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23925" windowWidth="18315" windowHeight="11505" tabRatio="774" firstSheet="8" activeTab="8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Ofic.'!$A$6:$Z$715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Electrodomésticos!$A$1:$U$16</definedName>
    <definedName name="_xlnm.Print_Area" localSheetId="2">'Eq. Computos '!$A$1:$Y$588</definedName>
    <definedName name="_xlnm.Print_Area" localSheetId="5">'Eq. y Muebles de Ofic.'!$A$1:$V$720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Acondicionado'!$A$1:$U$50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52511"/>
</workbook>
</file>

<file path=xl/calcChain.xml><?xml version="1.0" encoding="utf-8"?>
<calcChain xmlns="http://schemas.openxmlformats.org/spreadsheetml/2006/main">
  <c r="Q19" i="8" l="1"/>
  <c r="Q21" i="8"/>
  <c r="Q33" i="14"/>
  <c r="Q48" i="13"/>
  <c r="R1021" i="2"/>
  <c r="O106" i="7"/>
  <c r="P93" i="5"/>
  <c r="N43" i="3"/>
  <c r="R25" i="4"/>
  <c r="X441" i="1"/>
  <c r="V441" i="1"/>
  <c r="T441" i="1"/>
  <c r="P441" i="1"/>
  <c r="G161" i="2" l="1"/>
  <c r="U161" i="2"/>
  <c r="V161" i="2"/>
  <c r="G162" i="2"/>
  <c r="U162" i="2"/>
  <c r="V162" i="2"/>
  <c r="Q13" i="12" l="1"/>
  <c r="N13" i="12"/>
  <c r="P439" i="1"/>
  <c r="T438" i="1"/>
  <c r="T12" i="12"/>
  <c r="Z12" i="12"/>
  <c r="X12" i="12"/>
  <c r="Q12" i="12"/>
  <c r="N21" i="8"/>
  <c r="A3" i="14"/>
  <c r="W4" i="14"/>
  <c r="N33" i="14"/>
  <c r="S46" i="13"/>
  <c r="S48" i="13"/>
  <c r="Q46" i="13"/>
  <c r="N46" i="13"/>
  <c r="N48" i="13"/>
  <c r="S106" i="7"/>
  <c r="R106" i="7"/>
  <c r="Q106" i="7"/>
  <c r="M106" i="7"/>
  <c r="R91" i="5"/>
  <c r="P91" i="5"/>
  <c r="N93" i="5"/>
  <c r="S93" i="5"/>
  <c r="R93" i="5"/>
  <c r="U25" i="4"/>
  <c r="T25" i="4"/>
  <c r="N25" i="4"/>
  <c r="U43" i="3"/>
  <c r="T43" i="3"/>
  <c r="S43" i="3"/>
  <c r="Q43" i="3"/>
  <c r="Q36" i="3"/>
  <c r="T439" i="1" l="1"/>
  <c r="S12" i="12"/>
  <c r="T13" i="12" s="1"/>
  <c r="U12" i="12"/>
  <c r="U13" i="12" s="1"/>
  <c r="Z5" i="3"/>
  <c r="Z7" i="3" s="1"/>
  <c r="S7" i="3" s="1"/>
  <c r="D7" i="10"/>
  <c r="N40" i="3"/>
  <c r="Q39" i="3"/>
  <c r="Q40" i="3" s="1"/>
  <c r="Q38" i="3"/>
  <c r="N36" i="3"/>
  <c r="B7" i="10" s="1"/>
  <c r="Z35" i="3"/>
  <c r="Q35" i="3"/>
  <c r="Q34" i="3"/>
  <c r="Z33" i="3"/>
  <c r="S33" i="3" s="1"/>
  <c r="U33" i="3" s="1"/>
  <c r="Q33" i="3"/>
  <c r="Z32" i="3"/>
  <c r="Q32" i="3"/>
  <c r="Z31" i="3"/>
  <c r="Q31" i="3"/>
  <c r="Z30" i="3"/>
  <c r="Q30" i="3"/>
  <c r="Z29" i="3"/>
  <c r="S29" i="3" s="1"/>
  <c r="U29" i="3" s="1"/>
  <c r="Q29" i="3"/>
  <c r="Z28" i="3"/>
  <c r="Q28" i="3"/>
  <c r="Z27" i="3"/>
  <c r="Q27" i="3"/>
  <c r="Z26" i="3"/>
  <c r="Q26" i="3"/>
  <c r="Z25" i="3"/>
  <c r="S25" i="3" s="1"/>
  <c r="U25" i="3" s="1"/>
  <c r="Q25" i="3"/>
  <c r="Z24" i="3"/>
  <c r="Q24" i="3"/>
  <c r="Z23" i="3"/>
  <c r="S23" i="3" s="1"/>
  <c r="T23" i="3" s="1"/>
  <c r="Q23" i="3"/>
  <c r="Q22" i="3"/>
  <c r="Q21" i="3"/>
  <c r="Q20" i="3"/>
  <c r="Q19" i="3"/>
  <c r="Q18" i="3"/>
  <c r="Q17" i="3"/>
  <c r="Q16" i="3"/>
  <c r="Q15" i="3"/>
  <c r="Q14" i="3"/>
  <c r="Q13" i="3"/>
  <c r="Z12" i="3"/>
  <c r="Q12" i="3"/>
  <c r="Q11" i="3"/>
  <c r="Q10" i="3"/>
  <c r="Q9" i="3"/>
  <c r="C7" i="10" s="1"/>
  <c r="X7" i="3"/>
  <c r="Q7" i="3"/>
  <c r="S13" i="12" l="1"/>
  <c r="Z34" i="3"/>
  <c r="Z39" i="3"/>
  <c r="Z17" i="3"/>
  <c r="Z19" i="3"/>
  <c r="Z38" i="3"/>
  <c r="Z10" i="3"/>
  <c r="S10" i="3" s="1"/>
  <c r="Z16" i="3"/>
  <c r="S16" i="3" s="1"/>
  <c r="Z18" i="3"/>
  <c r="S12" i="3"/>
  <c r="Z14" i="3"/>
  <c r="S14" i="3" s="1"/>
  <c r="S19" i="3"/>
  <c r="T19" i="3" s="1"/>
  <c r="Z21" i="3"/>
  <c r="S17" i="3"/>
  <c r="U17" i="3" s="1"/>
  <c r="S21" i="3"/>
  <c r="U21" i="3" s="1"/>
  <c r="S38" i="3"/>
  <c r="U38" i="3" s="1"/>
  <c r="Z9" i="3"/>
  <c r="S9" i="3" s="1"/>
  <c r="U9" i="3" s="1"/>
  <c r="Z11" i="3"/>
  <c r="S11" i="3" s="1"/>
  <c r="T11" i="3" s="1"/>
  <c r="Z13" i="3"/>
  <c r="S13" i="3" s="1"/>
  <c r="U13" i="3" s="1"/>
  <c r="Z15" i="3"/>
  <c r="Z20" i="3"/>
  <c r="S20" i="3" s="1"/>
  <c r="Z22" i="3"/>
  <c r="S22" i="3" s="1"/>
  <c r="S26" i="3"/>
  <c r="U26" i="3" s="1"/>
  <c r="S28" i="3"/>
  <c r="U28" i="3" s="1"/>
  <c r="S30" i="3"/>
  <c r="U30" i="3" s="1"/>
  <c r="S32" i="3"/>
  <c r="U32" i="3" s="1"/>
  <c r="S18" i="3"/>
  <c r="T18" i="3" s="1"/>
  <c r="S27" i="3"/>
  <c r="U27" i="3" s="1"/>
  <c r="S34" i="3"/>
  <c r="T34" i="3" s="1"/>
  <c r="U23" i="3"/>
  <c r="S15" i="3"/>
  <c r="U15" i="3" s="1"/>
  <c r="S24" i="3"/>
  <c r="U24" i="3" s="1"/>
  <c r="S31" i="3"/>
  <c r="U31" i="3" s="1"/>
  <c r="S35" i="3"/>
  <c r="T35" i="3" s="1"/>
  <c r="U7" i="3"/>
  <c r="T7" i="3"/>
  <c r="U12" i="3"/>
  <c r="T12" i="3"/>
  <c r="T26" i="3"/>
  <c r="T28" i="3"/>
  <c r="T21" i="3"/>
  <c r="T25" i="3"/>
  <c r="T29" i="3"/>
  <c r="T33" i="3"/>
  <c r="S39" i="3"/>
  <c r="T16" i="3" l="1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E7" i="10" l="1"/>
  <c r="T36" i="3"/>
  <c r="F7" i="10" s="1"/>
  <c r="U36" i="3"/>
  <c r="G7" i="10" s="1"/>
  <c r="R24" i="14" l="1"/>
  <c r="R33" i="14" s="1"/>
  <c r="D15" i="10" s="1"/>
  <c r="N24" i="14"/>
  <c r="B15" i="10" s="1"/>
  <c r="N22" i="14"/>
  <c r="W29" i="14"/>
  <c r="Q29" i="14"/>
  <c r="W28" i="14"/>
  <c r="Q28" i="14"/>
  <c r="Q27" i="14"/>
  <c r="N30" i="14"/>
  <c r="Q30" i="14"/>
  <c r="W27" i="14"/>
  <c r="N19" i="8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B16" i="10" l="1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C15" i="10" s="1"/>
  <c r="U7" i="14"/>
  <c r="S10" i="14"/>
  <c r="U21" i="14"/>
  <c r="T27" i="14" l="1"/>
  <c r="S22" i="14"/>
  <c r="U19" i="14"/>
  <c r="T28" i="14"/>
  <c r="U20" i="14"/>
  <c r="U29" i="14"/>
  <c r="U30" i="14" s="1"/>
  <c r="S30" i="14"/>
  <c r="T16" i="14"/>
  <c r="T17" i="14" s="1"/>
  <c r="U14" i="14"/>
  <c r="U17" i="14" s="1"/>
  <c r="U9" i="14"/>
  <c r="U15" i="14"/>
  <c r="S17" i="14"/>
  <c r="S12" i="14"/>
  <c r="T10" i="14"/>
  <c r="U10" i="14"/>
  <c r="T22" i="14"/>
  <c r="T30" i="14" l="1"/>
  <c r="S24" i="14"/>
  <c r="U22" i="14"/>
  <c r="T12" i="14"/>
  <c r="T24" i="14" s="1"/>
  <c r="T33" i="14" s="1"/>
  <c r="F15" i="10" s="1"/>
  <c r="U12" i="14"/>
  <c r="U24" i="14" s="1"/>
  <c r="U33" i="14" s="1"/>
  <c r="G15" i="10" s="1"/>
  <c r="S33" i="14" l="1"/>
  <c r="E15" i="10" s="1"/>
  <c r="S714" i="2"/>
  <c r="T714" i="2" l="1"/>
  <c r="U714" i="2" s="1"/>
  <c r="Q38" i="13"/>
  <c r="Q37" i="13"/>
  <c r="U21" i="2"/>
  <c r="U148" i="2"/>
  <c r="U297" i="2"/>
  <c r="U305" i="2"/>
  <c r="U304" i="2"/>
  <c r="U303" i="2"/>
  <c r="U302" i="2"/>
  <c r="U301" i="2"/>
  <c r="U300" i="2"/>
  <c r="U299" i="2"/>
  <c r="U298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8" i="2"/>
  <c r="U267" i="2"/>
  <c r="U266" i="2"/>
  <c r="U265" i="2"/>
  <c r="U264" i="2"/>
  <c r="U263" i="2"/>
  <c r="U262" i="2"/>
  <c r="U261" i="2"/>
  <c r="U260" i="2"/>
  <c r="U259" i="2"/>
  <c r="U258" i="2"/>
  <c r="W296" i="1"/>
  <c r="O103" i="7"/>
  <c r="N41" i="13" l="1"/>
  <c r="X43" i="13" l="1"/>
  <c r="Q43" i="13"/>
  <c r="N736" i="2"/>
  <c r="N721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Q26" i="13" l="1"/>
  <c r="Q39" i="13"/>
  <c r="Q41" i="13" s="1"/>
  <c r="G120" i="2" l="1"/>
  <c r="U120" i="2"/>
  <c r="V120" i="2"/>
  <c r="U11" i="13" l="1"/>
  <c r="T11" i="13"/>
  <c r="X45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Q20" i="13" s="1"/>
  <c r="G8" i="13"/>
  <c r="Q45" i="13"/>
  <c r="W13" i="1" l="1"/>
  <c r="R258" i="2" l="1"/>
  <c r="R271" i="2"/>
  <c r="R272" i="2"/>
  <c r="R273" i="2"/>
  <c r="R274" i="2"/>
  <c r="R275" i="2"/>
  <c r="R276" i="2"/>
  <c r="R277" i="2"/>
  <c r="R278" i="2"/>
  <c r="R279" i="2"/>
  <c r="R270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1013" i="2"/>
  <c r="R1012" i="2"/>
  <c r="R1011" i="2"/>
  <c r="R1010" i="2"/>
  <c r="R1009" i="2"/>
  <c r="R1008" i="2"/>
  <c r="R1006" i="2"/>
  <c r="R1005" i="2"/>
  <c r="R1004" i="2"/>
  <c r="R1003" i="2"/>
  <c r="R1002" i="2"/>
  <c r="R1001" i="2"/>
  <c r="R1000" i="2"/>
  <c r="R998" i="2"/>
  <c r="R996" i="2"/>
  <c r="R999" i="2"/>
  <c r="R995" i="2"/>
  <c r="R997" i="2"/>
  <c r="P433" i="1" l="1"/>
  <c r="T433" i="1"/>
  <c r="N1014" i="2"/>
  <c r="R1007" i="2"/>
  <c r="R1014" i="2" s="1"/>
  <c r="D14" i="10"/>
  <c r="C14" i="10"/>
  <c r="B14" i="10"/>
  <c r="N991" i="2"/>
  <c r="P413" i="1"/>
  <c r="P414" i="1" s="1"/>
  <c r="T413" i="1" l="1"/>
  <c r="X10" i="12"/>
  <c r="Q10" i="12"/>
  <c r="X9" i="12"/>
  <c r="Q9" i="12"/>
  <c r="T412" i="1"/>
  <c r="Z5" i="13"/>
  <c r="Z43" i="13" s="1"/>
  <c r="S43" i="13" s="1"/>
  <c r="A4" i="13"/>
  <c r="R990" i="2"/>
  <c r="R989" i="2"/>
  <c r="R985" i="2"/>
  <c r="R984" i="2"/>
  <c r="R983" i="2"/>
  <c r="R982" i="2"/>
  <c r="R981" i="2"/>
  <c r="R980" i="2"/>
  <c r="R979" i="2"/>
  <c r="U43" i="13" l="1"/>
  <c r="T43" i="13"/>
  <c r="Z19" i="13"/>
  <c r="S19" i="13" s="1"/>
  <c r="Z38" i="13"/>
  <c r="S38" i="13" s="1"/>
  <c r="T38" i="13" s="1"/>
  <c r="Z37" i="13"/>
  <c r="S37" i="13" s="1"/>
  <c r="T37" i="13" s="1"/>
  <c r="Z45" i="13"/>
  <c r="S45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S26" i="13" l="1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5" i="13"/>
  <c r="T46" i="13" s="1"/>
  <c r="U45" i="13"/>
  <c r="U46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E14" i="10" s="1"/>
  <c r="T26" i="13"/>
  <c r="T20" i="13"/>
  <c r="T39" i="13"/>
  <c r="T41" i="13" s="1"/>
  <c r="U20" i="13"/>
  <c r="U26" i="13"/>
  <c r="U39" i="13"/>
  <c r="R988" i="2"/>
  <c r="R987" i="2"/>
  <c r="T48" i="13" l="1"/>
  <c r="F14" i="10" s="1"/>
  <c r="U41" i="13"/>
  <c r="R991" i="2"/>
  <c r="U48" i="13" l="1"/>
  <c r="G14" i="10" s="1"/>
  <c r="T408" i="1"/>
  <c r="P409" i="1"/>
  <c r="T407" i="1"/>
  <c r="T406" i="1"/>
  <c r="T405" i="1"/>
  <c r="T404" i="1"/>
  <c r="T409" i="1" l="1"/>
  <c r="N977" i="2"/>
  <c r="R976" i="2"/>
  <c r="R975" i="2"/>
  <c r="R974" i="2" l="1"/>
  <c r="R977" i="2" s="1"/>
  <c r="R971" i="2" l="1"/>
  <c r="R972" i="2" s="1"/>
  <c r="N972" i="2"/>
  <c r="T400" i="1" l="1"/>
  <c r="P402" i="1"/>
  <c r="T401" i="1"/>
  <c r="R968" i="2"/>
  <c r="R967" i="2"/>
  <c r="R966" i="2"/>
  <c r="R965" i="2"/>
  <c r="R964" i="2"/>
  <c r="R963" i="2"/>
  <c r="R962" i="2"/>
  <c r="R961" i="2"/>
  <c r="R960" i="2"/>
  <c r="R959" i="2"/>
  <c r="P969" i="2"/>
  <c r="O969" i="2"/>
  <c r="N969" i="2"/>
  <c r="R958" i="2"/>
  <c r="R23" i="4"/>
  <c r="N23" i="4"/>
  <c r="R22" i="4"/>
  <c r="T402" i="1" l="1"/>
  <c r="R969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55" i="2" l="1"/>
  <c r="R956" i="2" s="1"/>
  <c r="N956" i="2"/>
  <c r="W292" i="1" l="1"/>
  <c r="AB4" i="1" l="1"/>
  <c r="AB438" i="1" l="1"/>
  <c r="V438" i="1" s="1"/>
  <c r="X438" i="1" s="1"/>
  <c r="X439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52" i="2"/>
  <c r="W438" i="1" l="1"/>
  <c r="W439" i="1" s="1"/>
  <c r="V439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53" i="2"/>
  <c r="R1017" i="2" s="1"/>
  <c r="N953" i="2"/>
  <c r="N1017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C13" i="10" s="1"/>
  <c r="Z5" i="12"/>
  <c r="Z11" i="12" s="1"/>
  <c r="S11" i="12" s="1"/>
  <c r="A4" i="12"/>
  <c r="U11" i="12" l="1"/>
  <c r="T11" i="12"/>
  <c r="Z9" i="12"/>
  <c r="S9" i="12" s="1"/>
  <c r="Z10" i="12"/>
  <c r="S10" i="12" s="1"/>
  <c r="R30" i="7"/>
  <c r="U15" i="4"/>
  <c r="Z8" i="12"/>
  <c r="S8" i="12" s="1"/>
  <c r="H60" i="11"/>
  <c r="U8" i="12" l="1"/>
  <c r="E13" i="10"/>
  <c r="T9" i="12"/>
  <c r="U9" i="12"/>
  <c r="U10" i="12"/>
  <c r="T10" i="12"/>
  <c r="T8" i="12"/>
  <c r="V12" i="4"/>
  <c r="V11" i="4"/>
  <c r="G13" i="10" l="1"/>
  <c r="F13" i="10"/>
  <c r="N947" i="2"/>
  <c r="R946" i="2"/>
  <c r="R947" i="2" s="1"/>
  <c r="P944" i="2" l="1"/>
  <c r="O944" i="2"/>
  <c r="N944" i="2"/>
  <c r="R943" i="2"/>
  <c r="R942" i="2"/>
  <c r="R941" i="2"/>
  <c r="R940" i="2"/>
  <c r="R939" i="2"/>
  <c r="R944" i="2" l="1"/>
  <c r="N937" i="2"/>
  <c r="R936" i="2"/>
  <c r="R937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34" i="2"/>
  <c r="N910" i="2"/>
  <c r="R924" i="2"/>
  <c r="R933" i="2"/>
  <c r="R932" i="2"/>
  <c r="R931" i="2"/>
  <c r="R930" i="2"/>
  <c r="R929" i="2"/>
  <c r="P934" i="2"/>
  <c r="O934" i="2"/>
  <c r="R928" i="2"/>
  <c r="R934" i="2" l="1"/>
  <c r="V285" i="2"/>
  <c r="U140" i="2"/>
  <c r="W215" i="1"/>
  <c r="S9" i="5"/>
  <c r="O31" i="7"/>
  <c r="S8" i="7"/>
  <c r="O26" i="7"/>
  <c r="O33" i="7" l="1"/>
  <c r="O926" i="2"/>
  <c r="P926" i="2"/>
  <c r="N926" i="2"/>
  <c r="R925" i="2"/>
  <c r="R926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22" i="2" l="1"/>
  <c r="R921" i="2"/>
  <c r="R922" i="2" s="1"/>
  <c r="P385" i="1"/>
  <c r="T384" i="1"/>
  <c r="T385" i="1" s="1"/>
  <c r="T380" i="1"/>
  <c r="T381" i="1" s="1"/>
  <c r="T377" i="1"/>
  <c r="P381" i="1"/>
  <c r="M87" i="7"/>
  <c r="G569" i="2" l="1"/>
  <c r="R569" i="2"/>
  <c r="G570" i="2"/>
  <c r="R570" i="2"/>
  <c r="G571" i="2"/>
  <c r="R571" i="2"/>
  <c r="G572" i="2"/>
  <c r="R572" i="2"/>
  <c r="G573" i="2"/>
  <c r="R573" i="2"/>
  <c r="G574" i="2"/>
  <c r="R574" i="2"/>
  <c r="G575" i="2"/>
  <c r="R575" i="2"/>
  <c r="G576" i="2"/>
  <c r="R576" i="2"/>
  <c r="G577" i="2"/>
  <c r="R577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69" i="2"/>
  <c r="R265" i="2"/>
  <c r="R263" i="2"/>
  <c r="R262" i="2"/>
  <c r="R261" i="2"/>
  <c r="R260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2" i="2"/>
  <c r="R217" i="2"/>
  <c r="R216" i="2"/>
  <c r="R215" i="2"/>
  <c r="R214" i="2"/>
  <c r="R213" i="2"/>
  <c r="R212" i="2"/>
  <c r="R211" i="2"/>
  <c r="R210" i="2"/>
  <c r="R209" i="2"/>
  <c r="R208" i="2"/>
  <c r="R206" i="2"/>
  <c r="R149" i="2"/>
  <c r="R95" i="2"/>
  <c r="R94" i="2"/>
  <c r="R91" i="2"/>
  <c r="R90" i="2"/>
  <c r="R89" i="2"/>
  <c r="R85" i="2"/>
  <c r="R82" i="2"/>
  <c r="R81" i="2"/>
  <c r="R78" i="2"/>
  <c r="R66" i="2"/>
  <c r="R54" i="2"/>
  <c r="R33" i="2"/>
  <c r="R32" i="2"/>
  <c r="R31" i="2"/>
  <c r="R30" i="2"/>
  <c r="R27" i="2"/>
  <c r="R26" i="2"/>
  <c r="N919" i="2"/>
  <c r="N949" i="2" s="1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55" i="2"/>
  <c r="U56" i="2"/>
  <c r="U57" i="2"/>
  <c r="U58" i="2"/>
  <c r="U8" i="2"/>
  <c r="G19" i="10" l="1"/>
  <c r="X17" i="8"/>
  <c r="Q17" i="8"/>
  <c r="G17" i="8"/>
  <c r="R918" i="2"/>
  <c r="R917" i="2"/>
  <c r="R916" i="2"/>
  <c r="R919" i="2" l="1"/>
  <c r="R949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C16" i="10" s="1"/>
  <c r="T328" i="1"/>
  <c r="P329" i="1" l="1"/>
  <c r="P393" i="1" s="1"/>
  <c r="T329" i="1"/>
  <c r="T393" i="1" s="1"/>
  <c r="T4" i="9"/>
  <c r="Z5" i="8"/>
  <c r="W5" i="5"/>
  <c r="V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Z161" i="2" l="1"/>
  <c r="Z162" i="2"/>
  <c r="Z11" i="8"/>
  <c r="S11" i="8" s="1"/>
  <c r="Z9" i="8"/>
  <c r="S9" i="8" s="1"/>
  <c r="Z10" i="8"/>
  <c r="S10" i="8" s="1"/>
  <c r="Z8" i="8"/>
  <c r="S8" i="8" s="1"/>
  <c r="Z120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1012" i="2"/>
  <c r="T1012" i="2" s="1"/>
  <c r="Z1010" i="2"/>
  <c r="T1010" i="2" s="1"/>
  <c r="Z1008" i="2"/>
  <c r="T1008" i="2" s="1"/>
  <c r="Z1013" i="2"/>
  <c r="T1013" i="2" s="1"/>
  <c r="Z1011" i="2"/>
  <c r="T1011" i="2" s="1"/>
  <c r="Z1009" i="2"/>
  <c r="T1009" i="2" s="1"/>
  <c r="V52" i="7"/>
  <c r="Q52" i="7" s="1"/>
  <c r="S52" i="7" s="1"/>
  <c r="V91" i="7"/>
  <c r="Q91" i="7" s="1"/>
  <c r="Z998" i="2"/>
  <c r="T998" i="2" s="1"/>
  <c r="V998" i="2" s="1"/>
  <c r="Z1006" i="2"/>
  <c r="T1006" i="2" s="1"/>
  <c r="Z1003" i="2"/>
  <c r="T1003" i="2" s="1"/>
  <c r="Z1007" i="2"/>
  <c r="T1007" i="2" s="1"/>
  <c r="Z1005" i="2"/>
  <c r="T1005" i="2" s="1"/>
  <c r="Z1004" i="2"/>
  <c r="T1004" i="2" s="1"/>
  <c r="Z1002" i="2"/>
  <c r="T1002" i="2" s="1"/>
  <c r="Z1001" i="2"/>
  <c r="T1001" i="2" s="1"/>
  <c r="Z1000" i="2"/>
  <c r="T1000" i="2" s="1"/>
  <c r="Z996" i="2"/>
  <c r="T996" i="2" s="1"/>
  <c r="Z999" i="2"/>
  <c r="T999" i="2" s="1"/>
  <c r="Z995" i="2"/>
  <c r="T995" i="2" s="1"/>
  <c r="Z997" i="2"/>
  <c r="T997" i="2" s="1"/>
  <c r="Z990" i="2"/>
  <c r="T990" i="2" s="1"/>
  <c r="Z989" i="2"/>
  <c r="T989" i="2" s="1"/>
  <c r="Z979" i="2"/>
  <c r="T979" i="2" s="1"/>
  <c r="V979" i="2" s="1"/>
  <c r="Z984" i="2"/>
  <c r="T984" i="2" s="1"/>
  <c r="Z982" i="2"/>
  <c r="T982" i="2" s="1"/>
  <c r="Z980" i="2"/>
  <c r="T980" i="2" s="1"/>
  <c r="Z985" i="2"/>
  <c r="T985" i="2" s="1"/>
  <c r="Z983" i="2"/>
  <c r="T983" i="2" s="1"/>
  <c r="Z981" i="2"/>
  <c r="T981" i="2" s="1"/>
  <c r="Z987" i="2"/>
  <c r="T987" i="2" s="1"/>
  <c r="Z988" i="2"/>
  <c r="T988" i="2" s="1"/>
  <c r="Z975" i="2"/>
  <c r="T975" i="2" s="1"/>
  <c r="Z976" i="2"/>
  <c r="T976" i="2" s="1"/>
  <c r="Z971" i="2"/>
  <c r="T971" i="2" s="1"/>
  <c r="T972" i="2" s="1"/>
  <c r="Z974" i="2"/>
  <c r="T974" i="2" s="1"/>
  <c r="T23" i="4"/>
  <c r="U22" i="4"/>
  <c r="U23" i="4" s="1"/>
  <c r="V22" i="4"/>
  <c r="V23" i="4" s="1"/>
  <c r="Z968" i="2"/>
  <c r="V86" i="7"/>
  <c r="Q86" i="7" s="1"/>
  <c r="R86" i="7" s="1"/>
  <c r="R87" i="7" s="1"/>
  <c r="Z963" i="2"/>
  <c r="T963" i="2" s="1"/>
  <c r="Z961" i="2"/>
  <c r="T961" i="2" s="1"/>
  <c r="Z959" i="2"/>
  <c r="T959" i="2" s="1"/>
  <c r="Z966" i="2"/>
  <c r="T966" i="2" s="1"/>
  <c r="Z964" i="2"/>
  <c r="T964" i="2" s="1"/>
  <c r="Z962" i="2"/>
  <c r="T962" i="2" s="1"/>
  <c r="Z960" i="2"/>
  <c r="T960" i="2" s="1"/>
  <c r="Z967" i="2"/>
  <c r="T967" i="2" s="1"/>
  <c r="Z965" i="2"/>
  <c r="T965" i="2" s="1"/>
  <c r="Z955" i="2"/>
  <c r="T955" i="2" s="1"/>
  <c r="V955" i="2" s="1"/>
  <c r="V956" i="2" s="1"/>
  <c r="Z958" i="2"/>
  <c r="T958" i="2" s="1"/>
  <c r="Z946" i="2"/>
  <c r="T946" i="2" s="1"/>
  <c r="U946" i="2" s="1"/>
  <c r="U947" i="2" s="1"/>
  <c r="Z952" i="2"/>
  <c r="T952" i="2" s="1"/>
  <c r="AB389" i="1"/>
  <c r="AB397" i="1"/>
  <c r="V397" i="1" s="1"/>
  <c r="X12" i="4"/>
  <c r="X11" i="4"/>
  <c r="Z936" i="2"/>
  <c r="T936" i="2" s="1"/>
  <c r="V936" i="2" s="1"/>
  <c r="V937" i="2" s="1"/>
  <c r="Z943" i="2"/>
  <c r="T943" i="2" s="1"/>
  <c r="Z941" i="2"/>
  <c r="T941" i="2" s="1"/>
  <c r="Z939" i="2"/>
  <c r="T939" i="2" s="1"/>
  <c r="Z942" i="2"/>
  <c r="T942" i="2" s="1"/>
  <c r="Z940" i="2"/>
  <c r="T940" i="2" s="1"/>
  <c r="Z929" i="2"/>
  <c r="T929" i="2" s="1"/>
  <c r="Z932" i="2"/>
  <c r="T932" i="2" s="1"/>
  <c r="Z928" i="2"/>
  <c r="T928" i="2" s="1"/>
  <c r="Z930" i="2"/>
  <c r="T930" i="2" s="1"/>
  <c r="Z933" i="2"/>
  <c r="T933" i="2" s="1"/>
  <c r="Z931" i="2"/>
  <c r="T931" i="2" s="1"/>
  <c r="Z921" i="2"/>
  <c r="T921" i="2" s="1"/>
  <c r="V921" i="2" s="1"/>
  <c r="V922" i="2" s="1"/>
  <c r="Z925" i="2"/>
  <c r="T925" i="2" s="1"/>
  <c r="Z924" i="2"/>
  <c r="T924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71" i="2"/>
  <c r="T571" i="2" s="1"/>
  <c r="Z570" i="2"/>
  <c r="T570" i="2" s="1"/>
  <c r="Z569" i="2"/>
  <c r="T569" i="2" s="1"/>
  <c r="Z576" i="2"/>
  <c r="T576" i="2" s="1"/>
  <c r="Z575" i="2"/>
  <c r="T575" i="2" s="1"/>
  <c r="Z577" i="2"/>
  <c r="T577" i="2" s="1"/>
  <c r="Z572" i="2"/>
  <c r="T572" i="2" s="1"/>
  <c r="Z573" i="2"/>
  <c r="T573" i="2" s="1"/>
  <c r="Z574" i="2"/>
  <c r="T574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918" i="2"/>
  <c r="T918" i="2" s="1"/>
  <c r="V918" i="2" s="1"/>
  <c r="Z917" i="2"/>
  <c r="T917" i="2" s="1"/>
  <c r="Z916" i="2"/>
  <c r="T916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L7" i="9" s="1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Q103" i="7" l="1"/>
  <c r="S12" i="8"/>
  <c r="T8" i="8"/>
  <c r="U8" i="8"/>
  <c r="U11" i="8"/>
  <c r="T11" i="8"/>
  <c r="U998" i="2"/>
  <c r="V1011" i="2"/>
  <c r="U1011" i="2"/>
  <c r="V1012" i="2"/>
  <c r="U1012" i="2"/>
  <c r="R99" i="7"/>
  <c r="S99" i="7"/>
  <c r="S98" i="7"/>
  <c r="R98" i="7"/>
  <c r="V1013" i="2"/>
  <c r="U1013" i="2"/>
  <c r="S93" i="7"/>
  <c r="R93" i="7"/>
  <c r="R101" i="7"/>
  <c r="S101" i="7"/>
  <c r="S100" i="7"/>
  <c r="R100" i="7"/>
  <c r="V1008" i="2"/>
  <c r="U1008" i="2"/>
  <c r="R95" i="7"/>
  <c r="S95" i="7"/>
  <c r="S94" i="7"/>
  <c r="R94" i="7"/>
  <c r="S102" i="7"/>
  <c r="R102" i="7"/>
  <c r="V1009" i="2"/>
  <c r="U1009" i="2"/>
  <c r="U1010" i="2"/>
  <c r="V1010" i="2"/>
  <c r="R97" i="7"/>
  <c r="S97" i="7"/>
  <c r="S96" i="7"/>
  <c r="R96" i="7"/>
  <c r="S92" i="7"/>
  <c r="R92" i="7"/>
  <c r="S91" i="7"/>
  <c r="R91" i="7"/>
  <c r="V1002" i="2"/>
  <c r="U1002" i="2"/>
  <c r="U1001" i="2"/>
  <c r="V1001" i="2"/>
  <c r="V1007" i="2"/>
  <c r="U1007" i="2"/>
  <c r="V1003" i="2"/>
  <c r="U1003" i="2"/>
  <c r="V1004" i="2"/>
  <c r="U1004" i="2"/>
  <c r="V1006" i="2"/>
  <c r="U1006" i="2"/>
  <c r="V1000" i="2"/>
  <c r="U1000" i="2"/>
  <c r="T1014" i="2"/>
  <c r="V1005" i="2"/>
  <c r="U1005" i="2"/>
  <c r="U999" i="2"/>
  <c r="V999" i="2"/>
  <c r="U996" i="2"/>
  <c r="V996" i="2"/>
  <c r="U997" i="2"/>
  <c r="V997" i="2"/>
  <c r="U995" i="2"/>
  <c r="V995" i="2"/>
  <c r="U979" i="2"/>
  <c r="V989" i="2"/>
  <c r="U989" i="2"/>
  <c r="U990" i="2"/>
  <c r="V990" i="2"/>
  <c r="U981" i="2"/>
  <c r="V981" i="2"/>
  <c r="U982" i="2"/>
  <c r="V982" i="2"/>
  <c r="V983" i="2"/>
  <c r="U983" i="2"/>
  <c r="V984" i="2"/>
  <c r="U984" i="2"/>
  <c r="V980" i="2"/>
  <c r="U980" i="2"/>
  <c r="V985" i="2"/>
  <c r="U985" i="2"/>
  <c r="T991" i="2"/>
  <c r="U988" i="2"/>
  <c r="V988" i="2"/>
  <c r="V987" i="2"/>
  <c r="U987" i="2"/>
  <c r="T977" i="2"/>
  <c r="V971" i="2"/>
  <c r="V972" i="2" s="1"/>
  <c r="U976" i="2"/>
  <c r="V976" i="2"/>
  <c r="V975" i="2"/>
  <c r="U975" i="2"/>
  <c r="U971" i="2"/>
  <c r="U972" i="2" s="1"/>
  <c r="U974" i="2"/>
  <c r="V974" i="2"/>
  <c r="T968" i="2"/>
  <c r="U968" i="2" s="1"/>
  <c r="T956" i="2"/>
  <c r="Q87" i="7"/>
  <c r="S86" i="7"/>
  <c r="S87" i="7" s="1"/>
  <c r="U955" i="2"/>
  <c r="U956" i="2" s="1"/>
  <c r="V967" i="2"/>
  <c r="U967" i="2"/>
  <c r="V966" i="2"/>
  <c r="U966" i="2"/>
  <c r="V960" i="2"/>
  <c r="U960" i="2"/>
  <c r="V959" i="2"/>
  <c r="U959" i="2"/>
  <c r="U962" i="2"/>
  <c r="V962" i="2"/>
  <c r="V961" i="2"/>
  <c r="U961" i="2"/>
  <c r="V965" i="2"/>
  <c r="U965" i="2"/>
  <c r="U964" i="2"/>
  <c r="V964" i="2"/>
  <c r="V963" i="2"/>
  <c r="U963" i="2"/>
  <c r="U958" i="2"/>
  <c r="V958" i="2"/>
  <c r="T947" i="2"/>
  <c r="V946" i="2"/>
  <c r="V947" i="2" s="1"/>
  <c r="V389" i="1"/>
  <c r="X389" i="1" s="1"/>
  <c r="T953" i="2"/>
  <c r="V952" i="2"/>
  <c r="V953" i="2" s="1"/>
  <c r="U952" i="2"/>
  <c r="U953" i="2" s="1"/>
  <c r="W397" i="1"/>
  <c r="W398" i="1" s="1"/>
  <c r="W435" i="1" s="1"/>
  <c r="X397" i="1"/>
  <c r="X398" i="1" s="1"/>
  <c r="X435" i="1" s="1"/>
  <c r="V398" i="1"/>
  <c r="V435" i="1" s="1"/>
  <c r="T937" i="2"/>
  <c r="U936" i="2"/>
  <c r="U937" i="2" s="1"/>
  <c r="V939" i="2"/>
  <c r="U939" i="2"/>
  <c r="T944" i="2"/>
  <c r="U941" i="2"/>
  <c r="V941" i="2"/>
  <c r="V940" i="2"/>
  <c r="U940" i="2"/>
  <c r="V943" i="2"/>
  <c r="U943" i="2"/>
  <c r="V942" i="2"/>
  <c r="U942" i="2"/>
  <c r="X384" i="1"/>
  <c r="X385" i="1" s="1"/>
  <c r="T934" i="2"/>
  <c r="V928" i="2"/>
  <c r="U928" i="2"/>
  <c r="U921" i="2"/>
  <c r="U922" i="2" s="1"/>
  <c r="U931" i="2"/>
  <c r="V931" i="2"/>
  <c r="V932" i="2"/>
  <c r="U932" i="2"/>
  <c r="U930" i="2"/>
  <c r="V930" i="2"/>
  <c r="V933" i="2"/>
  <c r="U933" i="2"/>
  <c r="V929" i="2"/>
  <c r="U929" i="2"/>
  <c r="P65" i="5"/>
  <c r="P67" i="5" s="1"/>
  <c r="W384" i="1"/>
  <c r="W385" i="1" s="1"/>
  <c r="T922" i="2"/>
  <c r="V924" i="2"/>
  <c r="T926" i="2"/>
  <c r="U924" i="2"/>
  <c r="U925" i="2"/>
  <c r="V925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72" i="2"/>
  <c r="U572" i="2"/>
  <c r="V569" i="2"/>
  <c r="U569" i="2"/>
  <c r="V574" i="2"/>
  <c r="U574" i="2"/>
  <c r="V575" i="2"/>
  <c r="U575" i="2"/>
  <c r="V570" i="2"/>
  <c r="U570" i="2"/>
  <c r="U577" i="2"/>
  <c r="V577" i="2"/>
  <c r="U573" i="2"/>
  <c r="V573" i="2"/>
  <c r="V576" i="2"/>
  <c r="U576" i="2"/>
  <c r="U571" i="2"/>
  <c r="V571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916" i="2"/>
  <c r="V916" i="2"/>
  <c r="T919" i="2"/>
  <c r="U918" i="2"/>
  <c r="U917" i="2"/>
  <c r="V917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S21" i="8" l="1"/>
  <c r="E16" i="10" s="1"/>
  <c r="T12" i="8"/>
  <c r="U12" i="8"/>
  <c r="S103" i="7"/>
  <c r="R103" i="7"/>
  <c r="V1014" i="2"/>
  <c r="U1014" i="2"/>
  <c r="V991" i="2"/>
  <c r="U991" i="2"/>
  <c r="U977" i="2"/>
  <c r="V977" i="2"/>
  <c r="T969" i="2"/>
  <c r="T1017" i="2" s="1"/>
  <c r="V968" i="2"/>
  <c r="V969" i="2" s="1"/>
  <c r="U969" i="2"/>
  <c r="W389" i="1"/>
  <c r="W390" i="1" s="1"/>
  <c r="X390" i="1"/>
  <c r="V390" i="1"/>
  <c r="V393" i="1" s="1"/>
  <c r="U13" i="4"/>
  <c r="T949" i="2"/>
  <c r="U944" i="2"/>
  <c r="V944" i="2"/>
  <c r="U934" i="2"/>
  <c r="V934" i="2"/>
  <c r="U926" i="2"/>
  <c r="V926" i="2"/>
  <c r="B10" i="10"/>
  <c r="C8" i="10"/>
  <c r="T19" i="8"/>
  <c r="W378" i="1"/>
  <c r="X378" i="1"/>
  <c r="V919" i="2"/>
  <c r="X366" i="1"/>
  <c r="U919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V1017" i="2" l="1"/>
  <c r="U1017" i="2"/>
  <c r="T21" i="8"/>
  <c r="F16" i="10" s="1"/>
  <c r="X393" i="1"/>
  <c r="V13" i="4"/>
  <c r="V949" i="2"/>
  <c r="T73" i="5"/>
  <c r="U949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V25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E8" i="10" l="1"/>
  <c r="R72" i="7"/>
  <c r="T67" i="5"/>
  <c r="R80" i="7"/>
  <c r="R48" i="7"/>
  <c r="S48" i="7"/>
  <c r="S72" i="7"/>
  <c r="R67" i="5"/>
  <c r="S65" i="5"/>
  <c r="S67" i="5" s="1"/>
  <c r="U16" i="4"/>
  <c r="V16" i="4"/>
  <c r="D11" i="10"/>
  <c r="G21" i="10"/>
  <c r="Q74" i="7"/>
  <c r="S60" i="7"/>
  <c r="R60" i="7"/>
  <c r="T91" i="5"/>
  <c r="S91" i="5"/>
  <c r="E10" i="10" l="1"/>
  <c r="T93" i="5"/>
  <c r="G10" i="10" s="1"/>
  <c r="R74" i="7"/>
  <c r="F10" i="10"/>
  <c r="G8" i="10"/>
  <c r="F8" i="10"/>
  <c r="S74" i="7"/>
  <c r="W230" i="3" l="1"/>
  <c r="W229" i="3"/>
  <c r="W228" i="3"/>
  <c r="W227" i="3"/>
  <c r="W226" i="3"/>
  <c r="W225" i="3"/>
  <c r="W224" i="3"/>
  <c r="W223" i="3"/>
  <c r="W222" i="3"/>
  <c r="W221" i="3"/>
  <c r="W220" i="3"/>
  <c r="W219" i="3"/>
  <c r="W218" i="3"/>
  <c r="W217" i="3"/>
  <c r="W216" i="3"/>
  <c r="W215" i="3"/>
  <c r="N641" i="2"/>
  <c r="R866" i="2"/>
  <c r="R865" i="2"/>
  <c r="P871" i="2"/>
  <c r="O871" i="2"/>
  <c r="O833" i="2"/>
  <c r="P833" i="2"/>
  <c r="N833" i="2"/>
  <c r="R832" i="2"/>
  <c r="R831" i="2"/>
  <c r="R830" i="2"/>
  <c r="O715" i="2"/>
  <c r="P715" i="2"/>
  <c r="O685" i="2"/>
  <c r="P685" i="2"/>
  <c r="N685" i="2"/>
  <c r="O661" i="2"/>
  <c r="P661" i="2"/>
  <c r="N661" i="2"/>
  <c r="O387" i="2"/>
  <c r="P387" i="2"/>
  <c r="O308" i="2"/>
  <c r="O310" i="2" s="1"/>
  <c r="P308" i="2"/>
  <c r="N308" i="2"/>
  <c r="N310" i="2" s="1"/>
  <c r="G27" i="2"/>
  <c r="G26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N893" i="2"/>
  <c r="R892" i="2"/>
  <c r="R891" i="2"/>
  <c r="N889" i="2"/>
  <c r="R888" i="2"/>
  <c r="R889" i="2" s="1"/>
  <c r="N885" i="2"/>
  <c r="R884" i="2"/>
  <c r="R883" i="2"/>
  <c r="R882" i="2"/>
  <c r="R881" i="2"/>
  <c r="R880" i="2"/>
  <c r="R879" i="2"/>
  <c r="R878" i="2"/>
  <c r="N875" i="2"/>
  <c r="R874" i="2"/>
  <c r="G874" i="2"/>
  <c r="R873" i="2"/>
  <c r="G873" i="2"/>
  <c r="N867" i="2"/>
  <c r="N863" i="2"/>
  <c r="R862" i="2"/>
  <c r="R861" i="2"/>
  <c r="R860" i="2"/>
  <c r="N858" i="2"/>
  <c r="R857" i="2"/>
  <c r="R856" i="2"/>
  <c r="R855" i="2"/>
  <c r="R854" i="2"/>
  <c r="R853" i="2"/>
  <c r="R852" i="2"/>
  <c r="R851" i="2"/>
  <c r="N849" i="2"/>
  <c r="R848" i="2"/>
  <c r="R847" i="2"/>
  <c r="N845" i="2"/>
  <c r="R844" i="2"/>
  <c r="R843" i="2"/>
  <c r="N841" i="2"/>
  <c r="R840" i="2"/>
  <c r="R839" i="2"/>
  <c r="P828" i="2"/>
  <c r="O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N790" i="2"/>
  <c r="N789" i="2"/>
  <c r="N788" i="2"/>
  <c r="N787" i="2"/>
  <c r="N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0" i="2"/>
  <c r="R719" i="2"/>
  <c r="V714" i="2"/>
  <c r="G714" i="2"/>
  <c r="R713" i="2"/>
  <c r="G713" i="2"/>
  <c r="R712" i="2"/>
  <c r="G712" i="2"/>
  <c r="R711" i="2"/>
  <c r="G711" i="2"/>
  <c r="R710" i="2"/>
  <c r="G710" i="2"/>
  <c r="N715" i="2"/>
  <c r="R709" i="2"/>
  <c r="G709" i="2"/>
  <c r="R708" i="2"/>
  <c r="G708" i="2"/>
  <c r="R707" i="2"/>
  <c r="G707" i="2"/>
  <c r="R706" i="2"/>
  <c r="G706" i="2"/>
  <c r="R705" i="2"/>
  <c r="G705" i="2"/>
  <c r="R704" i="2"/>
  <c r="G704" i="2"/>
  <c r="R703" i="2"/>
  <c r="G703" i="2"/>
  <c r="R702" i="2"/>
  <c r="G702" i="2"/>
  <c r="R701" i="2"/>
  <c r="G701" i="2"/>
  <c r="R700" i="2"/>
  <c r="G700" i="2"/>
  <c r="R699" i="2"/>
  <c r="G699" i="2"/>
  <c r="R698" i="2"/>
  <c r="R697" i="2"/>
  <c r="R696" i="2"/>
  <c r="R695" i="2"/>
  <c r="R694" i="2"/>
  <c r="R693" i="2"/>
  <c r="R692" i="2"/>
  <c r="R691" i="2"/>
  <c r="R690" i="2"/>
  <c r="R689" i="2"/>
  <c r="R684" i="2"/>
  <c r="G684" i="2"/>
  <c r="R683" i="2"/>
  <c r="G683" i="2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R646" i="2"/>
  <c r="R640" i="2"/>
  <c r="G640" i="2"/>
  <c r="Z640" i="2" s="1"/>
  <c r="AA641" i="2" s="1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N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B289" i="2"/>
  <c r="G288" i="2"/>
  <c r="G287" i="2"/>
  <c r="G286" i="2"/>
  <c r="G285" i="2"/>
  <c r="G284" i="2"/>
  <c r="G283" i="2"/>
  <c r="G282" i="2"/>
  <c r="G281" i="2"/>
  <c r="D281" i="2"/>
  <c r="D282" i="2" s="1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V265" i="2"/>
  <c r="G265" i="2"/>
  <c r="G264" i="2"/>
  <c r="V263" i="2"/>
  <c r="G263" i="2"/>
  <c r="V262" i="2"/>
  <c r="G262" i="2"/>
  <c r="V261" i="2"/>
  <c r="G261" i="2"/>
  <c r="V260" i="2"/>
  <c r="G260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V247" i="2"/>
  <c r="G247" i="2"/>
  <c r="V246" i="2"/>
  <c r="G246" i="2"/>
  <c r="V245" i="2"/>
  <c r="G245" i="2"/>
  <c r="V244" i="2"/>
  <c r="G244" i="2"/>
  <c r="G243" i="2"/>
  <c r="V242" i="2"/>
  <c r="G242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V231" i="2"/>
  <c r="G231" i="2"/>
  <c r="G230" i="2"/>
  <c r="V229" i="2"/>
  <c r="G229" i="2"/>
  <c r="G228" i="2"/>
  <c r="V227" i="2"/>
  <c r="G227" i="2"/>
  <c r="V226" i="2"/>
  <c r="G226" i="2"/>
  <c r="G225" i="2"/>
  <c r="G224" i="2"/>
  <c r="V223" i="2"/>
  <c r="G223" i="2"/>
  <c r="V222" i="2"/>
  <c r="G222" i="2"/>
  <c r="V221" i="2"/>
  <c r="G221" i="2"/>
  <c r="G220" i="2"/>
  <c r="G219" i="2"/>
  <c r="G218" i="2"/>
  <c r="V217" i="2"/>
  <c r="G217" i="2"/>
  <c r="V216" i="2"/>
  <c r="G216" i="2"/>
  <c r="V215" i="2"/>
  <c r="G215" i="2"/>
  <c r="V214" i="2"/>
  <c r="G214" i="2"/>
  <c r="V213" i="2"/>
  <c r="G213" i="2"/>
  <c r="V212" i="2"/>
  <c r="G212" i="2"/>
  <c r="V211" i="2"/>
  <c r="G211" i="2"/>
  <c r="V210" i="2"/>
  <c r="G210" i="2"/>
  <c r="V209" i="2"/>
  <c r="G209" i="2"/>
  <c r="V208" i="2"/>
  <c r="G208" i="2"/>
  <c r="G207" i="2"/>
  <c r="V206" i="2"/>
  <c r="G206" i="2"/>
  <c r="G205" i="2"/>
  <c r="V204" i="2"/>
  <c r="G204" i="2"/>
  <c r="V203" i="2"/>
  <c r="G203" i="2"/>
  <c r="G202" i="2"/>
  <c r="G201" i="2"/>
  <c r="G200" i="2"/>
  <c r="G199" i="2"/>
  <c r="V198" i="2"/>
  <c r="G198" i="2"/>
  <c r="V197" i="2"/>
  <c r="G197" i="2"/>
  <c r="V196" i="2"/>
  <c r="G196" i="2"/>
  <c r="G195" i="2"/>
  <c r="B195" i="2"/>
  <c r="G194" i="2"/>
  <c r="G193" i="2"/>
  <c r="V192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0" i="2"/>
  <c r="G159" i="2"/>
  <c r="G158" i="2"/>
  <c r="G157" i="2"/>
  <c r="G156" i="2"/>
  <c r="G155" i="2"/>
  <c r="G154" i="2"/>
  <c r="G153" i="2"/>
  <c r="G152" i="2"/>
  <c r="G151" i="2"/>
  <c r="G150" i="2"/>
  <c r="V149" i="2"/>
  <c r="G149" i="2"/>
  <c r="G148" i="2"/>
  <c r="G147" i="2"/>
  <c r="G146" i="2"/>
  <c r="G145" i="2"/>
  <c r="G144" i="2"/>
  <c r="V143" i="2"/>
  <c r="G143" i="2"/>
  <c r="G142" i="2"/>
  <c r="V141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V130" i="2"/>
  <c r="G130" i="2"/>
  <c r="G129" i="2"/>
  <c r="G128" i="2"/>
  <c r="G127" i="2"/>
  <c r="G126" i="2"/>
  <c r="G125" i="2"/>
  <c r="G124" i="2"/>
  <c r="V123" i="2"/>
  <c r="G123" i="2"/>
  <c r="G122" i="2"/>
  <c r="G121" i="2"/>
  <c r="V119" i="2"/>
  <c r="G119" i="2"/>
  <c r="V118" i="2"/>
  <c r="G118" i="2"/>
  <c r="G117" i="2"/>
  <c r="G116" i="2"/>
  <c r="G115" i="2"/>
  <c r="G114" i="2"/>
  <c r="V113" i="2"/>
  <c r="G113" i="2"/>
  <c r="G112" i="2"/>
  <c r="V111" i="2"/>
  <c r="G111" i="2"/>
  <c r="G110" i="2"/>
  <c r="G109" i="2"/>
  <c r="G108" i="2"/>
  <c r="C108" i="2"/>
  <c r="B108" i="2"/>
  <c r="G107" i="2"/>
  <c r="V106" i="2"/>
  <c r="G106" i="2"/>
  <c r="G105" i="2"/>
  <c r="G104" i="2"/>
  <c r="G103" i="2"/>
  <c r="G102" i="2"/>
  <c r="V101" i="2"/>
  <c r="G101" i="2"/>
  <c r="V100" i="2"/>
  <c r="G100" i="2"/>
  <c r="V99" i="2"/>
  <c r="G99" i="2"/>
  <c r="G98" i="2"/>
  <c r="G97" i="2"/>
  <c r="G96" i="2"/>
  <c r="V95" i="2"/>
  <c r="G95" i="2"/>
  <c r="V94" i="2"/>
  <c r="G94" i="2"/>
  <c r="G93" i="2"/>
  <c r="G92" i="2"/>
  <c r="V91" i="2"/>
  <c r="G91" i="2"/>
  <c r="V90" i="2"/>
  <c r="G90" i="2"/>
  <c r="V89" i="2"/>
  <c r="G89" i="2"/>
  <c r="G88" i="2"/>
  <c r="G87" i="2"/>
  <c r="G86" i="2"/>
  <c r="V85" i="2"/>
  <c r="G85" i="2"/>
  <c r="G84" i="2"/>
  <c r="G83" i="2"/>
  <c r="V82" i="2"/>
  <c r="G82" i="2"/>
  <c r="V81" i="2"/>
  <c r="G81" i="2"/>
  <c r="G80" i="2"/>
  <c r="G79" i="2"/>
  <c r="V78" i="2"/>
  <c r="G78" i="2"/>
  <c r="G77" i="2"/>
  <c r="G76" i="2"/>
  <c r="B76" i="2"/>
  <c r="G75" i="2"/>
  <c r="G74" i="2"/>
  <c r="G73" i="2"/>
  <c r="G72" i="2"/>
  <c r="G71" i="2"/>
  <c r="G70" i="2"/>
  <c r="G69" i="2"/>
  <c r="G68" i="2"/>
  <c r="F68" i="2"/>
  <c r="G67" i="2"/>
  <c r="V66" i="2"/>
  <c r="G66" i="2"/>
  <c r="G65" i="2"/>
  <c r="G64" i="2"/>
  <c r="G63" i="2"/>
  <c r="G62" i="2"/>
  <c r="G61" i="2"/>
  <c r="G60" i="2"/>
  <c r="F60" i="2"/>
  <c r="B60" i="2"/>
  <c r="G59" i="2"/>
  <c r="G58" i="2"/>
  <c r="G57" i="2"/>
  <c r="G56" i="2"/>
  <c r="B56" i="2"/>
  <c r="G55" i="2"/>
  <c r="G54" i="2"/>
  <c r="G53" i="2"/>
  <c r="B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V33" i="2"/>
  <c r="G33" i="2"/>
  <c r="V32" i="2"/>
  <c r="G32" i="2"/>
  <c r="V31" i="2"/>
  <c r="G31" i="2"/>
  <c r="V30" i="2"/>
  <c r="G30" i="2"/>
  <c r="G29" i="2"/>
  <c r="G28" i="2"/>
  <c r="V27" i="2"/>
  <c r="V26" i="2"/>
  <c r="G25" i="2"/>
  <c r="G24" i="2"/>
  <c r="G23" i="2"/>
  <c r="G22" i="2"/>
  <c r="G21" i="2"/>
  <c r="G20" i="2"/>
  <c r="G19" i="2"/>
  <c r="G18" i="2"/>
  <c r="V17" i="2"/>
  <c r="G17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21" i="2" l="1"/>
  <c r="R736" i="2"/>
  <c r="N912" i="2"/>
  <c r="R867" i="2"/>
  <c r="R875" i="2"/>
  <c r="P324" i="1"/>
  <c r="W248" i="1"/>
  <c r="W250" i="1"/>
  <c r="X252" i="1"/>
  <c r="W256" i="1"/>
  <c r="R893" i="2"/>
  <c r="Q91" i="1"/>
  <c r="Q130" i="1" s="1"/>
  <c r="Q184" i="1" s="1"/>
  <c r="N828" i="2"/>
  <c r="N835" i="2" s="1"/>
  <c r="R885" i="2"/>
  <c r="V318" i="1"/>
  <c r="V319" i="1" s="1"/>
  <c r="X640" i="2"/>
  <c r="R661" i="2"/>
  <c r="R641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6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45" i="2"/>
  <c r="R858" i="2"/>
  <c r="R863" i="2"/>
  <c r="R833" i="2"/>
  <c r="Z854" i="2"/>
  <c r="Z852" i="2"/>
  <c r="Z855" i="2"/>
  <c r="Z853" i="2"/>
  <c r="Z851" i="2"/>
  <c r="N387" i="2"/>
  <c r="N389" i="2" s="1"/>
  <c r="N643" i="2" s="1"/>
  <c r="R308" i="2"/>
  <c r="R310" i="2" s="1"/>
  <c r="R685" i="2"/>
  <c r="P389" i="2"/>
  <c r="P641" i="2" s="1"/>
  <c r="P643" i="2" s="1"/>
  <c r="P663" i="2" s="1"/>
  <c r="P687" i="2" s="1"/>
  <c r="P717" i="2" s="1"/>
  <c r="P837" i="2" s="1"/>
  <c r="O389" i="2"/>
  <c r="O641" i="2" s="1"/>
  <c r="O643" i="2" s="1"/>
  <c r="O663" i="2" s="1"/>
  <c r="O687" i="2" s="1"/>
  <c r="O717" i="2" s="1"/>
  <c r="O837" i="2" s="1"/>
  <c r="R841" i="2"/>
  <c r="R849" i="2"/>
  <c r="R910" i="2"/>
  <c r="Z17" i="2"/>
  <c r="U17" i="2" s="1"/>
  <c r="Z7" i="2"/>
  <c r="Z8" i="2"/>
  <c r="Z9" i="2"/>
  <c r="Z10" i="2"/>
  <c r="Z11" i="2"/>
  <c r="Z12" i="2"/>
  <c r="Z13" i="2"/>
  <c r="Z14" i="2"/>
  <c r="Z15" i="2"/>
  <c r="Z16" i="2"/>
  <c r="Z53" i="2"/>
  <c r="Z54" i="2"/>
  <c r="Z55" i="2"/>
  <c r="Z67" i="2"/>
  <c r="Z76" i="2"/>
  <c r="Z77" i="2"/>
  <c r="Z86" i="2"/>
  <c r="Z87" i="2"/>
  <c r="Z88" i="2"/>
  <c r="Z89" i="2"/>
  <c r="U89" i="2" s="1"/>
  <c r="Z92" i="2"/>
  <c r="Z93" i="2"/>
  <c r="Z94" i="2"/>
  <c r="U94" i="2" s="1"/>
  <c r="Z100" i="2"/>
  <c r="U100" i="2" s="1"/>
  <c r="Z102" i="2"/>
  <c r="Z103" i="2"/>
  <c r="Z104" i="2"/>
  <c r="Z105" i="2"/>
  <c r="Z106" i="2"/>
  <c r="U106" i="2" s="1"/>
  <c r="Z112" i="2"/>
  <c r="Z124" i="2"/>
  <c r="Z125" i="2"/>
  <c r="Z126" i="2"/>
  <c r="Z127" i="2"/>
  <c r="Z128" i="2"/>
  <c r="Z129" i="2"/>
  <c r="Z132" i="2"/>
  <c r="Z133" i="2"/>
  <c r="Z134" i="2"/>
  <c r="Z135" i="2"/>
  <c r="Z136" i="2"/>
  <c r="Z137" i="2"/>
  <c r="Z142" i="2"/>
  <c r="Z150" i="2"/>
  <c r="Z151" i="2"/>
  <c r="Z152" i="2"/>
  <c r="Z153" i="2"/>
  <c r="Z154" i="2"/>
  <c r="Z155" i="2"/>
  <c r="Z156" i="2"/>
  <c r="Z157" i="2"/>
  <c r="Z158" i="2"/>
  <c r="Z159" i="2"/>
  <c r="Z160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U182" i="2" s="1"/>
  <c r="Z183" i="2"/>
  <c r="U183" i="2" s="1"/>
  <c r="Z184" i="2"/>
  <c r="Z185" i="2"/>
  <c r="Z186" i="2"/>
  <c r="Z187" i="2"/>
  <c r="Z188" i="2"/>
  <c r="Z189" i="2"/>
  <c r="Z190" i="2"/>
  <c r="Z191" i="2"/>
  <c r="Z195" i="2"/>
  <c r="Z207" i="2"/>
  <c r="Z218" i="2"/>
  <c r="Z219" i="2"/>
  <c r="Z220" i="2"/>
  <c r="Z221" i="2"/>
  <c r="U221" i="2" s="1"/>
  <c r="Z223" i="2"/>
  <c r="U223" i="2" s="1"/>
  <c r="Z227" i="2"/>
  <c r="U227" i="2" s="1"/>
  <c r="Z230" i="2"/>
  <c r="Z231" i="2"/>
  <c r="U231" i="2" s="1"/>
  <c r="Z233" i="2"/>
  <c r="U233" i="2" s="1"/>
  <c r="Z235" i="2"/>
  <c r="U235" i="2" s="1"/>
  <c r="Z237" i="2"/>
  <c r="U237" i="2" s="1"/>
  <c r="Z239" i="2"/>
  <c r="U239" i="2" s="1"/>
  <c r="Z241" i="2"/>
  <c r="Z259" i="2"/>
  <c r="Z260" i="2"/>
  <c r="Z262" i="2"/>
  <c r="Z264" i="2"/>
  <c r="Z265" i="2"/>
  <c r="Z281" i="2"/>
  <c r="Z282" i="2"/>
  <c r="Z283" i="2"/>
  <c r="Z284" i="2"/>
  <c r="Z285" i="2"/>
  <c r="Z286" i="2"/>
  <c r="Z287" i="2"/>
  <c r="Z288" i="2"/>
  <c r="Z18" i="2"/>
  <c r="Z19" i="2"/>
  <c r="Z20" i="2"/>
  <c r="Z21" i="2"/>
  <c r="Z22" i="2"/>
  <c r="Z23" i="2"/>
  <c r="Z24" i="2"/>
  <c r="Z25" i="2"/>
  <c r="Z28" i="2"/>
  <c r="Z29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6" i="2"/>
  <c r="Z57" i="2"/>
  <c r="Z58" i="2"/>
  <c r="Z59" i="2"/>
  <c r="Z60" i="2"/>
  <c r="Z61" i="2"/>
  <c r="Z62" i="2"/>
  <c r="Z63" i="2"/>
  <c r="Z64" i="2"/>
  <c r="Z65" i="2"/>
  <c r="Z66" i="2"/>
  <c r="Z68" i="2"/>
  <c r="Z69" i="2"/>
  <c r="Z70" i="2"/>
  <c r="Z71" i="2"/>
  <c r="Z72" i="2"/>
  <c r="Z73" i="2"/>
  <c r="Z74" i="2"/>
  <c r="Z75" i="2"/>
  <c r="Z79" i="2"/>
  <c r="Z80" i="2"/>
  <c r="Z83" i="2"/>
  <c r="Z84" i="2"/>
  <c r="Z90" i="2"/>
  <c r="U90" i="2" s="1"/>
  <c r="Z91" i="2"/>
  <c r="U91" i="2" s="1"/>
  <c r="Z95" i="2"/>
  <c r="U95" i="2" s="1"/>
  <c r="Z96" i="2"/>
  <c r="Z97" i="2"/>
  <c r="Z98" i="2"/>
  <c r="Z99" i="2"/>
  <c r="U99" i="2" s="1"/>
  <c r="Z101" i="2"/>
  <c r="U101" i="2" s="1"/>
  <c r="Z107" i="2"/>
  <c r="Z108" i="2"/>
  <c r="Z109" i="2"/>
  <c r="Z110" i="2"/>
  <c r="Z111" i="2"/>
  <c r="U111" i="2" s="1"/>
  <c r="Z114" i="2"/>
  <c r="Z115" i="2"/>
  <c r="Z116" i="2"/>
  <c r="Z117" i="2"/>
  <c r="Z121" i="2"/>
  <c r="Z122" i="2"/>
  <c r="Z139" i="2"/>
  <c r="Z140" i="2"/>
  <c r="Z144" i="2"/>
  <c r="Z145" i="2"/>
  <c r="Z146" i="2"/>
  <c r="Z147" i="2"/>
  <c r="Z148" i="2"/>
  <c r="Z193" i="2"/>
  <c r="Z194" i="2"/>
  <c r="Z199" i="2"/>
  <c r="Z200" i="2"/>
  <c r="Z201" i="2"/>
  <c r="Z202" i="2"/>
  <c r="Z205" i="2"/>
  <c r="Z206" i="2"/>
  <c r="Z222" i="2"/>
  <c r="U222" i="2" s="1"/>
  <c r="Z224" i="2"/>
  <c r="Z225" i="2"/>
  <c r="Z226" i="2"/>
  <c r="U226" i="2" s="1"/>
  <c r="Z228" i="2"/>
  <c r="Z232" i="2"/>
  <c r="U232" i="2" s="1"/>
  <c r="Z234" i="2"/>
  <c r="U234" i="2" s="1"/>
  <c r="Z236" i="2"/>
  <c r="U236" i="2" s="1"/>
  <c r="Z238" i="2"/>
  <c r="U238" i="2" s="1"/>
  <c r="Z240" i="2"/>
  <c r="U240" i="2" s="1"/>
  <c r="Z243" i="2"/>
  <c r="Z261" i="2"/>
  <c r="Z263" i="2"/>
  <c r="Z266" i="2"/>
  <c r="Z267" i="2"/>
  <c r="Z268" i="2"/>
  <c r="Z269" i="2"/>
  <c r="T269" i="2" s="1"/>
  <c r="U269" i="2" s="1"/>
  <c r="Z270" i="2"/>
  <c r="Z271" i="2"/>
  <c r="Z272" i="2"/>
  <c r="Z273" i="2"/>
  <c r="Z274" i="2"/>
  <c r="Z275" i="2"/>
  <c r="Z276" i="2"/>
  <c r="Z277" i="2"/>
  <c r="Z278" i="2"/>
  <c r="Z279" i="2"/>
  <c r="Z280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12" i="2"/>
  <c r="Z313" i="2"/>
  <c r="Z314" i="2"/>
  <c r="Z315" i="2"/>
  <c r="Z316" i="2"/>
  <c r="Z317" i="2"/>
  <c r="Z318" i="2"/>
  <c r="Z319" i="2"/>
  <c r="Z322" i="2"/>
  <c r="Z326" i="2"/>
  <c r="Z330" i="2"/>
  <c r="Z334" i="2"/>
  <c r="Z321" i="2"/>
  <c r="Z325" i="2"/>
  <c r="Z329" i="2"/>
  <c r="Z333" i="2"/>
  <c r="Z337" i="2"/>
  <c r="Z909" i="2"/>
  <c r="Z908" i="2"/>
  <c r="Z907" i="2"/>
  <c r="Z906" i="2"/>
  <c r="Z905" i="2"/>
  <c r="Z904" i="2"/>
  <c r="Z903" i="2"/>
  <c r="Z902" i="2"/>
  <c r="Z901" i="2"/>
  <c r="Z900" i="2"/>
  <c r="Z899" i="2"/>
  <c r="Z898" i="2"/>
  <c r="Z897" i="2"/>
  <c r="Z896" i="2"/>
  <c r="Z895" i="2"/>
  <c r="Z892" i="2"/>
  <c r="Z891" i="2"/>
  <c r="Z888" i="2"/>
  <c r="Z884" i="2"/>
  <c r="Z883" i="2"/>
  <c r="Z882" i="2"/>
  <c r="Z881" i="2"/>
  <c r="Z880" i="2"/>
  <c r="Z879" i="2"/>
  <c r="Z878" i="2"/>
  <c r="Z866" i="2"/>
  <c r="Z865" i="2"/>
  <c r="Z862" i="2"/>
  <c r="Z861" i="2"/>
  <c r="Z860" i="2"/>
  <c r="Z857" i="2"/>
  <c r="Z856" i="2"/>
  <c r="Z789" i="2"/>
  <c r="Z787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9" i="2"/>
  <c r="Z768" i="2"/>
  <c r="Z767" i="2"/>
  <c r="Z766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848" i="2"/>
  <c r="Z847" i="2"/>
  <c r="Z844" i="2"/>
  <c r="Z843" i="2"/>
  <c r="Z840" i="2"/>
  <c r="Z839" i="2"/>
  <c r="Z832" i="2"/>
  <c r="Z831" i="2"/>
  <c r="Z830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8" i="2"/>
  <c r="Z786" i="2"/>
  <c r="Z741" i="2"/>
  <c r="Z740" i="2"/>
  <c r="Z739" i="2"/>
  <c r="Z738" i="2"/>
  <c r="Z735" i="2"/>
  <c r="Z734" i="2"/>
  <c r="Z733" i="2"/>
  <c r="Z732" i="2"/>
  <c r="Z731" i="2"/>
  <c r="Z730" i="2"/>
  <c r="Z729" i="2"/>
  <c r="Z728" i="2"/>
  <c r="Z727" i="2"/>
  <c r="Z726" i="2"/>
  <c r="Z725" i="2"/>
  <c r="Z724" i="2"/>
  <c r="Z723" i="2"/>
  <c r="Z720" i="2"/>
  <c r="Z719" i="2"/>
  <c r="Z698" i="2"/>
  <c r="Z697" i="2"/>
  <c r="Z696" i="2"/>
  <c r="Z695" i="2"/>
  <c r="Z694" i="2"/>
  <c r="Z693" i="2"/>
  <c r="Z692" i="2"/>
  <c r="Z691" i="2"/>
  <c r="Z690" i="2"/>
  <c r="Z689" i="2"/>
  <c r="Z647" i="2"/>
  <c r="Z646" i="2"/>
  <c r="Z386" i="2"/>
  <c r="Z26" i="2"/>
  <c r="Z27" i="2"/>
  <c r="Z30" i="2"/>
  <c r="Z31" i="2"/>
  <c r="Z32" i="2"/>
  <c r="Z33" i="2"/>
  <c r="Z78" i="2"/>
  <c r="U78" i="2" s="1"/>
  <c r="Z81" i="2"/>
  <c r="U81" i="2" s="1"/>
  <c r="Z82" i="2"/>
  <c r="U82" i="2" s="1"/>
  <c r="Z85" i="2"/>
  <c r="U85" i="2" s="1"/>
  <c r="Z113" i="2"/>
  <c r="U113" i="2" s="1"/>
  <c r="Z118" i="2"/>
  <c r="U118" i="2" s="1"/>
  <c r="Z119" i="2"/>
  <c r="U119" i="2" s="1"/>
  <c r="Z123" i="2"/>
  <c r="U123" i="2" s="1"/>
  <c r="Z130" i="2"/>
  <c r="U130" i="2" s="1"/>
  <c r="Z131" i="2"/>
  <c r="U131" i="2" s="1"/>
  <c r="Z138" i="2"/>
  <c r="U138" i="2" s="1"/>
  <c r="Z141" i="2"/>
  <c r="U141" i="2" s="1"/>
  <c r="Z143" i="2"/>
  <c r="U143" i="2" s="1"/>
  <c r="Z149" i="2"/>
  <c r="Z192" i="2"/>
  <c r="U192" i="2" s="1"/>
  <c r="Z196" i="2"/>
  <c r="U196" i="2" s="1"/>
  <c r="Z197" i="2"/>
  <c r="U197" i="2" s="1"/>
  <c r="Z198" i="2"/>
  <c r="U198" i="2" s="1"/>
  <c r="Z203" i="2"/>
  <c r="U203" i="2" s="1"/>
  <c r="Z204" i="2"/>
  <c r="U204" i="2" s="1"/>
  <c r="Z208" i="2"/>
  <c r="U208" i="2" s="1"/>
  <c r="Z209" i="2"/>
  <c r="U209" i="2" s="1"/>
  <c r="Z210" i="2"/>
  <c r="U210" i="2" s="1"/>
  <c r="Z211" i="2"/>
  <c r="U211" i="2" s="1"/>
  <c r="Z212" i="2"/>
  <c r="U212" i="2" s="1"/>
  <c r="Z213" i="2"/>
  <c r="U213" i="2" s="1"/>
  <c r="Z214" i="2"/>
  <c r="U214" i="2" s="1"/>
  <c r="Z215" i="2"/>
  <c r="U215" i="2" s="1"/>
  <c r="Z216" i="2"/>
  <c r="U216" i="2" s="1"/>
  <c r="Z217" i="2"/>
  <c r="U217" i="2" s="1"/>
  <c r="Z229" i="2"/>
  <c r="U229" i="2" s="1"/>
  <c r="Z242" i="2"/>
  <c r="Z244" i="2"/>
  <c r="U244" i="2" s="1"/>
  <c r="Z245" i="2"/>
  <c r="U245" i="2" s="1"/>
  <c r="Z246" i="2"/>
  <c r="U246" i="2" s="1"/>
  <c r="Z247" i="2"/>
  <c r="U247" i="2" s="1"/>
  <c r="Z248" i="2"/>
  <c r="U248" i="2" s="1"/>
  <c r="Z249" i="2"/>
  <c r="U249" i="2" s="1"/>
  <c r="Z250" i="2"/>
  <c r="U250" i="2" s="1"/>
  <c r="Z251" i="2"/>
  <c r="U251" i="2" s="1"/>
  <c r="Z252" i="2"/>
  <c r="U252" i="2" s="1"/>
  <c r="Z253" i="2"/>
  <c r="U253" i="2" s="1"/>
  <c r="Z254" i="2"/>
  <c r="U254" i="2" s="1"/>
  <c r="Z255" i="2"/>
  <c r="U255" i="2" s="1"/>
  <c r="Z256" i="2"/>
  <c r="U256" i="2" s="1"/>
  <c r="Z257" i="2"/>
  <c r="U257" i="2" s="1"/>
  <c r="Z258" i="2"/>
  <c r="Z320" i="2"/>
  <c r="Z323" i="2"/>
  <c r="Z324" i="2"/>
  <c r="Z327" i="2"/>
  <c r="Z328" i="2"/>
  <c r="Z331" i="2"/>
  <c r="Z332" i="2"/>
  <c r="Z335" i="2"/>
  <c r="Z336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78" i="2"/>
  <c r="Z579" i="2"/>
  <c r="Z580" i="2"/>
  <c r="Z581" i="2"/>
  <c r="Z582" i="2"/>
  <c r="Z583" i="2"/>
  <c r="Z584" i="2"/>
  <c r="Z585" i="2"/>
  <c r="R386" i="2"/>
  <c r="Z704" i="2"/>
  <c r="Z705" i="2"/>
  <c r="Z706" i="2"/>
  <c r="Z707" i="2"/>
  <c r="Z708" i="2"/>
  <c r="Z709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T640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99" i="2"/>
  <c r="Z700" i="2"/>
  <c r="Z701" i="2"/>
  <c r="Z702" i="2"/>
  <c r="Z703" i="2"/>
  <c r="Z710" i="2"/>
  <c r="Z711" i="2"/>
  <c r="Z712" i="2"/>
  <c r="Z713" i="2"/>
  <c r="Z873" i="2"/>
  <c r="Z874" i="2"/>
  <c r="R787" i="2"/>
  <c r="R789" i="2"/>
  <c r="R786" i="2"/>
  <c r="R788" i="2"/>
  <c r="R79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912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58" i="2"/>
  <c r="T873" i="2"/>
  <c r="U873" i="2" s="1"/>
  <c r="T719" i="2"/>
  <c r="T723" i="2"/>
  <c r="T840" i="2"/>
  <c r="U840" i="2" s="1"/>
  <c r="T844" i="2"/>
  <c r="U844" i="2" s="1"/>
  <c r="T848" i="2"/>
  <c r="V848" i="2" s="1"/>
  <c r="T857" i="2"/>
  <c r="U857" i="2" s="1"/>
  <c r="T865" i="2"/>
  <c r="V865" i="2" s="1"/>
  <c r="T878" i="2"/>
  <c r="V878" i="2" s="1"/>
  <c r="T891" i="2"/>
  <c r="U891" i="2" s="1"/>
  <c r="T895" i="2"/>
  <c r="U895" i="2" s="1"/>
  <c r="T853" i="2"/>
  <c r="V853" i="2" s="1"/>
  <c r="T854" i="2"/>
  <c r="V854" i="2" s="1"/>
  <c r="V89" i="1"/>
  <c r="T738" i="2"/>
  <c r="U738" i="2" s="1"/>
  <c r="T831" i="2"/>
  <c r="V831" i="2" s="1"/>
  <c r="T839" i="2"/>
  <c r="V839" i="2" s="1"/>
  <c r="T843" i="2"/>
  <c r="U843" i="2" s="1"/>
  <c r="T847" i="2"/>
  <c r="V847" i="2" s="1"/>
  <c r="T856" i="2"/>
  <c r="V856" i="2" s="1"/>
  <c r="T860" i="2"/>
  <c r="U860" i="2" s="1"/>
  <c r="T888" i="2"/>
  <c r="T889" i="2" s="1"/>
  <c r="T851" i="2"/>
  <c r="V851" i="2" s="1"/>
  <c r="T855" i="2"/>
  <c r="V855" i="2" s="1"/>
  <c r="T852" i="2"/>
  <c r="V852" i="2" s="1"/>
  <c r="W318" i="1"/>
  <c r="W319" i="1" s="1"/>
  <c r="W324" i="1" s="1"/>
  <c r="U66" i="2"/>
  <c r="U242" i="2"/>
  <c r="U206" i="2"/>
  <c r="R387" i="2"/>
  <c r="R389" i="2" s="1"/>
  <c r="U149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80" i="2"/>
  <c r="U880" i="2" s="1"/>
  <c r="T882" i="2"/>
  <c r="U882" i="2" s="1"/>
  <c r="T884" i="2"/>
  <c r="U884" i="2" s="1"/>
  <c r="T897" i="2"/>
  <c r="U897" i="2" s="1"/>
  <c r="T899" i="2"/>
  <c r="U899" i="2" s="1"/>
  <c r="T901" i="2"/>
  <c r="U901" i="2" s="1"/>
  <c r="T903" i="2"/>
  <c r="U903" i="2" s="1"/>
  <c r="T905" i="2"/>
  <c r="U905" i="2" s="1"/>
  <c r="T907" i="2"/>
  <c r="U907" i="2" s="1"/>
  <c r="T909" i="2"/>
  <c r="U909" i="2" s="1"/>
  <c r="T874" i="2"/>
  <c r="U874" i="2" s="1"/>
  <c r="T879" i="2"/>
  <c r="U879" i="2" s="1"/>
  <c r="T881" i="2"/>
  <c r="U881" i="2" s="1"/>
  <c r="T883" i="2"/>
  <c r="U883" i="2" s="1"/>
  <c r="T892" i="2"/>
  <c r="U892" i="2" s="1"/>
  <c r="T896" i="2"/>
  <c r="U896" i="2" s="1"/>
  <c r="T898" i="2"/>
  <c r="U898" i="2" s="1"/>
  <c r="T900" i="2"/>
  <c r="U900" i="2" s="1"/>
  <c r="T902" i="2"/>
  <c r="U902" i="2" s="1"/>
  <c r="T904" i="2"/>
  <c r="U904" i="2" s="1"/>
  <c r="T906" i="2"/>
  <c r="U906" i="2" s="1"/>
  <c r="T908" i="2"/>
  <c r="U908" i="2" s="1"/>
  <c r="T861" i="2"/>
  <c r="V861" i="2" s="1"/>
  <c r="R869" i="2"/>
  <c r="T862" i="2"/>
  <c r="U862" i="2" s="1"/>
  <c r="T866" i="2"/>
  <c r="T712" i="2"/>
  <c r="V712" i="2" s="1"/>
  <c r="T710" i="2"/>
  <c r="V710" i="2" s="1"/>
  <c r="T702" i="2"/>
  <c r="V702" i="2" s="1"/>
  <c r="T700" i="2"/>
  <c r="V700" i="2" s="1"/>
  <c r="T709" i="2"/>
  <c r="V709" i="2" s="1"/>
  <c r="T707" i="2"/>
  <c r="V707" i="2" s="1"/>
  <c r="T705" i="2"/>
  <c r="V705" i="2" s="1"/>
  <c r="T689" i="2"/>
  <c r="V689" i="2" s="1"/>
  <c r="T691" i="2"/>
  <c r="V691" i="2" s="1"/>
  <c r="T693" i="2"/>
  <c r="V693" i="2" s="1"/>
  <c r="T695" i="2"/>
  <c r="V695" i="2" s="1"/>
  <c r="T697" i="2"/>
  <c r="V697" i="2" s="1"/>
  <c r="T725" i="2"/>
  <c r="V725" i="2" s="1"/>
  <c r="T727" i="2"/>
  <c r="V727" i="2" s="1"/>
  <c r="T729" i="2"/>
  <c r="V729" i="2" s="1"/>
  <c r="T731" i="2"/>
  <c r="V731" i="2" s="1"/>
  <c r="T733" i="2"/>
  <c r="V733" i="2" s="1"/>
  <c r="T735" i="2"/>
  <c r="V735" i="2" s="1"/>
  <c r="T739" i="2"/>
  <c r="V739" i="2" s="1"/>
  <c r="T741" i="2"/>
  <c r="V741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V816" i="2" s="1"/>
  <c r="T818" i="2"/>
  <c r="V818" i="2" s="1"/>
  <c r="T820" i="2"/>
  <c r="V820" i="2" s="1"/>
  <c r="T822" i="2"/>
  <c r="V822" i="2" s="1"/>
  <c r="T824" i="2"/>
  <c r="V824" i="2" s="1"/>
  <c r="T826" i="2"/>
  <c r="V826" i="2" s="1"/>
  <c r="T743" i="2"/>
  <c r="V743" i="2" s="1"/>
  <c r="T745" i="2"/>
  <c r="V745" i="2" s="1"/>
  <c r="T747" i="2"/>
  <c r="V747" i="2" s="1"/>
  <c r="T749" i="2"/>
  <c r="V749" i="2" s="1"/>
  <c r="T751" i="2"/>
  <c r="V751" i="2" s="1"/>
  <c r="T753" i="2"/>
  <c r="V753" i="2" s="1"/>
  <c r="T755" i="2"/>
  <c r="V755" i="2" s="1"/>
  <c r="T757" i="2"/>
  <c r="V757" i="2" s="1"/>
  <c r="T759" i="2"/>
  <c r="V759" i="2" s="1"/>
  <c r="T761" i="2"/>
  <c r="T763" i="2"/>
  <c r="V763" i="2" s="1"/>
  <c r="T765" i="2"/>
  <c r="V765" i="2" s="1"/>
  <c r="T767" i="2"/>
  <c r="V767" i="2" s="1"/>
  <c r="T769" i="2"/>
  <c r="T771" i="2"/>
  <c r="V771" i="2" s="1"/>
  <c r="T773" i="2"/>
  <c r="V773" i="2" s="1"/>
  <c r="T775" i="2"/>
  <c r="V775" i="2" s="1"/>
  <c r="T777" i="2"/>
  <c r="T779" i="2"/>
  <c r="V779" i="2" s="1"/>
  <c r="T781" i="2"/>
  <c r="V781" i="2" s="1"/>
  <c r="T783" i="2"/>
  <c r="V783" i="2" s="1"/>
  <c r="T785" i="2"/>
  <c r="T786" i="2"/>
  <c r="U786" i="2" s="1"/>
  <c r="T790" i="2"/>
  <c r="U790" i="2" s="1"/>
  <c r="T789" i="2"/>
  <c r="U789" i="2" s="1"/>
  <c r="T830" i="2"/>
  <c r="N663" i="2"/>
  <c r="N687" i="2" s="1"/>
  <c r="N717" i="2" s="1"/>
  <c r="N837" i="2" s="1"/>
  <c r="R715" i="2"/>
  <c r="T713" i="2"/>
  <c r="U713" i="2" s="1"/>
  <c r="T711" i="2"/>
  <c r="V711" i="2" s="1"/>
  <c r="T703" i="2"/>
  <c r="U703" i="2" s="1"/>
  <c r="T701" i="2"/>
  <c r="U701" i="2" s="1"/>
  <c r="T699" i="2"/>
  <c r="U699" i="2" s="1"/>
  <c r="T708" i="2"/>
  <c r="U708" i="2" s="1"/>
  <c r="T706" i="2"/>
  <c r="U706" i="2" s="1"/>
  <c r="T704" i="2"/>
  <c r="U704" i="2" s="1"/>
  <c r="T690" i="2"/>
  <c r="V690" i="2" s="1"/>
  <c r="T692" i="2"/>
  <c r="U692" i="2" s="1"/>
  <c r="T694" i="2"/>
  <c r="V694" i="2" s="1"/>
  <c r="T696" i="2"/>
  <c r="U696" i="2" s="1"/>
  <c r="T698" i="2"/>
  <c r="V698" i="2" s="1"/>
  <c r="T720" i="2"/>
  <c r="U720" i="2" s="1"/>
  <c r="T724" i="2"/>
  <c r="U724" i="2" s="1"/>
  <c r="T726" i="2"/>
  <c r="V726" i="2" s="1"/>
  <c r="T728" i="2"/>
  <c r="U728" i="2" s="1"/>
  <c r="T730" i="2"/>
  <c r="V730" i="2" s="1"/>
  <c r="T732" i="2"/>
  <c r="U732" i="2" s="1"/>
  <c r="T734" i="2"/>
  <c r="V734" i="2" s="1"/>
  <c r="T740" i="2"/>
  <c r="V740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6" i="2"/>
  <c r="U766" i="2" s="1"/>
  <c r="T768" i="2"/>
  <c r="V768" i="2" s="1"/>
  <c r="T770" i="2"/>
  <c r="U770" i="2" s="1"/>
  <c r="T772" i="2"/>
  <c r="V772" i="2" s="1"/>
  <c r="T774" i="2"/>
  <c r="U774" i="2" s="1"/>
  <c r="T776" i="2"/>
  <c r="V776" i="2" s="1"/>
  <c r="T778" i="2"/>
  <c r="U778" i="2" s="1"/>
  <c r="T780" i="2"/>
  <c r="V780" i="2" s="1"/>
  <c r="T782" i="2"/>
  <c r="U782" i="2" s="1"/>
  <c r="T784" i="2"/>
  <c r="V784" i="2" s="1"/>
  <c r="T788" i="2"/>
  <c r="U788" i="2" s="1"/>
  <c r="T787" i="2"/>
  <c r="U787" i="2" s="1"/>
  <c r="T832" i="2"/>
  <c r="V832" i="2" s="1"/>
  <c r="T683" i="2"/>
  <c r="T680" i="2"/>
  <c r="T678" i="2"/>
  <c r="V678" i="2" s="1"/>
  <c r="T676" i="2"/>
  <c r="T674" i="2"/>
  <c r="V674" i="2" s="1"/>
  <c r="T672" i="2"/>
  <c r="T670" i="2"/>
  <c r="T668" i="2"/>
  <c r="T666" i="2"/>
  <c r="T684" i="2"/>
  <c r="AA685" i="2"/>
  <c r="T682" i="2"/>
  <c r="T681" i="2"/>
  <c r="T679" i="2"/>
  <c r="T677" i="2"/>
  <c r="V677" i="2" s="1"/>
  <c r="T675" i="2"/>
  <c r="V675" i="2" s="1"/>
  <c r="T673" i="2"/>
  <c r="V673" i="2" s="1"/>
  <c r="T671" i="2"/>
  <c r="T669" i="2"/>
  <c r="T667" i="2"/>
  <c r="T665" i="2"/>
  <c r="T659" i="2"/>
  <c r="T657" i="2"/>
  <c r="T655" i="2"/>
  <c r="T653" i="2"/>
  <c r="T651" i="2"/>
  <c r="T649" i="2"/>
  <c r="U640" i="2"/>
  <c r="V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8" i="2"/>
  <c r="T606" i="2"/>
  <c r="T604" i="2"/>
  <c r="T602" i="2"/>
  <c r="T601" i="2"/>
  <c r="T599" i="2"/>
  <c r="T597" i="2"/>
  <c r="T595" i="2"/>
  <c r="T593" i="2"/>
  <c r="T591" i="2"/>
  <c r="T589" i="2"/>
  <c r="T587" i="2"/>
  <c r="T585" i="2"/>
  <c r="T583" i="2"/>
  <c r="T581" i="2"/>
  <c r="T579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29" i="2"/>
  <c r="T428" i="2"/>
  <c r="T426" i="2"/>
  <c r="T424" i="2"/>
  <c r="T422" i="2"/>
  <c r="T420" i="2"/>
  <c r="T418" i="2"/>
  <c r="T416" i="2"/>
  <c r="T414" i="2"/>
  <c r="T412" i="2"/>
  <c r="T410" i="2"/>
  <c r="T409" i="2"/>
  <c r="T407" i="2"/>
  <c r="T405" i="2"/>
  <c r="T403" i="2"/>
  <c r="T401" i="2"/>
  <c r="T399" i="2"/>
  <c r="T397" i="2"/>
  <c r="T395" i="2"/>
  <c r="T393" i="2"/>
  <c r="T391" i="2"/>
  <c r="T647" i="2"/>
  <c r="T660" i="2"/>
  <c r="AA661" i="2"/>
  <c r="T658" i="2"/>
  <c r="T656" i="2"/>
  <c r="T654" i="2"/>
  <c r="T652" i="2"/>
  <c r="T650" i="2"/>
  <c r="T648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609" i="2"/>
  <c r="T607" i="2"/>
  <c r="T605" i="2"/>
  <c r="T603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68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30" i="2"/>
  <c r="T427" i="2"/>
  <c r="T425" i="2"/>
  <c r="T423" i="2"/>
  <c r="T421" i="2"/>
  <c r="T419" i="2"/>
  <c r="T417" i="2"/>
  <c r="T415" i="2"/>
  <c r="T413" i="2"/>
  <c r="T411" i="2"/>
  <c r="T408" i="2"/>
  <c r="T406" i="2"/>
  <c r="T404" i="2"/>
  <c r="T402" i="2"/>
  <c r="T400" i="2"/>
  <c r="T398" i="2"/>
  <c r="T396" i="2"/>
  <c r="T394" i="2"/>
  <c r="T392" i="2"/>
  <c r="T646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8" i="2"/>
  <c r="T335" i="2"/>
  <c r="T331" i="2"/>
  <c r="T327" i="2"/>
  <c r="T323" i="2"/>
  <c r="T333" i="2"/>
  <c r="T325" i="2"/>
  <c r="T334" i="2"/>
  <c r="T326" i="2"/>
  <c r="T319" i="2"/>
  <c r="T317" i="2"/>
  <c r="T315" i="2"/>
  <c r="T313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6" i="2"/>
  <c r="T332" i="2"/>
  <c r="T328" i="2"/>
  <c r="T324" i="2"/>
  <c r="T320" i="2"/>
  <c r="T337" i="2"/>
  <c r="T329" i="2"/>
  <c r="T321" i="2"/>
  <c r="T330" i="2"/>
  <c r="T322" i="2"/>
  <c r="T318" i="2"/>
  <c r="T316" i="2"/>
  <c r="T314" i="2"/>
  <c r="T312" i="2"/>
  <c r="R828" i="2"/>
  <c r="R835" i="2" s="1"/>
  <c r="U51" i="2"/>
  <c r="U49" i="2"/>
  <c r="U47" i="2"/>
  <c r="U53" i="2"/>
  <c r="U52" i="2"/>
  <c r="U50" i="2"/>
  <c r="U48" i="2"/>
  <c r="T54" i="2"/>
  <c r="U54" i="2" s="1"/>
  <c r="U7" i="2"/>
  <c r="T386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71" i="2" l="1"/>
  <c r="N914" i="2" s="1"/>
  <c r="W305" i="1"/>
  <c r="X324" i="1"/>
  <c r="V723" i="2"/>
  <c r="T736" i="2"/>
  <c r="V719" i="2"/>
  <c r="T721" i="2"/>
  <c r="V860" i="2"/>
  <c r="V786" i="2"/>
  <c r="B9" i="10"/>
  <c r="V895" i="2"/>
  <c r="X311" i="1"/>
  <c r="W311" i="1"/>
  <c r="X91" i="1"/>
  <c r="X130" i="1" s="1"/>
  <c r="V857" i="2"/>
  <c r="V858" i="2" s="1"/>
  <c r="V787" i="2"/>
  <c r="T867" i="2"/>
  <c r="U865" i="2"/>
  <c r="T841" i="2"/>
  <c r="X305" i="1"/>
  <c r="V789" i="2"/>
  <c r="V843" i="2"/>
  <c r="V790" i="2"/>
  <c r="V891" i="2"/>
  <c r="V888" i="2"/>
  <c r="V889" i="2" s="1"/>
  <c r="V840" i="2"/>
  <c r="V841" i="2" s="1"/>
  <c r="U854" i="2"/>
  <c r="U878" i="2"/>
  <c r="U885" i="2" s="1"/>
  <c r="V844" i="2"/>
  <c r="V873" i="2"/>
  <c r="U853" i="2"/>
  <c r="V849" i="2"/>
  <c r="T849" i="2"/>
  <c r="V738" i="2"/>
  <c r="U856" i="2"/>
  <c r="U855" i="2"/>
  <c r="T845" i="2"/>
  <c r="U848" i="2"/>
  <c r="T858" i="2"/>
  <c r="U888" i="2"/>
  <c r="U88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U852" i="2"/>
  <c r="V10" i="2"/>
  <c r="U10" i="2"/>
  <c r="W294" i="1"/>
  <c r="U861" i="2"/>
  <c r="U863" i="2" s="1"/>
  <c r="V713" i="2"/>
  <c r="V882" i="2"/>
  <c r="V788" i="2"/>
  <c r="U845" i="2"/>
  <c r="V909" i="2"/>
  <c r="V907" i="2"/>
  <c r="V905" i="2"/>
  <c r="V903" i="2"/>
  <c r="V901" i="2"/>
  <c r="V899" i="2"/>
  <c r="V897" i="2"/>
  <c r="V884" i="2"/>
  <c r="V880" i="2"/>
  <c r="U910" i="2"/>
  <c r="U893" i="2"/>
  <c r="U875" i="2"/>
  <c r="V908" i="2"/>
  <c r="V906" i="2"/>
  <c r="V904" i="2"/>
  <c r="V902" i="2"/>
  <c r="V900" i="2"/>
  <c r="V898" i="2"/>
  <c r="V896" i="2"/>
  <c r="V892" i="2"/>
  <c r="V883" i="2"/>
  <c r="V881" i="2"/>
  <c r="V879" i="2"/>
  <c r="V874" i="2"/>
  <c r="T910" i="2"/>
  <c r="T893" i="2"/>
  <c r="T885" i="2"/>
  <c r="T875" i="2"/>
  <c r="T641" i="2"/>
  <c r="V866" i="2"/>
  <c r="V867" i="2" s="1"/>
  <c r="T863" i="2"/>
  <c r="U839" i="2"/>
  <c r="U841" i="2" s="1"/>
  <c r="U866" i="2"/>
  <c r="V862" i="2"/>
  <c r="U847" i="2"/>
  <c r="U851" i="2"/>
  <c r="T833" i="2"/>
  <c r="V821" i="2"/>
  <c r="V817" i="2"/>
  <c r="V813" i="2"/>
  <c r="V809" i="2"/>
  <c r="V805" i="2"/>
  <c r="V801" i="2"/>
  <c r="V797" i="2"/>
  <c r="V793" i="2"/>
  <c r="U666" i="2"/>
  <c r="V825" i="2"/>
  <c r="U667" i="2"/>
  <c r="U671" i="2"/>
  <c r="U683" i="2"/>
  <c r="V782" i="2"/>
  <c r="V778" i="2"/>
  <c r="V774" i="2"/>
  <c r="V770" i="2"/>
  <c r="V766" i="2"/>
  <c r="V762" i="2"/>
  <c r="V758" i="2"/>
  <c r="V754" i="2"/>
  <c r="V750" i="2"/>
  <c r="V746" i="2"/>
  <c r="V742" i="2"/>
  <c r="V830" i="2"/>
  <c r="V833" i="2" s="1"/>
  <c r="U785" i="2"/>
  <c r="U777" i="2"/>
  <c r="U769" i="2"/>
  <c r="U761" i="2"/>
  <c r="U831" i="2"/>
  <c r="V732" i="2"/>
  <c r="V728" i="2"/>
  <c r="V724" i="2"/>
  <c r="V720" i="2"/>
  <c r="V696" i="2"/>
  <c r="V692" i="2"/>
  <c r="V704" i="2"/>
  <c r="V706" i="2"/>
  <c r="V708" i="2"/>
  <c r="V699" i="2"/>
  <c r="V701" i="2"/>
  <c r="V703" i="2"/>
  <c r="U668" i="2"/>
  <c r="U670" i="2"/>
  <c r="U680" i="2"/>
  <c r="U832" i="2"/>
  <c r="U784" i="2"/>
  <c r="U780" i="2"/>
  <c r="U776" i="2"/>
  <c r="U772" i="2"/>
  <c r="U768" i="2"/>
  <c r="U764" i="2"/>
  <c r="U760" i="2"/>
  <c r="U756" i="2"/>
  <c r="U752" i="2"/>
  <c r="U748" i="2"/>
  <c r="U744" i="2"/>
  <c r="U827" i="2"/>
  <c r="U823" i="2"/>
  <c r="U819" i="2"/>
  <c r="U815" i="2"/>
  <c r="U811" i="2"/>
  <c r="U807" i="2"/>
  <c r="U803" i="2"/>
  <c r="U799" i="2"/>
  <c r="U795" i="2"/>
  <c r="U791" i="2"/>
  <c r="U740" i="2"/>
  <c r="T828" i="2"/>
  <c r="U734" i="2"/>
  <c r="U730" i="2"/>
  <c r="U726" i="2"/>
  <c r="U698" i="2"/>
  <c r="U694" i="2"/>
  <c r="U690" i="2"/>
  <c r="U711" i="2"/>
  <c r="U830" i="2"/>
  <c r="V785" i="2"/>
  <c r="V777" i="2"/>
  <c r="V769" i="2"/>
  <c r="V761" i="2"/>
  <c r="U723" i="2"/>
  <c r="U719" i="2"/>
  <c r="U721" i="2" s="1"/>
  <c r="U689" i="2"/>
  <c r="T715" i="2"/>
  <c r="U783" i="2"/>
  <c r="U781" i="2"/>
  <c r="U779" i="2"/>
  <c r="U775" i="2"/>
  <c r="U773" i="2"/>
  <c r="U771" i="2"/>
  <c r="U767" i="2"/>
  <c r="U765" i="2"/>
  <c r="U763" i="2"/>
  <c r="U759" i="2"/>
  <c r="U757" i="2"/>
  <c r="U755" i="2"/>
  <c r="U753" i="2"/>
  <c r="U751" i="2"/>
  <c r="U749" i="2"/>
  <c r="U747" i="2"/>
  <c r="U745" i="2"/>
  <c r="U743" i="2"/>
  <c r="U826" i="2"/>
  <c r="U824" i="2"/>
  <c r="U822" i="2"/>
  <c r="U820" i="2"/>
  <c r="U818" i="2"/>
  <c r="U816" i="2"/>
  <c r="U814" i="2"/>
  <c r="U812" i="2"/>
  <c r="U810" i="2"/>
  <c r="U808" i="2"/>
  <c r="U806" i="2"/>
  <c r="U804" i="2"/>
  <c r="U802" i="2"/>
  <c r="U800" i="2"/>
  <c r="U798" i="2"/>
  <c r="U796" i="2"/>
  <c r="U794" i="2"/>
  <c r="U792" i="2"/>
  <c r="U741" i="2"/>
  <c r="U739" i="2"/>
  <c r="U735" i="2"/>
  <c r="U733" i="2"/>
  <c r="U731" i="2"/>
  <c r="U729" i="2"/>
  <c r="U727" i="2"/>
  <c r="U725" i="2"/>
  <c r="U697" i="2"/>
  <c r="U695" i="2"/>
  <c r="U693" i="2"/>
  <c r="U691" i="2"/>
  <c r="U705" i="2"/>
  <c r="U707" i="2"/>
  <c r="U709" i="2"/>
  <c r="U700" i="2"/>
  <c r="U702" i="2"/>
  <c r="U710" i="2"/>
  <c r="U712" i="2"/>
  <c r="U665" i="2"/>
  <c r="T685" i="2"/>
  <c r="V665" i="2"/>
  <c r="U669" i="2"/>
  <c r="V669" i="2"/>
  <c r="U675" i="2"/>
  <c r="U679" i="2"/>
  <c r="U681" i="2"/>
  <c r="V681" i="2"/>
  <c r="U682" i="2"/>
  <c r="V682" i="2"/>
  <c r="U684" i="2"/>
  <c r="V684" i="2"/>
  <c r="V666" i="2"/>
  <c r="V670" i="2"/>
  <c r="U672" i="2"/>
  <c r="U676" i="2"/>
  <c r="V683" i="2"/>
  <c r="V667" i="2"/>
  <c r="V671" i="2"/>
  <c r="U673" i="2"/>
  <c r="U677" i="2"/>
  <c r="V679" i="2"/>
  <c r="V668" i="2"/>
  <c r="V672" i="2"/>
  <c r="U674" i="2"/>
  <c r="V676" i="2"/>
  <c r="U678" i="2"/>
  <c r="V680" i="2"/>
  <c r="R643" i="2"/>
  <c r="R663" i="2" s="1"/>
  <c r="R687" i="2" s="1"/>
  <c r="R717" i="2" s="1"/>
  <c r="V660" i="2"/>
  <c r="U660" i="2"/>
  <c r="V647" i="2"/>
  <c r="U647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412" i="2"/>
  <c r="U412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29" i="2"/>
  <c r="U429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U312" i="2"/>
  <c r="V646" i="2"/>
  <c r="U646" i="2"/>
  <c r="T661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1" i="2"/>
  <c r="U411" i="2"/>
  <c r="V413" i="2"/>
  <c r="U413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30" i="2"/>
  <c r="U430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8" i="2"/>
  <c r="U568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314" i="2"/>
  <c r="U314" i="2"/>
  <c r="V316" i="2"/>
  <c r="U316" i="2"/>
  <c r="V318" i="2"/>
  <c r="U318" i="2"/>
  <c r="V322" i="2"/>
  <c r="U322" i="2"/>
  <c r="V330" i="2"/>
  <c r="U330" i="2"/>
  <c r="V321" i="2"/>
  <c r="U321" i="2"/>
  <c r="V329" i="2"/>
  <c r="U329" i="2"/>
  <c r="V337" i="2"/>
  <c r="U337" i="2"/>
  <c r="V320" i="2"/>
  <c r="U320" i="2"/>
  <c r="V324" i="2"/>
  <c r="U324" i="2"/>
  <c r="V328" i="2"/>
  <c r="U328" i="2"/>
  <c r="V332" i="2"/>
  <c r="U332" i="2"/>
  <c r="V336" i="2"/>
  <c r="U336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13" i="2"/>
  <c r="U313" i="2"/>
  <c r="V315" i="2"/>
  <c r="U315" i="2"/>
  <c r="V317" i="2"/>
  <c r="U317" i="2"/>
  <c r="V319" i="2"/>
  <c r="U319" i="2"/>
  <c r="V326" i="2"/>
  <c r="U326" i="2"/>
  <c r="V334" i="2"/>
  <c r="U334" i="2"/>
  <c r="V325" i="2"/>
  <c r="U325" i="2"/>
  <c r="V333" i="2"/>
  <c r="U333" i="2"/>
  <c r="V323" i="2"/>
  <c r="U323" i="2"/>
  <c r="V327" i="2"/>
  <c r="U327" i="2"/>
  <c r="V331" i="2"/>
  <c r="U331" i="2"/>
  <c r="V335" i="2"/>
  <c r="U335" i="2"/>
  <c r="V338" i="2"/>
  <c r="U338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6" i="2"/>
  <c r="U386" i="2"/>
  <c r="V312" i="2"/>
  <c r="T308" i="2"/>
  <c r="T310" i="2" s="1"/>
  <c r="T387" i="2"/>
  <c r="V9" i="2"/>
  <c r="U9" i="2"/>
  <c r="V11" i="2"/>
  <c r="U11" i="2"/>
  <c r="V12" i="2"/>
  <c r="U12" i="2"/>
  <c r="V14" i="2"/>
  <c r="U14" i="2"/>
  <c r="V16" i="2"/>
  <c r="U16" i="2"/>
  <c r="V54" i="2"/>
  <c r="V67" i="2"/>
  <c r="U67" i="2"/>
  <c r="V77" i="2"/>
  <c r="U77" i="2"/>
  <c r="V87" i="2"/>
  <c r="U87" i="2"/>
  <c r="V92" i="2"/>
  <c r="U92" i="2"/>
  <c r="V103" i="2"/>
  <c r="U103" i="2"/>
  <c r="V105" i="2"/>
  <c r="U105" i="2"/>
  <c r="V112" i="2"/>
  <c r="U112" i="2"/>
  <c r="V125" i="2"/>
  <c r="U125" i="2"/>
  <c r="V127" i="2"/>
  <c r="U127" i="2"/>
  <c r="V129" i="2"/>
  <c r="U129" i="2"/>
  <c r="V133" i="2"/>
  <c r="U133" i="2"/>
  <c r="V135" i="2"/>
  <c r="U135" i="2"/>
  <c r="V137" i="2"/>
  <c r="U137" i="2"/>
  <c r="V142" i="2"/>
  <c r="U142" i="2"/>
  <c r="V151" i="2"/>
  <c r="U151" i="2"/>
  <c r="V153" i="2"/>
  <c r="U153" i="2"/>
  <c r="V155" i="2"/>
  <c r="U155" i="2"/>
  <c r="V157" i="2"/>
  <c r="U157" i="2"/>
  <c r="V160" i="2"/>
  <c r="U160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5" i="2"/>
  <c r="U185" i="2"/>
  <c r="V187" i="2"/>
  <c r="U187" i="2"/>
  <c r="V189" i="2"/>
  <c r="U189" i="2"/>
  <c r="V191" i="2"/>
  <c r="U191" i="2"/>
  <c r="V207" i="2"/>
  <c r="U207" i="2"/>
  <c r="V219" i="2"/>
  <c r="U219" i="2"/>
  <c r="V259" i="2"/>
  <c r="V281" i="2"/>
  <c r="V283" i="2"/>
  <c r="V287" i="2"/>
  <c r="V18" i="2"/>
  <c r="U18" i="2"/>
  <c r="V21" i="2"/>
  <c r="V23" i="2"/>
  <c r="V25" i="2"/>
  <c r="V29" i="2"/>
  <c r="V34" i="2"/>
  <c r="V36" i="2"/>
  <c r="V38" i="2"/>
  <c r="V40" i="2"/>
  <c r="V42" i="2"/>
  <c r="V44" i="2"/>
  <c r="V46" i="2"/>
  <c r="V48" i="2"/>
  <c r="V50" i="2"/>
  <c r="V52" i="2"/>
  <c r="V57" i="2"/>
  <c r="V59" i="2"/>
  <c r="U59" i="2"/>
  <c r="V61" i="2"/>
  <c r="U61" i="2"/>
  <c r="V63" i="2"/>
  <c r="U63" i="2"/>
  <c r="V65" i="2"/>
  <c r="U65" i="2"/>
  <c r="V68" i="2"/>
  <c r="U68" i="2"/>
  <c r="V70" i="2"/>
  <c r="U70" i="2"/>
  <c r="V72" i="2"/>
  <c r="U72" i="2"/>
  <c r="V74" i="2"/>
  <c r="U74" i="2"/>
  <c r="V79" i="2"/>
  <c r="U79" i="2"/>
  <c r="V83" i="2"/>
  <c r="U83" i="2"/>
  <c r="V96" i="2"/>
  <c r="U96" i="2"/>
  <c r="V98" i="2"/>
  <c r="U98" i="2"/>
  <c r="V108" i="2"/>
  <c r="U108" i="2"/>
  <c r="V110" i="2"/>
  <c r="U110" i="2"/>
  <c r="V114" i="2"/>
  <c r="U114" i="2"/>
  <c r="V116" i="2"/>
  <c r="U116" i="2"/>
  <c r="V121" i="2"/>
  <c r="U121" i="2"/>
  <c r="V139" i="2"/>
  <c r="U139" i="2"/>
  <c r="V145" i="2"/>
  <c r="U145" i="2"/>
  <c r="V147" i="2"/>
  <c r="U147" i="2"/>
  <c r="V193" i="2"/>
  <c r="U193" i="2"/>
  <c r="V199" i="2"/>
  <c r="U199" i="2"/>
  <c r="V201" i="2"/>
  <c r="U201" i="2"/>
  <c r="V205" i="2"/>
  <c r="U205" i="2"/>
  <c r="V225" i="2"/>
  <c r="U225" i="2"/>
  <c r="V228" i="2"/>
  <c r="U228" i="2"/>
  <c r="V266" i="2"/>
  <c r="V268" i="2"/>
  <c r="V271" i="2"/>
  <c r="V273" i="2"/>
  <c r="V275" i="2"/>
  <c r="V277" i="2"/>
  <c r="V279" i="2"/>
  <c r="V289" i="2"/>
  <c r="V291" i="2"/>
  <c r="V293" i="2"/>
  <c r="V295" i="2"/>
  <c r="V296" i="2"/>
  <c r="V298" i="2"/>
  <c r="V300" i="2"/>
  <c r="V303" i="2"/>
  <c r="V305" i="2"/>
  <c r="V306" i="2"/>
  <c r="U306" i="2"/>
  <c r="V8" i="2"/>
  <c r="V13" i="2"/>
  <c r="U13" i="2"/>
  <c r="V15" i="2"/>
  <c r="U15" i="2"/>
  <c r="V53" i="2"/>
  <c r="V55" i="2"/>
  <c r="V76" i="2"/>
  <c r="U76" i="2"/>
  <c r="V86" i="2"/>
  <c r="U86" i="2"/>
  <c r="V88" i="2"/>
  <c r="U88" i="2"/>
  <c r="V93" i="2"/>
  <c r="U93" i="2"/>
  <c r="V102" i="2"/>
  <c r="U102" i="2"/>
  <c r="V104" i="2"/>
  <c r="U104" i="2"/>
  <c r="V124" i="2"/>
  <c r="U124" i="2"/>
  <c r="V126" i="2"/>
  <c r="U126" i="2"/>
  <c r="V128" i="2"/>
  <c r="U128" i="2"/>
  <c r="V132" i="2"/>
  <c r="U132" i="2"/>
  <c r="V134" i="2"/>
  <c r="U134" i="2"/>
  <c r="V136" i="2"/>
  <c r="U136" i="2"/>
  <c r="V150" i="2"/>
  <c r="U150" i="2"/>
  <c r="V152" i="2"/>
  <c r="U152" i="2"/>
  <c r="V154" i="2"/>
  <c r="U154" i="2"/>
  <c r="V156" i="2"/>
  <c r="U156" i="2"/>
  <c r="V158" i="2"/>
  <c r="U158" i="2"/>
  <c r="V159" i="2"/>
  <c r="U159" i="2"/>
  <c r="V163" i="2"/>
  <c r="U163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4" i="2"/>
  <c r="U184" i="2"/>
  <c r="V186" i="2"/>
  <c r="U186" i="2"/>
  <c r="V188" i="2"/>
  <c r="U188" i="2"/>
  <c r="V190" i="2"/>
  <c r="U190" i="2"/>
  <c r="V195" i="2"/>
  <c r="U195" i="2"/>
  <c r="V218" i="2"/>
  <c r="U218" i="2"/>
  <c r="V220" i="2"/>
  <c r="U220" i="2"/>
  <c r="V230" i="2"/>
  <c r="U230" i="2"/>
  <c r="V241" i="2"/>
  <c r="U241" i="2"/>
  <c r="V264" i="2"/>
  <c r="V282" i="2"/>
  <c r="V284" i="2"/>
  <c r="V286" i="2"/>
  <c r="V288" i="2"/>
  <c r="V19" i="2"/>
  <c r="U19" i="2"/>
  <c r="V20" i="2"/>
  <c r="U20" i="2"/>
  <c r="V22" i="2"/>
  <c r="U22" i="2"/>
  <c r="V24" i="2"/>
  <c r="V28" i="2"/>
  <c r="V35" i="2"/>
  <c r="V37" i="2"/>
  <c r="V39" i="2"/>
  <c r="V41" i="2"/>
  <c r="V43" i="2"/>
  <c r="V45" i="2"/>
  <c r="V47" i="2"/>
  <c r="V49" i="2"/>
  <c r="V51" i="2"/>
  <c r="V56" i="2"/>
  <c r="V58" i="2"/>
  <c r="V60" i="2"/>
  <c r="U60" i="2"/>
  <c r="V62" i="2"/>
  <c r="U62" i="2"/>
  <c r="V64" i="2"/>
  <c r="U64" i="2"/>
  <c r="V69" i="2"/>
  <c r="U69" i="2"/>
  <c r="V71" i="2"/>
  <c r="U71" i="2"/>
  <c r="V73" i="2"/>
  <c r="U73" i="2"/>
  <c r="V75" i="2"/>
  <c r="U75" i="2"/>
  <c r="V80" i="2"/>
  <c r="U80" i="2"/>
  <c r="V84" i="2"/>
  <c r="U84" i="2"/>
  <c r="V97" i="2"/>
  <c r="U97" i="2"/>
  <c r="V107" i="2"/>
  <c r="U107" i="2"/>
  <c r="V109" i="2"/>
  <c r="U109" i="2"/>
  <c r="V115" i="2"/>
  <c r="U115" i="2"/>
  <c r="V117" i="2"/>
  <c r="U117" i="2"/>
  <c r="V122" i="2"/>
  <c r="U122" i="2"/>
  <c r="V140" i="2"/>
  <c r="V144" i="2"/>
  <c r="U144" i="2"/>
  <c r="V146" i="2"/>
  <c r="U146" i="2"/>
  <c r="V148" i="2"/>
  <c r="V194" i="2"/>
  <c r="U194" i="2"/>
  <c r="V200" i="2"/>
  <c r="U200" i="2"/>
  <c r="V202" i="2"/>
  <c r="U202" i="2"/>
  <c r="V224" i="2"/>
  <c r="U224" i="2"/>
  <c r="U243" i="2"/>
  <c r="V243" i="2"/>
  <c r="V267" i="2"/>
  <c r="V269" i="2"/>
  <c r="V270" i="2"/>
  <c r="V272" i="2"/>
  <c r="V274" i="2"/>
  <c r="V276" i="2"/>
  <c r="V278" i="2"/>
  <c r="V280" i="2"/>
  <c r="V290" i="2"/>
  <c r="V292" i="2"/>
  <c r="V294" i="2"/>
  <c r="V297" i="2"/>
  <c r="V299" i="2"/>
  <c r="V301" i="2"/>
  <c r="V302" i="2"/>
  <c r="V304" i="2"/>
  <c r="V307" i="2"/>
  <c r="U307" i="2"/>
  <c r="V7" i="2"/>
  <c r="W182" i="1"/>
  <c r="W221" i="1"/>
  <c r="W265" i="1"/>
  <c r="X294" i="1"/>
  <c r="X182" i="1"/>
  <c r="X221" i="1"/>
  <c r="X265" i="1"/>
  <c r="N1021" i="2" l="1"/>
  <c r="B12" i="10" s="1"/>
  <c r="B17" i="10" s="1"/>
  <c r="B31" i="10" s="1"/>
  <c r="R837" i="2"/>
  <c r="R871" i="2" s="1"/>
  <c r="R914" i="2" s="1"/>
  <c r="C12" i="10" s="1"/>
  <c r="T835" i="2"/>
  <c r="X184" i="1"/>
  <c r="V721" i="2"/>
  <c r="U736" i="2"/>
  <c r="V736" i="2"/>
  <c r="W184" i="1"/>
  <c r="W225" i="1" s="1"/>
  <c r="W267" i="1" s="1"/>
  <c r="V863" i="2"/>
  <c r="W313" i="1"/>
  <c r="V315" i="1"/>
  <c r="V326" i="1" s="1"/>
  <c r="X313" i="1"/>
  <c r="U849" i="2"/>
  <c r="U867" i="2"/>
  <c r="V845" i="2"/>
  <c r="V893" i="2"/>
  <c r="V875" i="2"/>
  <c r="U858" i="2"/>
  <c r="T869" i="2"/>
  <c r="V387" i="2"/>
  <c r="C9" i="10"/>
  <c r="D9" i="10"/>
  <c r="X225" i="1"/>
  <c r="X267" i="1" s="1"/>
  <c r="T389" i="2"/>
  <c r="T643" i="2" s="1"/>
  <c r="T663" i="2" s="1"/>
  <c r="T687" i="2" s="1"/>
  <c r="V885" i="2"/>
  <c r="U912" i="2"/>
  <c r="V910" i="2"/>
  <c r="T912" i="2"/>
  <c r="U833" i="2"/>
  <c r="U641" i="2"/>
  <c r="V641" i="2"/>
  <c r="V828" i="2"/>
  <c r="U387" i="2"/>
  <c r="V715" i="2"/>
  <c r="U828" i="2"/>
  <c r="U715" i="2"/>
  <c r="V685" i="2"/>
  <c r="U685" i="2"/>
  <c r="V661" i="2"/>
  <c r="U661" i="2"/>
  <c r="U308" i="2"/>
  <c r="U310" i="2" s="1"/>
  <c r="V308" i="2"/>
  <c r="C17" i="10" l="1"/>
  <c r="U835" i="2"/>
  <c r="V835" i="2"/>
  <c r="V869" i="2"/>
  <c r="U869" i="2"/>
  <c r="W315" i="1"/>
  <c r="W326" i="1" s="1"/>
  <c r="W441" i="1" s="1"/>
  <c r="X315" i="1"/>
  <c r="X326" i="1" s="1"/>
  <c r="V912" i="2"/>
  <c r="E9" i="10"/>
  <c r="D12" i="10"/>
  <c r="D17" i="10" s="1"/>
  <c r="U389" i="2"/>
  <c r="U643" i="2" s="1"/>
  <c r="U663" i="2" s="1"/>
  <c r="U687" i="2" s="1"/>
  <c r="V310" i="2"/>
  <c r="V389" i="2" s="1"/>
  <c r="V643" i="2" s="1"/>
  <c r="V663" i="2" s="1"/>
  <c r="V687" i="2" s="1"/>
  <c r="U717" i="2" l="1"/>
  <c r="U837" i="2" s="1"/>
  <c r="U871" i="2" s="1"/>
  <c r="U914" i="2" s="1"/>
  <c r="U1021" i="2" s="1"/>
  <c r="D31" i="10"/>
  <c r="G9" i="10"/>
  <c r="F9" i="10"/>
  <c r="T717" i="2"/>
  <c r="T837" i="2" l="1"/>
  <c r="T871" i="2" s="1"/>
  <c r="T914" i="2" s="1"/>
  <c r="T1021" i="2" s="1"/>
  <c r="E12" i="10" s="1"/>
  <c r="F12" i="10"/>
  <c r="V717" i="2"/>
  <c r="V837" i="2" l="1"/>
  <c r="V871" i="2" s="1"/>
  <c r="V914" i="2" s="1"/>
  <c r="V1021" i="2" s="1"/>
  <c r="G12" i="10" s="1"/>
  <c r="R26" i="7" l="1"/>
  <c r="R33" i="7" s="1"/>
  <c r="R50" i="7" s="1"/>
  <c r="R76" i="7" s="1"/>
  <c r="R82" i="7" s="1"/>
  <c r="Q26" i="7"/>
  <c r="Q33" i="7" s="1"/>
  <c r="Q50" i="7" s="1"/>
  <c r="Q76" i="7" s="1"/>
  <c r="Q82" i="7" s="1"/>
  <c r="S26" i="7"/>
  <c r="S33" i="7" s="1"/>
  <c r="S50" i="7" s="1"/>
  <c r="S76" i="7" s="1"/>
  <c r="S82" i="7" s="1"/>
  <c r="G11" i="10" l="1"/>
  <c r="G17" i="10" s="1"/>
  <c r="F11" i="10"/>
  <c r="F17" i="10" s="1"/>
  <c r="E11" i="10"/>
  <c r="E17" i="10" s="1"/>
  <c r="C11" i="10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8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88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<sst xmlns="http://schemas.openxmlformats.org/spreadsheetml/2006/main" count="9568" uniqueCount="2823">
  <si>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</si>
  <si>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</si>
  <si>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</si>
  <si>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</si>
  <si>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</si>
  <si>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</si>
  <si>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</si>
  <si>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</si>
  <si>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</si>
  <si>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</si>
  <si>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</si>
  <si>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</si>
  <si>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</si>
  <si>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</si>
  <si>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</si>
  <si>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</si>
  <si>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</si>
  <si>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</si>
  <si>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</si>
  <si>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</si>
  <si>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</si>
  <si>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</si>
  <si>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</si>
  <si>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</si>
  <si>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</si>
  <si>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</si>
  <si>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</si>
  <si>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</si>
  <si>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</si>
  <si>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</si>
  <si>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</si>
  <si>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</si>
  <si>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</si>
  <si>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</si>
  <si>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</si>
  <si>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</si>
  <si>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</si>
  <si>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</si>
  <si>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</si>
  <si>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</si>
  <si>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</si>
  <si>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</si>
  <si>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</si>
  <si>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</si>
  <si>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</si>
  <si>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</si>
  <si>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</si>
  <si>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</si>
  <si>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</si>
  <si>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</si>
  <si>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</si>
  <si>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</si>
  <si>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</si>
  <si>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</si>
  <si>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</si>
  <si>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</si>
  <si>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</si>
  <si>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</si>
  <si>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</si>
  <si>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</si>
  <si>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</si>
  <si>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</si>
  <si>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</si>
  <si>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</si>
  <si>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</si>
  <si>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</si>
  <si>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</si>
  <si>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</si>
  <si>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</si>
  <si>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</si>
  <si>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</si>
  <si>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</si>
  <si>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</si>
  <si>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</si>
  <si>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</si>
  <si>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</si>
  <si>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</si>
  <si>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</si>
  <si>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</si>
  <si>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</si>
  <si>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</si>
  <si>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</si>
  <si>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</si>
  <si>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</si>
  <si>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</si>
  <si>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</si>
  <si>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</si>
  <si>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</si>
  <si>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</si>
  <si>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</si>
  <si>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</si>
  <si>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</si>
  <si>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</si>
  <si>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</si>
  <si>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</si>
  <si>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</si>
  <si>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</si>
  <si>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</si>
  <si>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</si>
  <si>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</si>
  <si>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</si>
  <si>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</si>
  <si>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</si>
  <si>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</si>
  <si>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</si>
  <si>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</si>
  <si>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</si>
  <si>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</si>
  <si>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</si>
  <si>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</si>
  <si>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</si>
  <si>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</si>
  <si>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</si>
  <si>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</si>
  <si>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</si>
  <si>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</si>
  <si>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</si>
  <si>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</si>
  <si>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</si>
  <si>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</si>
  <si>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</si>
  <si>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</si>
  <si>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</si>
  <si>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</si>
  <si>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</si>
  <si>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</si>
  <si>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</si>
  <si>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</si>
  <si>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</si>
  <si>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</si>
  <si>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</si>
  <si>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</si>
  <si>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</si>
  <si>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</si>
  <si>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</si>
  <si>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</si>
  <si>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</si>
  <si>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</si>
  <si>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</si>
  <si>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</si>
  <si>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</si>
  <si>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</si>
  <si>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</si>
  <si>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</si>
  <si>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</si>
  <si>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</si>
  <si>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</si>
  <si>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</si>
  <si>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</si>
  <si>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</si>
  <si>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</si>
  <si>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</si>
  <si>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</si>
  <si>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</si>
  <si>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</si>
  <si>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</si>
  <si>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</si>
  <si>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</si>
  <si>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</si>
  <si>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</si>
  <si>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</si>
  <si>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</si>
  <si>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</si>
  <si>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</si>
  <si>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</si>
  <si>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</si>
  <si>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</si>
  <si>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</si>
  <si>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</si>
  <si>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</si>
  <si>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</si>
  <si>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</si>
  <si>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</si>
  <si>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</si>
  <si>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</si>
  <si>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</si>
  <si>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</si>
  <si>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</si>
  <si>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</si>
  <si>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</si>
  <si>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</si>
  <si>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</si>
  <si>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</si>
  <si>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</si>
  <si>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</si>
  <si>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</si>
  <si>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</si>
  <si>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</si>
  <si>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</si>
  <si>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</si>
  <si>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</si>
  <si>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</si>
  <si>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</si>
  <si>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</si>
  <si>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</si>
  <si>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</si>
  <si>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</si>
  <si>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</si>
  <si>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</si>
  <si>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</si>
  <si>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</si>
  <si>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</si>
  <si>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</si>
  <si>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</si>
  <si>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</si>
  <si>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</si>
  <si>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</si>
  <si>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</si>
  <si>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</si>
  <si>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</si>
  <si>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</si>
  <si>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</si>
  <si>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</si>
  <si>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</si>
  <si>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</si>
  <si>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</si>
  <si>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</si>
  <si>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</si>
  <si>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</si>
  <si>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</si>
  <si>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</si>
  <si>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</si>
  <si>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</si>
  <si>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</si>
  <si>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</si>
  <si>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</si>
  <si>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</si>
  <si>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</si>
  <si>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</si>
  <si>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</si>
  <si>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</si>
  <si>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</si>
  <si>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</si>
  <si>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</si>
  <si>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</si>
  <si>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</si>
  <si>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</si>
  <si>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</si>
  <si>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</si>
  <si>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</si>
  <si>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</si>
  <si>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</si>
  <si>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</si>
  <si>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</si>
  <si>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</si>
  <si>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</si>
  <si>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</si>
  <si>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</si>
  <si>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</si>
  <si>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</si>
  <si>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</si>
  <si>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</si>
  <si>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</si>
  <si>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</si>
  <si>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</si>
  <si>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</si>
  <si>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</si>
  <si>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</si>
  <si>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</si>
  <si>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</si>
  <si>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</si>
  <si>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</si>
  <si>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</si>
  <si>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</si>
  <si>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</si>
  <si>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</si>
  <si>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</si>
  <si>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</si>
  <si>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</si>
  <si>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</si>
  <si>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</si>
  <si>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</si>
  <si>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</si>
  <si>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</si>
  <si>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</si>
  <si>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</si>
  <si>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</si>
  <si>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</si>
  <si>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</si>
  <si>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</si>
  <si>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</si>
  <si>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</si>
  <si>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</si>
  <si>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</si>
  <si>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</si>
  <si>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</si>
  <si>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</si>
  <si>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</si>
  <si>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</si>
  <si>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</si>
  <si>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</si>
  <si>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</si>
  <si>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</si>
  <si>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</si>
  <si>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</si>
  <si>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</si>
  <si>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</si>
  <si>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</si>
  <si>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</si>
  <si>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</si>
  <si>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</si>
  <si>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</si>
  <si>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</si>
  <si>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</si>
  <si>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</si>
  <si>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</si>
  <si>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</si>
  <si>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</si>
  <si>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</si>
  <si>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</si>
  <si>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</si>
  <si>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</si>
  <si>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</si>
  <si>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</si>
  <si>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</si>
  <si>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</si>
  <si>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</si>
  <si>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</si>
  <si>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</si>
  <si>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</si>
  <si>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</si>
  <si>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</si>
  <si>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</si>
  <si>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</si>
  <si>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</si>
  <si>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</si>
  <si>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</si>
  <si>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</si>
  <si>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</si>
  <si>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</si>
  <si>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</si>
  <si>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</si>
  <si>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</si>
  <si>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</si>
  <si>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</si>
  <si>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</si>
  <si>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</si>
  <si>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</si>
  <si>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</si>
  <si>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</si>
  <si>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</si>
  <si>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</si>
  <si>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</si>
  <si>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</si>
  <si>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</si>
  <si>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</si>
  <si>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</si>
  <si>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</si>
  <si>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</si>
  <si>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</si>
  <si>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</si>
  <si>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</si>
  <si>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</si>
  <si>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</si>
  <si>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</si>
  <si>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</si>
  <si>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</si>
  <si>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</si>
  <si>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</si>
  <si>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</si>
  <si>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</si>
  <si>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</si>
  <si>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</si>
  <si>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</si>
  <si>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</si>
  <si>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</si>
  <si>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</si>
  <si>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</si>
  <si>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</si>
  <si>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</si>
  <si>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</si>
  <si>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</si>
  <si>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</si>
  <si>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</si>
  <si>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</si>
  <si>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</si>
  <si>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</si>
  <si>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</si>
  <si>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</si>
  <si>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</si>
  <si>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</si>
  <si>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</si>
  <si>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</si>
  <si>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</si>
  <si>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</si>
  <si>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</si>
  <si>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</si>
  <si>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</si>
  <si>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</si>
  <si>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</si>
  <si>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</si>
  <si>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</si>
  <si>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</si>
  <si>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</si>
  <si>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</si>
  <si>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</si>
  <si>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</si>
  <si>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</si>
  <si>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</si>
  <si>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</si>
  <si>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</si>
  <si>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</si>
  <si>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</si>
  <si>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</si>
  <si>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</si>
  <si>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</si>
  <si>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</si>
  <si>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</si>
  <si>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</si>
  <si>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</si>
  <si>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</si>
  <si>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</si>
  <si>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</si>
  <si>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</si>
  <si>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</si>
  <si>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</si>
  <si>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</si>
  <si>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</si>
  <si>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</si>
  <si>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</si>
  <si>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</si>
  <si>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</si>
  <si>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</si>
  <si>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</si>
  <si>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</si>
  <si>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</si>
  <si>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</si>
  <si>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</si>
  <si>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</si>
  <si>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</si>
  <si>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</si>
  <si>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</si>
  <si>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</si>
  <si>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</si>
  <si>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</si>
  <si>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</si>
  <si>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</si>
  <si>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</si>
  <si>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</si>
  <si>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</si>
  <si>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</si>
  <si>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</si>
  <si>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</si>
  <si>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</si>
  <si>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</si>
  <si>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</si>
  <si>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</si>
  <si>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</si>
  <si>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</si>
  <si>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</si>
  <si>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</si>
  <si>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</si>
  <si>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</si>
  <si>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</si>
  <si>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</si>
  <si>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</si>
  <si>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</si>
  <si>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</si>
  <si>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</si>
  <si>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</si>
  <si>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</si>
  <si>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</si>
  <si>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</si>
  <si>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</si>
  <si>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</si>
  <si>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</si>
  <si>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</si>
  <si>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</si>
  <si>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</si>
  <si>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</si>
  <si>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</si>
  <si>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</si>
  <si>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</si>
  <si>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</si>
  <si>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</si>
  <si>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</si>
  <si>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</si>
  <si>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</si>
  <si>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</si>
  <si>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</si>
  <si>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</si>
  <si>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</si>
  <si>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</si>
  <si>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</si>
  <si>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</si>
  <si>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</si>
  <si>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</si>
  <si>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</si>
  <si>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</si>
  <si>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</si>
  <si>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</si>
  <si>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</si>
  <si>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</si>
  <si>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</si>
  <si>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</si>
  <si>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</si>
  <si>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</si>
  <si>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</si>
  <si>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</si>
  <si>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</si>
  <si>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</si>
  <si>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</si>
  <si>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</si>
  <si>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</si>
  <si>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</si>
  <si>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</si>
  <si>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</si>
  <si>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</si>
  <si>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</si>
  <si>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</si>
  <si>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</si>
  <si>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</si>
  <si>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</si>
  <si>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</si>
  <si>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</si>
  <si>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</si>
  <si>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</si>
  <si>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</si>
  <si>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</si>
  <si>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</si>
  <si>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</si>
  <si>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</si>
  <si>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</si>
  <si>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</si>
  <si>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</si>
  <si>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</si>
  <si>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</si>
  <si>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</si>
  <si>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</si>
  <si>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</si>
  <si>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</si>
  <si>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</si>
  <si>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</si>
  <si>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</si>
  <si>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</si>
  <si>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</si>
  <si>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</si>
  <si>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</si>
  <si>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</si>
  <si>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</si>
  <si>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</si>
  <si>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</si>
  <si>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</si>
  <si>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</si>
  <si>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</si>
  <si>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</si>
  <si>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</si>
  <si>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</si>
  <si>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</si>
  <si>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</si>
  <si>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</si>
  <si>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</si>
  <si>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</si>
  <si>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</si>
  <si>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</si>
  <si>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</si>
  <si>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</si>
  <si>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</si>
  <si>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</si>
  <si>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</si>
  <si>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</si>
  <si>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</si>
  <si>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</si>
  <si>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</si>
  <si>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</si>
  <si>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</si>
  <si>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</si>
  <si>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</si>
  <si>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</si>
  <si>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</si>
  <si>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</si>
  <si>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</si>
  <si>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</si>
  <si>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</si>
  <si>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</si>
  <si>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</si>
  <si>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</si>
  <si>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</si>
  <si>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</si>
  <si>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</si>
  <si>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</si>
  <si>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</si>
  <si>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</si>
  <si>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</si>
  <si>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</si>
  <si>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</si>
  <si>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</si>
  <si>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</si>
  <si>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</si>
  <si>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</si>
  <si>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</si>
  <si>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</si>
  <si>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</si>
  <si>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</si>
  <si>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</si>
  <si>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</si>
  <si>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</si>
  <si>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</si>
  <si>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</si>
  <si>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</si>
  <si>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</si>
  <si>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</si>
  <si>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</si>
  <si>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</si>
  <si>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</si>
  <si>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</si>
  <si>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</si>
  <si>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</si>
  <si>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</si>
  <si>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</si>
  <si>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</si>
  <si>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</si>
  <si>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</si>
  <si>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</si>
  <si>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</si>
  <si>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</si>
  <si>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</si>
  <si>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</si>
  <si>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</si>
  <si>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</si>
  <si>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</si>
  <si>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</si>
  <si>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</si>
  <si>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</si>
  <si>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</si>
  <si>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</si>
  <si>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</si>
  <si>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</si>
  <si>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</si>
  <si>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</si>
  <si>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</si>
  <si>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</si>
  <si>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</si>
  <si>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</si>
  <si>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</si>
  <si>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</si>
  <si>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</si>
  <si>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</si>
  <si>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</si>
  <si>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</si>
  <si>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</si>
  <si>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</si>
  <si>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</si>
  <si>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</si>
  <si>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</si>
  <si>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</si>
  <si>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</si>
  <si>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</si>
  <si>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</si>
  <si>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</si>
  <si>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</si>
  <si>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</si>
  <si>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</si>
  <si>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</si>
  <si>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</si>
  <si>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</si>
  <si>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</si>
  <si>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</si>
  <si>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</si>
  <si>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</si>
  <si>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</si>
  <si>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</si>
  <si>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</si>
  <si>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</si>
  <si>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</si>
  <si>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</si>
  <si>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</si>
  <si>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</si>
  <si>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</si>
  <si>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</si>
  <si>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</si>
  <si>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</si>
  <si>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</si>
  <si>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</si>
  <si>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</si>
  <si>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</si>
  <si>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</si>
  <si>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</si>
  <si>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</si>
  <si>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</si>
  <si>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</si>
  <si>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</si>
  <si>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</si>
  <si>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</si>
  <si>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</si>
  <si>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</si>
  <si>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</si>
  <si>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</si>
  <si>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</si>
  <si>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</si>
  <si>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</si>
  <si>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</si>
  <si>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</si>
  <si>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</si>
  <si>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</si>
  <si>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</si>
  <si>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</si>
  <si>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</si>
  <si>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</si>
  <si>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</si>
  <si>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</si>
  <si>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</si>
  <si>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</si>
  <si>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</si>
  <si>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</si>
  <si>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</si>
  <si>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</si>
  <si>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</si>
  <si>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</si>
  <si>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</si>
  <si>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</si>
  <si>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</si>
  <si>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</si>
  <si>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</si>
  <si>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</si>
  <si>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</si>
  <si>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</si>
  <si>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</si>
  <si>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</si>
  <si>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</si>
  <si>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</si>
  <si>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</si>
  <si>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</si>
  <si>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</si>
  <si>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</si>
  <si>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</si>
  <si>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</si>
  <si>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</si>
  <si>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</si>
  <si>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</si>
  <si>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</si>
  <si>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</si>
  <si>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</si>
  <si>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</si>
  <si>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</si>
  <si>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</si>
  <si>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</si>
  <si>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</si>
  <si>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</si>
  <si>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</si>
  <si>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</si>
  <si>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</si>
  <si>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</si>
  <si>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</si>
  <si>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</si>
  <si>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</si>
  <si>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</si>
  <si>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</si>
  <si>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</si>
  <si>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</si>
  <si>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</si>
  <si>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</si>
  <si>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</si>
  <si>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</si>
  <si>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</si>
  <si>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</si>
  <si>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</si>
  <si>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</si>
  <si>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</si>
  <si>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</si>
  <si>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</si>
  <si>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</si>
  <si>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</si>
  <si>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</si>
  <si>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</si>
  <si>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</si>
  <si>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</si>
  <si>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</si>
  <si>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</si>
  <si>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</si>
  <si>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</si>
  <si>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</si>
  <si>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</si>
  <si>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</si>
  <si>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</si>
  <si>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</si>
  <si>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</si>
  <si>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</si>
  <si>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</si>
  <si>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</si>
  <si>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</si>
  <si>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</si>
  <si>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</si>
  <si>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</si>
  <si>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</si>
  <si>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</si>
  <si>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</si>
  <si>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</si>
  <si>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</si>
  <si>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</si>
  <si>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</si>
  <si>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</si>
  <si>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</si>
  <si>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</si>
  <si>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</si>
  <si>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</si>
  <si>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</si>
  <si>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</si>
  <si>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</si>
  <si>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</si>
  <si>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</si>
  <si>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</si>
  <si>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</si>
  <si>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</si>
  <si>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</si>
  <si>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</si>
  <si>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</si>
  <si>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</si>
  <si>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</si>
  <si>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</si>
  <si>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</si>
  <si>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</si>
  <si>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</si>
  <si>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</si>
  <si>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</si>
  <si>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</si>
  <si>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</si>
  <si>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</si>
  <si>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</si>
  <si>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</si>
  <si>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</si>
  <si>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</si>
  <si>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</si>
  <si>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</si>
  <si>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</si>
  <si>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</si>
  <si>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</si>
  <si>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</si>
  <si>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</si>
  <si>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</si>
  <si>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</si>
  <si>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</si>
  <si>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</si>
  <si>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</si>
  <si>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</si>
  <si>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</si>
  <si>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</si>
  <si>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</si>
  <si>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</si>
  <si>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</si>
  <si>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</si>
  <si>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</si>
  <si>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</si>
  <si>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</si>
  <si>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</si>
  <si>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</si>
  <si>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</si>
  <si>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</si>
  <si>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</si>
  <si>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</si>
  <si>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</si>
  <si>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</si>
  <si>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</si>
  <si>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</si>
  <si>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</si>
  <si>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</si>
  <si>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</si>
  <si>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</si>
  <si>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</si>
  <si>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</si>
  <si>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</si>
  <si>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</si>
  <si>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</si>
  <si>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</si>
  <si>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</si>
  <si>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</si>
  <si>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</si>
  <si>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</si>
  <si>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</si>
  <si>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</si>
  <si>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</si>
  <si>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</si>
  <si>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</si>
  <si>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</si>
  <si>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</si>
  <si>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</si>
  <si>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</si>
  <si>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</si>
  <si>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</si>
  <si>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</si>
  <si>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</si>
  <si>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</si>
  <si>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</si>
  <si>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</si>
  <si>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</si>
  <si>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</si>
  <si>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</si>
  <si>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</si>
  <si>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</si>
  <si>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</si>
  <si>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</si>
  <si>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</si>
  <si>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</si>
  <si>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</si>
  <si>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</si>
  <si>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</si>
  <si>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</si>
  <si>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</si>
  <si>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</si>
  <si>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</si>
  <si>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</si>
  <si>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</si>
  <si>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</si>
  <si>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</si>
  <si>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</si>
  <si>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</si>
  <si>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</si>
  <si>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</si>
  <si>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</si>
  <si>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</si>
  <si>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</si>
  <si>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</si>
  <si>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</si>
  <si>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</si>
  <si>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</si>
  <si>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</si>
  <si>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</si>
  <si>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</si>
  <si>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</si>
  <si>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</si>
  <si>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</si>
  <si>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</si>
  <si>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</si>
  <si>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</si>
  <si>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</si>
  <si>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</si>
  <si>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</si>
  <si>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</si>
  <si>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</si>
  <si>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</si>
  <si>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</si>
  <si>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</si>
  <si>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</si>
  <si>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</si>
  <si>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</si>
  <si>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</si>
  <si>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</si>
  <si>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</si>
  <si>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</si>
  <si>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</si>
  <si>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</si>
  <si>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</si>
  <si>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</si>
  <si>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</si>
  <si>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</si>
  <si>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</si>
  <si>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</si>
  <si>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</si>
  <si>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</si>
  <si>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</si>
  <si>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</si>
  <si>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</si>
  <si>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</si>
  <si>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</si>
  <si>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</si>
  <si>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</si>
  <si>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</si>
  <si>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</si>
  <si>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</si>
  <si>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</si>
  <si>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</si>
  <si>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</si>
  <si>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</si>
  <si>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</si>
  <si>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</si>
  <si>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</si>
  <si>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</si>
  <si>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</si>
  <si>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</si>
  <si>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</si>
  <si>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</si>
  <si>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</si>
  <si>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</si>
  <si>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</si>
  <si>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</si>
  <si>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</si>
  <si>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</si>
  <si>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</si>
  <si>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</si>
  <si>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</si>
  <si>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</si>
  <si>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</si>
  <si>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</si>
  <si>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</si>
  <si>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</si>
  <si>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</si>
  <si>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</si>
  <si>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</si>
  <si>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</si>
  <si>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</si>
  <si>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</si>
  <si>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</si>
  <si>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</si>
  <si>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</si>
  <si>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</si>
  <si>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</si>
  <si>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</si>
  <si>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</si>
  <si>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</si>
  <si>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</si>
  <si>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</si>
  <si>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</si>
  <si>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</si>
  <si>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</si>
  <si>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</si>
  <si>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</si>
  <si>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</si>
  <si>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</si>
  <si>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</si>
  <si>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</si>
  <si>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</si>
  <si>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</si>
  <si>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</si>
  <si>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</si>
  <si>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</si>
  <si>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</si>
  <si>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</si>
  <si>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</si>
  <si>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</si>
  <si>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</si>
  <si>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</si>
  <si>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</si>
  <si>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</si>
  <si>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</si>
  <si>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</si>
  <si>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</si>
  <si>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</si>
  <si>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</si>
  <si>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</si>
  <si>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</si>
  <si>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</si>
  <si>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</si>
  <si>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</si>
  <si>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</si>
  <si>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</si>
  <si>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</si>
  <si>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</si>
  <si>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</si>
  <si>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</si>
  <si>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</si>
  <si>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</si>
  <si>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</si>
  <si>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</si>
  <si>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</si>
  <si>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</si>
  <si>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</si>
  <si>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</si>
  <si>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</si>
  <si>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</si>
  <si>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</si>
  <si>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</si>
  <si>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</si>
  <si>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</si>
  <si>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</si>
  <si>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</si>
  <si>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</si>
  <si>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</si>
  <si>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</si>
  <si>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</si>
  <si>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</si>
  <si>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</si>
  <si>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</si>
  <si>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</si>
  <si>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</si>
  <si>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</si>
  <si>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</si>
  <si>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</si>
  <si>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</si>
  <si>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</si>
  <si>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</si>
  <si>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</si>
  <si>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</si>
  <si>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</si>
  <si>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</si>
  <si>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</si>
  <si>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</si>
  <si>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</si>
  <si>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</si>
  <si>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</si>
  <si>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</si>
  <si>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</si>
  <si>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</si>
  <si>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</si>
  <si>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</si>
  <si>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</si>
  <si>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</si>
  <si>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</si>
  <si>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</si>
  <si>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</si>
  <si>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</si>
  <si>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</si>
  <si>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</si>
  <si>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</si>
  <si>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</si>
  <si>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</si>
  <si>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</si>
  <si>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</si>
  <si>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</si>
  <si>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</si>
  <si>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</si>
  <si>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</si>
  <si>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</si>
  <si>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</si>
  <si>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</si>
  <si>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</si>
  <si>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</si>
  <si>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</si>
  <si>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</si>
  <si>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</si>
  <si>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</si>
  <si>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</si>
  <si>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</si>
  <si>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</si>
  <si>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</si>
  <si>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</si>
  <si>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</si>
  <si>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</si>
  <si>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</si>
  <si>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</si>
  <si>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</si>
  <si>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</si>
  <si>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</si>
  <si>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</si>
  <si>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</si>
  <si>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</si>
  <si>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</si>
  <si>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</si>
  <si>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</si>
  <si>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</si>
  <si>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</si>
  <si>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</si>
  <si>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</si>
  <si>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</si>
  <si>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</si>
  <si>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</si>
  <si>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</si>
  <si>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</si>
  <si>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</si>
  <si>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</si>
  <si>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</si>
  <si>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</si>
  <si>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</si>
  <si>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</si>
  <si>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</si>
  <si>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</si>
  <si>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</si>
  <si>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</si>
  <si>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</si>
  <si>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</si>
  <si>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</si>
  <si>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</si>
  <si>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</si>
  <si>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</si>
  <si>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</si>
  <si>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</si>
  <si>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</si>
  <si>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</si>
  <si>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</si>
  <si>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</si>
  <si>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</si>
  <si>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</si>
  <si>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</si>
  <si>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</si>
  <si>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</si>
  <si>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</si>
  <si>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</si>
  <si>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</si>
  <si>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</si>
  <si>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</si>
  <si>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</si>
  <si>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</si>
  <si>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</si>
  <si>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</si>
  <si>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</si>
  <si>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</si>
  <si>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</si>
  <si>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</si>
  <si>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</si>
  <si>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</si>
  <si>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</si>
  <si>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</si>
  <si>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</si>
  <si>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</si>
  <si>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</si>
  <si>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</si>
  <si>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</si>
  <si>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</si>
  <si>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</si>
  <si>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</si>
  <si>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</si>
  <si>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</si>
  <si>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</si>
  <si>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</si>
  <si>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</si>
  <si>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</si>
  <si>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</si>
  <si>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</si>
  <si>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</si>
  <si>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</si>
  <si>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</si>
  <si>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</si>
  <si>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</si>
  <si>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</si>
  <si>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</si>
  <si>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</si>
  <si>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</si>
  <si>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</si>
  <si>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</si>
  <si>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</si>
  <si>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</si>
  <si>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</si>
  <si>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</si>
  <si>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</si>
  <si>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</si>
  <si>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</si>
  <si>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</si>
  <si>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</si>
  <si>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</si>
  <si>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</si>
  <si>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</si>
  <si>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</si>
  <si>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</si>
  <si>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</si>
  <si>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</si>
  <si>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</si>
  <si>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</si>
  <si>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</si>
  <si>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</si>
  <si>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</si>
  <si>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</si>
  <si>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</si>
  <si>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</si>
  <si>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</si>
  <si>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</si>
  <si>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</si>
  <si>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</si>
  <si>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</si>
  <si>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</si>
  <si>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</si>
  <si>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</si>
  <si>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</si>
  <si>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</si>
  <si>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</si>
  <si>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</si>
  <si>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</si>
  <si>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</si>
  <si>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</si>
  <si>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</si>
  <si>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</si>
  <si>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</si>
  <si>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</si>
  <si>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</si>
  <si>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</si>
  <si>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</si>
  <si>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</si>
  <si>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</si>
  <si>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</si>
  <si>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</si>
  <si>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</si>
  <si>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</si>
  <si>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</si>
  <si>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</si>
  <si>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</si>
  <si>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</si>
  <si>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</si>
  <si>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</si>
  <si>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</si>
  <si>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</si>
  <si>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</si>
  <si>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</si>
  <si>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</si>
  <si>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</si>
  <si>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</si>
  <si>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</si>
  <si>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</si>
  <si>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</si>
  <si>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</si>
  <si>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</si>
  <si>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</si>
  <si>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</si>
  <si>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</si>
  <si>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</si>
  <si>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</si>
  <si>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</si>
  <si>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</si>
  <si>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</si>
  <si>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</si>
  <si>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</si>
  <si>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</si>
  <si>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</si>
  <si>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</si>
  <si>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</si>
  <si>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</si>
  <si>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</si>
  <si>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</si>
  <si>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</si>
  <si>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</si>
  <si>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</si>
  <si>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</si>
  <si>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</si>
  <si>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</si>
  <si>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</si>
  <si>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</si>
  <si>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</si>
  <si>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</si>
  <si>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</si>
  <si>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</si>
  <si>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</si>
  <si>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</si>
  <si>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</si>
  <si>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</si>
  <si>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</si>
  <si>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</si>
  <si>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</si>
  <si>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</si>
  <si>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</si>
  <si>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</si>
  <si>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</si>
  <si>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</si>
  <si>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</si>
  <si>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</si>
  <si>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</si>
  <si>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</si>
  <si>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</si>
  <si>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</si>
  <si>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</si>
  <si>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</si>
  <si>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</si>
  <si>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</si>
  <si>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</si>
  <si>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</si>
  <si>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</si>
  <si>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</si>
  <si>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</si>
  <si>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</si>
  <si>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</si>
  <si>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</si>
  <si>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</si>
  <si>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</si>
  <si>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</si>
  <si>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</si>
  <si>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</si>
  <si>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</si>
  <si>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</si>
  <si>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</si>
  <si>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</si>
  <si>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</si>
  <si>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</si>
  <si>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</si>
  <si>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</si>
  <si>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</si>
  <si>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</si>
  <si>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</si>
  <si>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</si>
  <si>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</si>
  <si>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</si>
  <si>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</si>
  <si>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</si>
  <si>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</si>
  <si>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</si>
  <si>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</si>
  <si>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</si>
  <si>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</si>
  <si>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</si>
  <si>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</si>
  <si>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</si>
  <si>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</si>
  <si>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</si>
  <si>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</si>
  <si>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</si>
  <si>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</si>
  <si>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</si>
  <si>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</si>
  <si>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</si>
  <si>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</si>
  <si>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</si>
  <si>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</si>
  <si>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</si>
  <si>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</si>
  <si>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</si>
  <si>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</si>
  <si>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</si>
  <si>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</si>
  <si>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</si>
  <si>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</si>
  <si>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</si>
  <si>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</si>
  <si>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</si>
  <si>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</si>
  <si>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</si>
  <si>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</si>
  <si>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</si>
  <si>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</si>
  <si>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</si>
  <si>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</si>
  <si>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</si>
  <si>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</si>
  <si>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</si>
  <si>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</si>
  <si>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</si>
  <si>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</si>
  <si>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</si>
  <si>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</si>
  <si>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</si>
  <si>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</si>
  <si>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</si>
  <si>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</si>
  <si>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</si>
  <si>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</si>
  <si>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</si>
  <si>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</si>
  <si>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</si>
  <si>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</si>
  <si>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</si>
  <si>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</si>
  <si>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</si>
  <si>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</si>
  <si>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</si>
  <si>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</si>
  <si>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</si>
  <si>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</si>
  <si>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</si>
  <si>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</si>
  <si>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</si>
  <si>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</si>
  <si>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</si>
  <si>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</si>
  <si>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</si>
  <si>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</si>
  <si>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</si>
  <si>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</si>
  <si>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</si>
  <si>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</si>
  <si>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</si>
  <si>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</si>
  <si>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</si>
  <si>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</si>
  <si>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</si>
  <si>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</si>
  <si>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</si>
  <si>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</si>
  <si>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</si>
  <si>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</si>
  <si>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</si>
  <si>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</si>
  <si>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</si>
  <si>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</si>
  <si>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</si>
  <si>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</si>
  <si>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</si>
  <si>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</si>
  <si>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</si>
  <si>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</si>
  <si>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</si>
  <si>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</si>
  <si>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</si>
  <si>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</si>
  <si>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</si>
  <si>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</si>
  <si>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</si>
  <si>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</si>
  <si>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</si>
  <si>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</si>
  <si>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</si>
  <si>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</si>
  <si>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</si>
  <si>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</si>
  <si>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</si>
  <si>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</si>
  <si>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</si>
  <si>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</si>
  <si>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</si>
  <si>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</si>
  <si>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</si>
  <si>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</si>
  <si>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</si>
  <si>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</si>
  <si>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</si>
  <si>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</si>
  <si>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</si>
  <si>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</si>
  <si>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</si>
  <si>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</si>
  <si>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</si>
  <si>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</si>
  <si>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</si>
  <si>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</si>
  <si>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</si>
  <si>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</si>
  <si>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</si>
  <si>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</si>
  <si>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</si>
  <si>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</si>
  <si>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</si>
  <si>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</si>
  <si>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</si>
  <si>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</si>
  <si>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</si>
  <si>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</si>
  <si>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</si>
  <si>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</si>
  <si>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</si>
  <si>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</si>
  <si>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</si>
  <si>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</si>
  <si>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</si>
  <si>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</si>
  <si>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</si>
  <si>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</si>
  <si>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</si>
  <si>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</si>
  <si>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</si>
  <si>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</si>
  <si>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</si>
  <si>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</si>
  <si>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</si>
  <si>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</si>
  <si>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</si>
  <si>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</si>
  <si>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</si>
  <si>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</si>
  <si>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</si>
  <si>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</si>
  <si>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</si>
  <si>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</si>
  <si>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</si>
  <si>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</si>
  <si>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</si>
  <si>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</si>
  <si>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</si>
  <si>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</si>
  <si>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</si>
  <si>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</si>
  <si>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</si>
  <si>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</si>
  <si>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</si>
  <si>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</si>
  <si>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</si>
  <si>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</si>
  <si>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</si>
  <si>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</si>
  <si>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</si>
  <si>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</si>
  <si>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</si>
  <si>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</si>
  <si>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</si>
  <si>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</si>
  <si>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</si>
  <si>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</si>
  <si>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</si>
  <si>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</si>
  <si>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</si>
  <si>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</si>
  <si>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</si>
  <si>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</si>
  <si>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</si>
  <si>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</si>
  <si>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</si>
  <si>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</si>
  <si>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</si>
  <si>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</si>
  <si>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</si>
  <si>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</si>
  <si>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</si>
  <si>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</si>
  <si>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</si>
  <si>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</si>
  <si>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</si>
  <si>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</si>
  <si>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</si>
  <si>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</si>
  <si>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</si>
  <si>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</si>
  <si>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</si>
  <si>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</si>
  <si>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</si>
  <si>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</si>
  <si>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</si>
  <si>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</si>
  <si>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</si>
  <si>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</si>
  <si>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</si>
  <si>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</si>
  <si>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</si>
  <si>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</si>
  <si>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</si>
  <si>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</si>
  <si>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</si>
  <si>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</si>
  <si>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</si>
  <si>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</si>
  <si>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</si>
  <si>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</si>
  <si>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</si>
  <si>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</si>
  <si>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</si>
  <si>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</si>
  <si>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</si>
  <si>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</si>
  <si>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</si>
  <si>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</si>
  <si>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</si>
  <si>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</si>
  <si>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</si>
  <si>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</si>
  <si>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</si>
  <si>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</si>
  <si>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</si>
  <si>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</si>
  <si>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</si>
  <si>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</si>
  <si>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</si>
  <si>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</si>
  <si>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</si>
  <si>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</si>
  <si>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</si>
  <si>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</si>
  <si>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</si>
  <si>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</si>
  <si>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</si>
  <si>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</si>
  <si>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</si>
  <si>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</si>
  <si>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</si>
  <si>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</si>
  <si>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</si>
  <si>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</si>
  <si>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</si>
  <si>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</si>
  <si>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</si>
  <si>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</si>
  <si>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</si>
  <si>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</si>
  <si>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</si>
  <si>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</si>
  <si>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</si>
  <si>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</si>
  <si>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</si>
  <si>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</si>
  <si>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</si>
  <si>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</si>
  <si>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</si>
  <si>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</si>
  <si>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</si>
  <si>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</si>
  <si>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</si>
  <si>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</si>
  <si>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</si>
  <si>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</si>
  <si>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</si>
  <si>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</si>
  <si>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</si>
  <si>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</si>
  <si>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</si>
  <si>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</si>
  <si>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</si>
  <si>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</si>
  <si>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</si>
  <si>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</si>
  <si>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</si>
  <si>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</si>
  <si>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</si>
  <si>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</si>
  <si>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</si>
  <si>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</si>
  <si>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</si>
  <si>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</si>
  <si>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</si>
  <si>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</si>
  <si>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</si>
  <si>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</si>
  <si>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</si>
  <si>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</si>
  <si>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</si>
  <si>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</si>
  <si>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</si>
  <si>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</si>
  <si>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</si>
  <si>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</si>
  <si>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</si>
  <si>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</si>
  <si>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</si>
  <si>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</si>
  <si>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</si>
  <si>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</si>
  <si>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</si>
  <si>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</si>
  <si>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</si>
  <si>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</si>
  <si>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</si>
  <si>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</si>
  <si>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</si>
  <si>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</si>
  <si>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</si>
  <si>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</si>
  <si>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</si>
  <si>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</si>
  <si>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</si>
  <si>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</si>
  <si>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</si>
  <si>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</si>
  <si>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</si>
  <si>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</si>
  <si>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</si>
  <si>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</si>
  <si>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</si>
  <si>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</si>
  <si>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</si>
  <si>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</si>
  <si>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</si>
  <si>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</si>
  <si>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</si>
  <si>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</si>
  <si>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</si>
  <si>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</si>
  <si>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</si>
  <si>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</si>
  <si>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</si>
  <si>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</si>
  <si>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</si>
  <si>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</si>
  <si>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</si>
  <si>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</si>
  <si>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</si>
  <si>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</si>
  <si>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</si>
  <si>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</si>
  <si>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</si>
  <si>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</si>
  <si>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</si>
  <si>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</si>
  <si>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</si>
  <si>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</si>
  <si>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</si>
  <si>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</si>
  <si>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</si>
  <si>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</si>
  <si>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</si>
  <si>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</si>
  <si>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</si>
  <si>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</si>
  <si>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</si>
  <si>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</si>
  <si>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</si>
  <si>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</si>
  <si>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</si>
  <si>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</si>
  <si>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</si>
  <si>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</si>
  <si>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</si>
  <si>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</si>
  <si>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</si>
  <si>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</si>
  <si>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</si>
  <si>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</si>
  <si>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</si>
  <si>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</si>
  <si>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</si>
  <si>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</si>
  <si>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</si>
  <si>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</si>
  <si>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</si>
  <si>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</si>
  <si>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</si>
  <si>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</si>
  <si>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</si>
  <si>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</si>
  <si>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</si>
  <si>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</si>
  <si>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</si>
  <si>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</si>
  <si>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</si>
  <si>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</si>
  <si>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</si>
  <si>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</si>
  <si>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</si>
  <si>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</si>
  <si>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</si>
  <si>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</si>
  <si>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</si>
  <si>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</si>
  <si>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</si>
  <si>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</si>
  <si>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</si>
  <si>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</si>
  <si>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</si>
  <si>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</si>
  <si>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</si>
  <si>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</si>
  <si>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</si>
  <si>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</si>
  <si>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</si>
  <si>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</si>
  <si>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</si>
  <si>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</si>
  <si>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</si>
  <si>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</si>
  <si>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</si>
  <si>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</si>
  <si>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</si>
  <si>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</si>
  <si>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</si>
  <si>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</si>
  <si>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</si>
  <si>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</si>
  <si>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</si>
  <si>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</si>
  <si>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</si>
  <si>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</si>
  <si>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</si>
  <si>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</si>
  <si>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</si>
  <si>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</si>
  <si>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</si>
  <si>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</si>
  <si>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</si>
  <si>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</si>
  <si>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</si>
  <si>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</si>
  <si>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</si>
  <si>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</si>
  <si>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</si>
  <si>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</si>
  <si>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</si>
  <si>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</si>
  <si>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</si>
  <si>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</si>
  <si>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</si>
  <si>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</si>
  <si>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</si>
  <si>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</si>
  <si>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</si>
  <si>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</si>
  <si>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</si>
  <si>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</si>
  <si>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</si>
  <si>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</si>
  <si>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</si>
  <si>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</si>
  <si>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</si>
  <si>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</si>
  <si>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</si>
  <si>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</si>
  <si>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</si>
  <si>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</si>
  <si>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</si>
  <si>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</si>
  <si>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</si>
  <si>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</si>
  <si>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</si>
  <si>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</si>
  <si>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</si>
  <si>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</si>
  <si>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</si>
  <si>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</si>
  <si>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</si>
  <si>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</si>
  <si>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</si>
  <si>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</si>
  <si>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</si>
  <si>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</si>
  <si>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</si>
  <si>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</si>
  <si>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</si>
  <si>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</si>
  <si>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</si>
  <si>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</si>
  <si>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</si>
  <si>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</si>
  <si>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</si>
  <si>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</si>
  <si>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</si>
  <si>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</si>
  <si>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</si>
  <si>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</si>
  <si>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</si>
  <si>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</si>
  <si>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</si>
  <si>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</si>
  <si>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</si>
  <si>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</si>
  <si>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</si>
  <si>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</si>
  <si>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</si>
  <si>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</si>
  <si>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</si>
  <si>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</si>
  <si>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</si>
  <si>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</si>
  <si>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</si>
  <si>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</si>
  <si>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</si>
  <si>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Sillon Gerencial Mod. SG-068 en tela negra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</si>
  <si>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</si>
  <si>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</si>
  <si>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</si>
  <si>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</si>
  <si>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</si>
  <si>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</si>
  <si>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</si>
  <si>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</si>
  <si>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</si>
  <si>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</si>
  <si>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</si>
  <si>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</si>
  <si>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</si>
  <si>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</si>
  <si>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</si>
  <si>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</si>
  <si>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</si>
  <si>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</si>
  <si>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</si>
  <si>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</si>
  <si>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</si>
  <si>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</si>
  <si>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</si>
  <si>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</si>
  <si>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</si>
  <si>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</si>
  <si>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</si>
  <si>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</si>
  <si>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</si>
  <si>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</si>
  <si>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</si>
  <si>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</si>
  <si>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</si>
  <si>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</si>
  <si>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</si>
  <si>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</si>
  <si>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</si>
  <si>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</si>
  <si>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</si>
  <si>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</si>
  <si>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</si>
  <si>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</si>
  <si>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</si>
  <si>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</si>
  <si>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</si>
  <si>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</si>
  <si>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</si>
  <si>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</si>
  <si>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</si>
  <si>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</si>
  <si>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</si>
  <si>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</si>
  <si>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</si>
  <si>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</si>
  <si>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</si>
  <si>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</si>
  <si>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</si>
  <si>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</si>
  <si>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</si>
  <si>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</si>
  <si>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</si>
  <si>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</si>
  <si>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</si>
  <si>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</si>
  <si>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</si>
  <si>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</si>
  <si>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</si>
  <si>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</si>
  <si>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</si>
  <si>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</si>
  <si>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</si>
  <si>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</si>
  <si>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</si>
  <si>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</si>
  <si>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</si>
  <si>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</si>
  <si>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</si>
  <si>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</si>
  <si>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</si>
  <si>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</si>
  <si>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</si>
  <si>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</si>
  <si>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</si>
  <si>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</si>
  <si>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</si>
  <si>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</si>
  <si>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</si>
  <si>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</si>
  <si>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</si>
  <si>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</si>
  <si>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</si>
  <si>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</si>
  <si>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</si>
  <si>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</si>
  <si>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</si>
  <si>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</si>
  <si>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</si>
  <si>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</si>
  <si>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</si>
  <si>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</si>
  <si>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</si>
  <si>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</si>
  <si>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</si>
  <si>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</si>
  <si>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</si>
  <si>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</si>
  <si>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</si>
  <si>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</si>
  <si>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</si>
  <si>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</si>
  <si>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</si>
  <si>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</si>
  <si>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</si>
  <si>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</si>
  <si>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</si>
  <si>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</si>
  <si>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</si>
  <si>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</si>
  <si>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</si>
  <si>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</si>
  <si>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</si>
  <si>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</si>
  <si>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</si>
  <si>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</si>
  <si>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</si>
  <si>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</si>
  <si>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</si>
  <si>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</si>
  <si>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</si>
  <si>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</si>
  <si>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</si>
  <si>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</si>
  <si>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</si>
  <si>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</si>
  <si>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</si>
  <si>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</si>
  <si>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</si>
  <si>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</si>
  <si>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</si>
  <si>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</si>
  <si>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</si>
  <si>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</si>
  <si>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</si>
  <si>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</si>
  <si>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</si>
  <si>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</si>
  <si>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</si>
  <si>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</si>
  <si>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</si>
  <si>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</si>
  <si>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</si>
  <si>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</si>
  <si>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</si>
  <si>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</si>
  <si>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</si>
  <si>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</si>
  <si>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</si>
  <si>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</si>
  <si>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</si>
  <si>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</si>
  <si>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</si>
  <si>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</si>
  <si>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</si>
  <si>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</si>
  <si>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</si>
  <si>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</si>
  <si>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</si>
  <si>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</si>
  <si>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</si>
  <si>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</si>
  <si>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</si>
  <si>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</si>
  <si>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</si>
  <si>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</si>
  <si>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</si>
  <si>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</si>
  <si>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</si>
  <si>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</si>
  <si>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</si>
  <si>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</si>
  <si>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</si>
  <si>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</si>
  <si>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</si>
  <si>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</si>
  <si>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</si>
  <si>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</si>
  <si>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</si>
  <si>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</si>
  <si>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</si>
  <si>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</si>
  <si>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</si>
  <si>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</si>
  <si>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</si>
  <si>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</si>
  <si>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</si>
  <si>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</si>
  <si>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</si>
  <si>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</si>
  <si>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</si>
  <si>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</si>
  <si>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</si>
  <si>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</si>
  <si>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</si>
  <si>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</si>
  <si>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</si>
  <si>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</si>
  <si>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</si>
  <si>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</si>
  <si>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</si>
  <si>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</si>
  <si>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</si>
  <si>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</si>
  <si>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</si>
  <si>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</si>
  <si>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</si>
  <si>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</si>
  <si>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</si>
  <si>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</si>
  <si>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</si>
  <si>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</si>
  <si>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</si>
  <si>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</si>
  <si>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</si>
  <si>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</si>
  <si>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</si>
  <si>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</si>
  <si>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</si>
  <si>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</si>
  <si>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</si>
  <si>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</si>
  <si>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</si>
  <si>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</si>
  <si>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</si>
  <si>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</si>
  <si>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</si>
  <si>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</si>
  <si>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</si>
  <si>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</si>
  <si>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</si>
  <si>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</si>
  <si>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</si>
  <si>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</si>
  <si>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</si>
  <si>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</si>
  <si>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</si>
  <si>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</si>
  <si>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</si>
  <si>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</si>
  <si>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</si>
  <si>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</si>
  <si>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</si>
  <si>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</si>
  <si>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</si>
  <si>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</si>
  <si>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</si>
  <si>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</si>
  <si>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</si>
  <si>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</si>
  <si>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</si>
  <si>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</si>
  <si>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</si>
  <si>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</si>
  <si>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</si>
  <si>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</si>
  <si>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</si>
  <si>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</si>
  <si>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</si>
  <si>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</si>
  <si>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</si>
  <si>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</si>
  <si>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</si>
  <si>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</si>
  <si>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</si>
  <si>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</si>
  <si>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</si>
  <si>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</si>
  <si>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</si>
  <si>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</si>
  <si>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</si>
  <si>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</si>
  <si>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</si>
  <si>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</si>
  <si>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</si>
  <si>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</si>
  <si>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</si>
  <si>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</si>
  <si>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</si>
  <si>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</si>
  <si>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</si>
  <si>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</si>
  <si>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</si>
  <si>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</si>
  <si>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</si>
  <si>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</si>
  <si>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</si>
  <si>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</si>
  <si>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</si>
  <si>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</si>
  <si>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</si>
  <si>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</si>
  <si>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</si>
  <si>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</si>
  <si>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</si>
  <si>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</si>
  <si>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</si>
  <si>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</si>
  <si>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</si>
  <si>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</si>
  <si>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</si>
  <si>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</si>
  <si>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</si>
  <si>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</si>
  <si>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</si>
  <si>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</si>
  <si>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</si>
  <si>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</si>
  <si>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</si>
  <si>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</si>
  <si>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</si>
  <si>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</si>
  <si>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</si>
  <si>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</si>
  <si>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</si>
  <si>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</si>
  <si>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</si>
  <si>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</si>
  <si>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</si>
  <si>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</si>
  <si>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</si>
  <si>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</si>
  <si>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</si>
  <si>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</si>
  <si>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</si>
  <si>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</si>
  <si>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</si>
  <si>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</si>
  <si>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</si>
  <si>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</si>
  <si>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</si>
  <si>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</si>
  <si>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</si>
  <si>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</si>
  <si>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</si>
  <si>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</si>
  <si>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</si>
  <si>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</si>
  <si>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</si>
  <si>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</si>
  <si>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</si>
  <si>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</si>
  <si>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</si>
  <si>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</si>
  <si>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</si>
  <si>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</si>
  <si>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</si>
  <si>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</si>
  <si>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</si>
  <si>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</si>
  <si>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</si>
  <si>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</si>
  <si>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</si>
  <si>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</si>
  <si>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</si>
  <si>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</si>
  <si>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</si>
  <si>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</si>
  <si>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</si>
  <si>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</si>
  <si>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</si>
  <si>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</si>
  <si>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</si>
  <si>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</si>
  <si>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</si>
  <si>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</si>
  <si>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</si>
  <si>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</si>
  <si>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</si>
  <si>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</si>
  <si>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</si>
  <si>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</si>
  <si>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</si>
  <si>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</si>
  <si>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</si>
  <si>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</si>
  <si>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</si>
  <si>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</si>
  <si>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</si>
  <si>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</si>
  <si>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</si>
  <si>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</si>
  <si>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</si>
  <si>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</si>
  <si>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</si>
  <si>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</si>
  <si>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</si>
  <si>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</si>
  <si>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</si>
  <si>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</si>
  <si>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</si>
  <si>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</si>
  <si>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</si>
  <si>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</si>
  <si>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</si>
  <si>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</si>
  <si>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</si>
  <si>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</si>
  <si>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</si>
  <si>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</si>
  <si>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</si>
  <si>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</si>
  <si>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</si>
  <si>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</si>
  <si>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</si>
  <si>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</si>
  <si>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</si>
  <si>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</si>
  <si>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</si>
  <si>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</si>
  <si>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</si>
  <si>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</si>
  <si>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</si>
  <si>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</si>
  <si>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</si>
  <si>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</si>
  <si>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</si>
  <si>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</si>
  <si>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</si>
  <si>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</si>
  <si>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</si>
  <si>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</si>
  <si>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</si>
  <si>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</si>
  <si>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</si>
  <si>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</si>
  <si>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</si>
  <si>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</si>
  <si>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</si>
  <si>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</si>
  <si>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</si>
  <si>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</si>
  <si>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</si>
  <si>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</si>
  <si>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</si>
  <si>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</si>
  <si>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</si>
  <si>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</si>
  <si>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</si>
  <si>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</si>
  <si>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</si>
  <si>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</si>
  <si>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</si>
  <si>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</si>
  <si>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</si>
  <si>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</si>
  <si>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</si>
  <si>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</si>
  <si>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</si>
  <si>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</si>
  <si>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</si>
  <si>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</si>
  <si>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</si>
  <si>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</si>
  <si>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</si>
  <si>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</si>
  <si>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</si>
  <si>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</si>
  <si>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</si>
  <si>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</si>
  <si>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</si>
  <si>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</si>
  <si>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</si>
  <si>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</si>
  <si>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</si>
  <si>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</si>
  <si>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</si>
  <si>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</si>
  <si>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</si>
  <si>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</si>
  <si>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</si>
  <si>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</si>
  <si>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</si>
  <si>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</si>
  <si>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</si>
  <si>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</si>
  <si>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</si>
  <si>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</si>
  <si>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</si>
  <si>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</si>
  <si>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</si>
  <si>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</si>
  <si>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</si>
  <si>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</si>
  <si>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</si>
  <si>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</si>
  <si>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</si>
  <si>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</si>
  <si>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</si>
  <si>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</si>
  <si>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</si>
  <si>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</si>
  <si>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</si>
  <si>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</si>
  <si>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</si>
  <si>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</si>
  <si>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</si>
  <si>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</si>
  <si>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</si>
  <si>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</si>
  <si>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</si>
  <si>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</si>
  <si>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</si>
  <si>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</si>
  <si>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</si>
  <si>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</si>
  <si>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</si>
  <si>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</si>
  <si>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</si>
  <si>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</si>
  <si>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</si>
  <si>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</si>
  <si>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</si>
  <si>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</si>
  <si>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</si>
  <si>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</si>
  <si>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</si>
  <si>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</si>
  <si>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</si>
  <si>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</si>
  <si>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</si>
  <si>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</si>
  <si>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</si>
  <si>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</si>
  <si>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</si>
  <si>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</si>
  <si>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</si>
  <si>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</si>
  <si>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</si>
  <si>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</si>
  <si>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</si>
  <si>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</si>
  <si>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</si>
  <si>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</si>
  <si>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</si>
  <si>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</si>
  <si>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</si>
  <si>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</si>
  <si>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</si>
  <si>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</si>
  <si>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</si>
  <si>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</si>
  <si>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</si>
  <si>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</si>
  <si>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</si>
  <si>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</si>
  <si>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</si>
  <si>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</si>
  <si>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</si>
  <si>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</si>
  <si>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</si>
  <si>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</si>
  <si>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</si>
  <si>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</si>
  <si>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</si>
  <si>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</si>
  <si>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</si>
  <si>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</si>
  <si>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</si>
  <si>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</si>
  <si>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</si>
  <si>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</si>
  <si>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</si>
  <si>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</si>
  <si>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</si>
  <si>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</si>
  <si>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</si>
  <si>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</si>
  <si>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</si>
  <si>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</si>
  <si>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</si>
  <si>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</si>
  <si>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</si>
  <si>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</si>
  <si>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</si>
  <si>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</si>
  <si>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</si>
  <si>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</si>
  <si>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</si>
  <si>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</si>
  <si>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</si>
  <si>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</si>
  <si>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</si>
  <si>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</si>
  <si>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</si>
  <si>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</si>
  <si>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</si>
  <si>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</si>
  <si>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</si>
  <si>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</si>
  <si>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</si>
  <si>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</si>
  <si>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</si>
  <si>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</si>
  <si>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</si>
  <si>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</si>
  <si>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</si>
  <si>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</si>
  <si>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</si>
  <si>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</si>
  <si>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</si>
  <si>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</si>
  <si>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</si>
  <si>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</si>
  <si>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</si>
  <si>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</si>
  <si>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</si>
  <si>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</si>
  <si>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</si>
  <si>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</si>
  <si>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</si>
  <si>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</si>
  <si>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</si>
  <si>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</si>
  <si>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</si>
  <si>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</si>
  <si>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</si>
  <si>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</si>
  <si>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</si>
  <si>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</si>
  <si>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</si>
  <si>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</si>
  <si>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</si>
  <si>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</si>
  <si>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</si>
  <si>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</si>
  <si>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</si>
  <si>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</si>
  <si>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</si>
  <si>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</si>
  <si>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</si>
  <si>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</si>
  <si>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</si>
  <si>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</si>
  <si>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</si>
  <si>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</si>
  <si>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</si>
  <si>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</si>
  <si>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</si>
  <si>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</si>
  <si>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</si>
  <si>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</si>
  <si>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</si>
  <si>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</si>
  <si>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</si>
  <si>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</si>
  <si>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</si>
  <si>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</si>
  <si>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</si>
  <si>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</si>
  <si>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</si>
  <si>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</si>
  <si>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</si>
  <si>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</si>
  <si>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</si>
  <si>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</si>
  <si>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</si>
  <si>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</si>
  <si>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</si>
  <si>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</si>
  <si>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</si>
  <si>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</si>
  <si>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</si>
  <si>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</si>
  <si>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</si>
  <si>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</si>
  <si>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</si>
  <si>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</si>
  <si>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</si>
  <si>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</si>
  <si>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</si>
  <si>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</si>
  <si>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</si>
  <si>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</si>
  <si>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</si>
  <si>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</si>
  <si>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</si>
  <si>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</si>
  <si>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</si>
  <si>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</si>
  <si>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</si>
  <si>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</si>
  <si>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</si>
  <si>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</si>
  <si>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</si>
  <si>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</si>
  <si>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</si>
  <si>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</si>
  <si>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</si>
  <si>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</si>
  <si>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</si>
  <si>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</si>
  <si>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</si>
  <si>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</si>
  <si>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</si>
  <si>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</si>
  <si>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</si>
  <si>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</si>
  <si>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</si>
  <si>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</si>
  <si>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</si>
  <si>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</si>
  <si>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</si>
  <si>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</si>
  <si>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</si>
  <si>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</si>
  <si>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</si>
  <si>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</si>
  <si>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</si>
  <si>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</si>
  <si>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</si>
  <si>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</si>
  <si>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</si>
  <si>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</si>
  <si>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</si>
  <si>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</si>
  <si>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</si>
  <si>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</si>
  <si>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</si>
  <si>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</si>
  <si>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</si>
  <si>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</si>
  <si>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</si>
  <si>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</si>
  <si>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</si>
  <si>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</si>
  <si>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</si>
  <si>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</si>
  <si>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</si>
  <si>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</si>
  <si>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</si>
  <si>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</si>
  <si>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</si>
  <si>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</si>
  <si>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</si>
  <si>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</si>
  <si>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</si>
  <si>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</si>
  <si>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</si>
  <si>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</si>
  <si>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</si>
  <si>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</si>
  <si>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</si>
  <si>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</si>
  <si>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</si>
  <si>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</si>
  <si>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</si>
  <si>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</si>
  <si>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</si>
  <si>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</si>
  <si>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</si>
  <si>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</si>
  <si>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</si>
  <si>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</si>
  <si>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</si>
  <si>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</si>
  <si>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</si>
  <si>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</si>
  <si>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</si>
  <si>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</si>
  <si>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</si>
  <si>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</si>
  <si>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</si>
  <si>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</si>
  <si>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</si>
  <si>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</si>
  <si>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</si>
  <si>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</si>
  <si>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</si>
  <si>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</si>
  <si>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</si>
  <si>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</si>
  <si>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</si>
  <si>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</si>
  <si>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</si>
  <si>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</si>
  <si>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</si>
  <si>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</si>
  <si>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</si>
  <si>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</si>
  <si>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</si>
  <si>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</si>
  <si>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</si>
  <si>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</si>
  <si>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</si>
  <si>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</si>
  <si>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</si>
  <si>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</si>
  <si>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</si>
  <si>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</si>
  <si>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</si>
  <si>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</si>
  <si>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</si>
  <si>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</si>
  <si>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</si>
  <si>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</si>
  <si>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</si>
  <si>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</si>
  <si>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</si>
  <si>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</si>
  <si>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</si>
  <si>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</si>
  <si>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</si>
  <si>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</si>
  <si>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</si>
  <si>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</si>
  <si>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</si>
  <si>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</si>
  <si>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</si>
  <si>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</si>
  <si>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</si>
  <si>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</si>
  <si>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</si>
  <si>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</si>
  <si>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</si>
  <si>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</si>
  <si>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</si>
  <si>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</si>
  <si>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</si>
  <si>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</si>
  <si>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</si>
  <si>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</si>
  <si>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</si>
  <si>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</si>
  <si>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</si>
  <si>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</si>
  <si>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</si>
  <si>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</si>
  <si>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</si>
  <si>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</si>
  <si>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</si>
  <si>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</si>
  <si>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</si>
  <si>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</si>
  <si>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</si>
  <si>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</si>
  <si>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</si>
  <si>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</si>
  <si>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</si>
  <si>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</si>
  <si>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</si>
  <si>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</si>
  <si>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</si>
  <si>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</si>
  <si>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</si>
  <si>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</si>
  <si>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</si>
  <si>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</si>
  <si>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</si>
  <si>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</si>
  <si>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</si>
  <si>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</si>
  <si>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</si>
  <si>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</si>
  <si>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</si>
  <si>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</si>
  <si>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</si>
  <si>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</si>
  <si>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</si>
  <si>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</si>
  <si>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</si>
  <si>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</si>
  <si>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</si>
  <si>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</si>
  <si>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</si>
  <si>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</si>
  <si>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</si>
  <si>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</si>
  <si>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</si>
  <si>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</si>
  <si>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</si>
  <si>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</si>
  <si>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</si>
  <si>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</si>
  <si>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</si>
  <si>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</si>
  <si>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</si>
  <si>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</si>
  <si>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</si>
  <si>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</si>
  <si>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</si>
  <si>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</si>
  <si>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</si>
  <si>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</si>
  <si>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</si>
  <si>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</si>
  <si>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</si>
  <si>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</si>
  <si>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</si>
  <si>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</si>
  <si>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</si>
  <si>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</si>
  <si>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</si>
  <si>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</si>
  <si>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</si>
  <si>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</si>
  <si>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</si>
  <si>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</si>
  <si>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</si>
  <si>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</si>
  <si>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</si>
  <si>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</si>
  <si>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</si>
  <si>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</si>
  <si>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</si>
  <si>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</si>
  <si>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</si>
  <si>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</si>
  <si>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</si>
  <si>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</si>
  <si>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</si>
  <si>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</si>
  <si>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</si>
  <si>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</si>
  <si>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</si>
  <si>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(Al 28 de Febrero del 2017)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</si>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</sst>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7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1"/>
  <sheetViews>
    <sheetView zoomScaleNormal="100" workbookViewId="0">
      <pane xSplit="2" ySplit="6" topLeftCell="G31" activePane="bottomRight" state="frozen"/>
      <selection sqref="A1:T2"/>
      <selection pane="topRight" sqref="A1:T2"/>
      <selection pane="bottomLeft" sqref="A1:T2"/>
      <selection pane="bottomRight" activeCell="N44" sqref="N4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W1" s="370"/>
    </row>
    <row r="2" spans="1:26" s="371" customFormat="1" ht="20.25" x14ac:dyDescent="0.3">
      <c r="A2" s="660" t="s">
        <v>2127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W2" s="370"/>
    </row>
    <row r="3" spans="1:26" s="372" customFormat="1" ht="20.25" x14ac:dyDescent="0.3">
      <c r="A3" s="659" t="s">
        <v>2816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42794</v>
      </c>
    </row>
    <row r="5" spans="1:26" x14ac:dyDescent="0.25">
      <c r="H5" s="661" t="s">
        <v>2</v>
      </c>
      <c r="I5" s="662"/>
      <c r="J5" s="663"/>
      <c r="Q5" s="664" t="s">
        <v>3</v>
      </c>
      <c r="R5" s="665"/>
      <c r="S5" s="666"/>
      <c r="T5" s="417"/>
      <c r="Z5" s="120">
        <f>+Z4</f>
        <v>42794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2817</v>
      </c>
      <c r="S6" s="10" t="s">
        <v>2807</v>
      </c>
      <c r="T6" s="10" t="s">
        <v>2808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2301</v>
      </c>
      <c r="B7" s="40" t="s">
        <v>2302</v>
      </c>
      <c r="C7" s="40" t="s">
        <v>2303</v>
      </c>
      <c r="D7" s="40" t="s">
        <v>2304</v>
      </c>
      <c r="E7" s="40"/>
      <c r="F7" s="40" t="s">
        <v>2305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2306</v>
      </c>
      <c r="M7" s="474" t="s">
        <v>1767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22714.708333333332</v>
      </c>
      <c r="T7" s="15">
        <f>S7-R7</f>
        <v>1297.9833333333336</v>
      </c>
      <c r="U7" s="134">
        <f>N7-S7</f>
        <v>55165.291666666672</v>
      </c>
      <c r="V7" s="375" t="s">
        <v>2307</v>
      </c>
      <c r="W7" s="375"/>
      <c r="X7" s="485">
        <f>((2011-J7)*12)+(12-I7)+1</f>
        <v>-26</v>
      </c>
      <c r="Y7" s="77"/>
      <c r="Z7" s="43">
        <f>IF((DATEDIF(G7,Z$5,"m"))&gt;=60,60,(DATEDIF(G7,Z$5,"m")))</f>
        <v>35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2706</v>
      </c>
      <c r="C9" s="97" t="s">
        <v>2705</v>
      </c>
      <c r="D9" s="97"/>
      <c r="F9" s="97" t="s">
        <v>2707</v>
      </c>
      <c r="G9" s="131">
        <v>42650</v>
      </c>
      <c r="H9" s="40">
        <v>28</v>
      </c>
      <c r="I9" s="40">
        <v>6</v>
      </c>
      <c r="J9" s="40">
        <v>2016</v>
      </c>
      <c r="K9" s="40" t="s">
        <v>1590</v>
      </c>
      <c r="L9" s="40" t="s">
        <v>2708</v>
      </c>
      <c r="M9" s="40" t="s">
        <v>2353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573.09283333333326</v>
      </c>
      <c r="T9" s="15">
        <f>S9-R9</f>
        <v>286.54641666666663</v>
      </c>
      <c r="U9" s="453">
        <f>N9-S9</f>
        <v>8024.2996666666668</v>
      </c>
      <c r="X9" s="502"/>
      <c r="Y9" s="483"/>
      <c r="Z9" s="43">
        <f t="shared" ref="Z9:Z35" si="0">IF((DATEDIF(G9,Z$5,"m"))&gt;=60,60,(DATEDIF(G9,Z$5,"m")))</f>
        <v>4</v>
      </c>
    </row>
    <row r="10" spans="1:26" s="578" customFormat="1" ht="15" customHeight="1" x14ac:dyDescent="0.25">
      <c r="A10" s="641"/>
      <c r="B10" s="97" t="s">
        <v>2706</v>
      </c>
      <c r="C10" s="97" t="s">
        <v>2705</v>
      </c>
      <c r="D10" s="97"/>
      <c r="F10" s="97" t="s">
        <v>2707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1590</v>
      </c>
      <c r="L10" s="40" t="s">
        <v>2708</v>
      </c>
      <c r="M10" s="40" t="s">
        <v>2353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573.09283333333326</v>
      </c>
      <c r="T10" s="15">
        <f t="shared" ref="T10:T35" si="3">S10-R10</f>
        <v>286.54641666666663</v>
      </c>
      <c r="U10" s="453">
        <f t="shared" ref="U10:U35" si="4">N10-S10</f>
        <v>8024.2996666666668</v>
      </c>
      <c r="X10" s="502"/>
      <c r="Y10" s="483"/>
      <c r="Z10" s="43">
        <f t="shared" si="0"/>
        <v>4</v>
      </c>
    </row>
    <row r="11" spans="1:26" s="578" customFormat="1" ht="15" customHeight="1" x14ac:dyDescent="0.25">
      <c r="A11" s="641"/>
      <c r="B11" s="97" t="s">
        <v>2706</v>
      </c>
      <c r="C11" s="97" t="s">
        <v>2705</v>
      </c>
      <c r="D11" s="97"/>
      <c r="F11" s="97" t="s">
        <v>2707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1590</v>
      </c>
      <c r="L11" s="40" t="s">
        <v>2708</v>
      </c>
      <c r="M11" s="40" t="s">
        <v>2353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573.09283333333326</v>
      </c>
      <c r="T11" s="15">
        <f t="shared" si="3"/>
        <v>286.54641666666663</v>
      </c>
      <c r="U11" s="453">
        <f t="shared" si="4"/>
        <v>8024.2996666666668</v>
      </c>
      <c r="X11" s="502"/>
      <c r="Y11" s="483"/>
      <c r="Z11" s="43">
        <f t="shared" si="0"/>
        <v>4</v>
      </c>
    </row>
    <row r="12" spans="1:26" s="578" customFormat="1" ht="15" customHeight="1" x14ac:dyDescent="0.25">
      <c r="A12" s="641"/>
      <c r="B12" s="97" t="s">
        <v>2706</v>
      </c>
      <c r="C12" s="97" t="s">
        <v>2705</v>
      </c>
      <c r="D12" s="97"/>
      <c r="F12" s="97" t="s">
        <v>2707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1590</v>
      </c>
      <c r="L12" s="40" t="s">
        <v>2708</v>
      </c>
      <c r="M12" s="40" t="s">
        <v>2353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573.09283333333326</v>
      </c>
      <c r="T12" s="15">
        <f t="shared" si="3"/>
        <v>286.54641666666663</v>
      </c>
      <c r="U12" s="453">
        <f t="shared" si="4"/>
        <v>8024.2996666666668</v>
      </c>
      <c r="X12" s="502"/>
      <c r="Y12" s="483"/>
      <c r="Z12" s="43">
        <f t="shared" si="0"/>
        <v>4</v>
      </c>
    </row>
    <row r="13" spans="1:26" s="578" customFormat="1" ht="15" customHeight="1" x14ac:dyDescent="0.25">
      <c r="A13" s="641"/>
      <c r="B13" s="97" t="s">
        <v>2706</v>
      </c>
      <c r="C13" s="97" t="s">
        <v>2705</v>
      </c>
      <c r="D13" s="97"/>
      <c r="F13" s="97" t="s">
        <v>2707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1590</v>
      </c>
      <c r="L13" s="40" t="s">
        <v>2708</v>
      </c>
      <c r="M13" s="40" t="s">
        <v>2353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573.09283333333326</v>
      </c>
      <c r="T13" s="15">
        <f t="shared" si="3"/>
        <v>286.54641666666663</v>
      </c>
      <c r="U13" s="453">
        <f t="shared" si="4"/>
        <v>8024.2996666666668</v>
      </c>
      <c r="X13" s="502"/>
      <c r="Y13" s="483"/>
      <c r="Z13" s="43">
        <f t="shared" si="0"/>
        <v>4</v>
      </c>
    </row>
    <row r="14" spans="1:26" s="578" customFormat="1" ht="15" customHeight="1" x14ac:dyDescent="0.25">
      <c r="A14" s="641"/>
      <c r="B14" s="97" t="s">
        <v>2706</v>
      </c>
      <c r="C14" s="97" t="s">
        <v>2705</v>
      </c>
      <c r="D14" s="97"/>
      <c r="F14" s="97" t="s">
        <v>2707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1590</v>
      </c>
      <c r="L14" s="40" t="s">
        <v>2708</v>
      </c>
      <c r="M14" s="40" t="s">
        <v>2353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573.09283333333326</v>
      </c>
      <c r="T14" s="15">
        <f t="shared" si="3"/>
        <v>286.54641666666663</v>
      </c>
      <c r="U14" s="453">
        <f t="shared" si="4"/>
        <v>8024.2996666666668</v>
      </c>
      <c r="X14" s="502"/>
      <c r="Y14" s="483"/>
      <c r="Z14" s="43">
        <f t="shared" si="0"/>
        <v>4</v>
      </c>
    </row>
    <row r="15" spans="1:26" s="578" customFormat="1" ht="15" customHeight="1" x14ac:dyDescent="0.25">
      <c r="A15" s="641"/>
      <c r="B15" s="97" t="s">
        <v>2706</v>
      </c>
      <c r="C15" s="97" t="s">
        <v>2705</v>
      </c>
      <c r="D15" s="97"/>
      <c r="F15" s="97" t="s">
        <v>2707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1590</v>
      </c>
      <c r="L15" s="40" t="s">
        <v>2708</v>
      </c>
      <c r="M15" s="40" t="s">
        <v>2353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573.09283333333326</v>
      </c>
      <c r="T15" s="15">
        <f t="shared" si="3"/>
        <v>286.54641666666663</v>
      </c>
      <c r="U15" s="453">
        <f t="shared" si="4"/>
        <v>8024.2996666666668</v>
      </c>
      <c r="X15" s="502"/>
      <c r="Y15" s="483"/>
      <c r="Z15" s="43">
        <f t="shared" si="0"/>
        <v>4</v>
      </c>
    </row>
    <row r="16" spans="1:26" s="578" customFormat="1" ht="15" customHeight="1" x14ac:dyDescent="0.25">
      <c r="A16" s="641"/>
      <c r="B16" s="97" t="s">
        <v>2706</v>
      </c>
      <c r="C16" s="97" t="s">
        <v>2705</v>
      </c>
      <c r="D16" s="97"/>
      <c r="F16" s="97" t="s">
        <v>2707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1590</v>
      </c>
      <c r="L16" s="40" t="s">
        <v>2708</v>
      </c>
      <c r="M16" s="40" t="s">
        <v>2353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573.09283333333326</v>
      </c>
      <c r="T16" s="15">
        <f t="shared" si="3"/>
        <v>286.54641666666663</v>
      </c>
      <c r="U16" s="453">
        <f t="shared" si="4"/>
        <v>8024.2996666666668</v>
      </c>
      <c r="X16" s="502"/>
      <c r="Y16" s="483"/>
      <c r="Z16" s="43">
        <f t="shared" si="0"/>
        <v>4</v>
      </c>
    </row>
    <row r="17" spans="1:26" s="578" customFormat="1" ht="15" customHeight="1" x14ac:dyDescent="0.25">
      <c r="A17" s="641"/>
      <c r="B17" s="97" t="s">
        <v>2706</v>
      </c>
      <c r="C17" s="97" t="s">
        <v>2705</v>
      </c>
      <c r="D17" s="97"/>
      <c r="F17" s="97" t="s">
        <v>2707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1590</v>
      </c>
      <c r="L17" s="40" t="s">
        <v>2708</v>
      </c>
      <c r="M17" s="40" t="s">
        <v>2353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573.09283333333326</v>
      </c>
      <c r="T17" s="15">
        <f t="shared" si="3"/>
        <v>286.54641666666663</v>
      </c>
      <c r="U17" s="453">
        <f t="shared" si="4"/>
        <v>8024.2996666666668</v>
      </c>
      <c r="X17" s="502"/>
      <c r="Y17" s="483"/>
      <c r="Z17" s="43">
        <f t="shared" si="0"/>
        <v>4</v>
      </c>
    </row>
    <row r="18" spans="1:26" s="578" customFormat="1" ht="15" customHeight="1" x14ac:dyDescent="0.25">
      <c r="A18" s="641"/>
      <c r="B18" s="97" t="s">
        <v>2706</v>
      </c>
      <c r="C18" s="97" t="s">
        <v>2705</v>
      </c>
      <c r="D18" s="97"/>
      <c r="F18" s="97" t="s">
        <v>2707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1590</v>
      </c>
      <c r="L18" s="40" t="s">
        <v>2708</v>
      </c>
      <c r="M18" s="40" t="s">
        <v>2353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573.09283333333326</v>
      </c>
      <c r="T18" s="15">
        <f t="shared" si="3"/>
        <v>286.54641666666663</v>
      </c>
      <c r="U18" s="453">
        <f t="shared" si="4"/>
        <v>8024.2996666666668</v>
      </c>
      <c r="X18" s="502"/>
      <c r="Y18" s="483"/>
      <c r="Z18" s="43">
        <f t="shared" si="0"/>
        <v>4</v>
      </c>
    </row>
    <row r="19" spans="1:26" s="578" customFormat="1" ht="15" customHeight="1" x14ac:dyDescent="0.25">
      <c r="A19" s="641"/>
      <c r="B19" s="97" t="s">
        <v>2706</v>
      </c>
      <c r="C19" s="97" t="s">
        <v>2705</v>
      </c>
      <c r="D19" s="97"/>
      <c r="F19" s="97" t="s">
        <v>2707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1590</v>
      </c>
      <c r="L19" s="40" t="s">
        <v>2708</v>
      </c>
      <c r="M19" s="40" t="s">
        <v>2353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573.09283333333326</v>
      </c>
      <c r="T19" s="15">
        <f t="shared" si="3"/>
        <v>286.54641666666663</v>
      </c>
      <c r="U19" s="453">
        <f t="shared" si="4"/>
        <v>8024.2996666666668</v>
      </c>
      <c r="X19" s="502"/>
      <c r="Y19" s="483"/>
      <c r="Z19" s="43">
        <f t="shared" si="0"/>
        <v>4</v>
      </c>
    </row>
    <row r="20" spans="1:26" s="578" customFormat="1" ht="15" customHeight="1" x14ac:dyDescent="0.25">
      <c r="A20" s="641"/>
      <c r="B20" s="97" t="s">
        <v>2706</v>
      </c>
      <c r="C20" s="97" t="s">
        <v>2705</v>
      </c>
      <c r="D20" s="97"/>
      <c r="F20" s="97" t="s">
        <v>2707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1590</v>
      </c>
      <c r="L20" s="40" t="s">
        <v>2708</v>
      </c>
      <c r="M20" s="40" t="s">
        <v>2353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573.09283333333326</v>
      </c>
      <c r="T20" s="15">
        <f t="shared" si="3"/>
        <v>286.54641666666663</v>
      </c>
      <c r="U20" s="453">
        <f t="shared" si="4"/>
        <v>8024.2996666666668</v>
      </c>
      <c r="X20" s="502"/>
      <c r="Y20" s="483"/>
      <c r="Z20" s="43">
        <f t="shared" si="0"/>
        <v>4</v>
      </c>
    </row>
    <row r="21" spans="1:26" s="578" customFormat="1" ht="15" customHeight="1" x14ac:dyDescent="0.25">
      <c r="A21" s="641"/>
      <c r="B21" s="97" t="s">
        <v>2706</v>
      </c>
      <c r="C21" s="97" t="s">
        <v>2705</v>
      </c>
      <c r="D21" s="97"/>
      <c r="F21" s="97" t="s">
        <v>2707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1590</v>
      </c>
      <c r="L21" s="40" t="s">
        <v>2708</v>
      </c>
      <c r="M21" s="40" t="s">
        <v>2353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573.09283333333326</v>
      </c>
      <c r="T21" s="15">
        <f t="shared" si="3"/>
        <v>286.54641666666663</v>
      </c>
      <c r="U21" s="453">
        <f t="shared" si="4"/>
        <v>8024.2996666666668</v>
      </c>
      <c r="X21" s="502"/>
      <c r="Y21" s="483"/>
      <c r="Z21" s="43">
        <f t="shared" si="0"/>
        <v>4</v>
      </c>
    </row>
    <row r="22" spans="1:26" s="578" customFormat="1" ht="15" customHeight="1" x14ac:dyDescent="0.25">
      <c r="A22" s="641"/>
      <c r="B22" s="97" t="s">
        <v>2706</v>
      </c>
      <c r="C22" s="97" t="s">
        <v>2705</v>
      </c>
      <c r="D22" s="97"/>
      <c r="F22" s="97" t="s">
        <v>2707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1590</v>
      </c>
      <c r="L22" s="40" t="s">
        <v>2708</v>
      </c>
      <c r="M22" s="40" t="s">
        <v>2353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573.09283333333326</v>
      </c>
      <c r="T22" s="15">
        <f t="shared" si="3"/>
        <v>286.54641666666663</v>
      </c>
      <c r="U22" s="453">
        <f t="shared" si="4"/>
        <v>8024.2996666666668</v>
      </c>
      <c r="X22" s="502"/>
      <c r="Y22" s="483"/>
      <c r="Z22" s="43">
        <f t="shared" si="0"/>
        <v>4</v>
      </c>
    </row>
    <row r="23" spans="1:26" s="578" customFormat="1" ht="15" customHeight="1" x14ac:dyDescent="0.25">
      <c r="A23" s="641"/>
      <c r="B23" s="97" t="s">
        <v>2706</v>
      </c>
      <c r="C23" s="97" t="s">
        <v>2705</v>
      </c>
      <c r="D23" s="97"/>
      <c r="F23" s="97" t="s">
        <v>2707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1590</v>
      </c>
      <c r="L23" s="40" t="s">
        <v>2708</v>
      </c>
      <c r="M23" s="40" t="s">
        <v>2353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573.09283333333326</v>
      </c>
      <c r="T23" s="15">
        <f t="shared" si="3"/>
        <v>286.54641666666663</v>
      </c>
      <c r="U23" s="453">
        <f t="shared" si="4"/>
        <v>8024.2996666666668</v>
      </c>
      <c r="X23" s="502"/>
      <c r="Y23" s="483"/>
      <c r="Z23" s="43">
        <f t="shared" si="0"/>
        <v>4</v>
      </c>
    </row>
    <row r="24" spans="1:26" s="578" customFormat="1" ht="15" customHeight="1" x14ac:dyDescent="0.25">
      <c r="A24" s="641"/>
      <c r="B24" s="97" t="s">
        <v>2706</v>
      </c>
      <c r="C24" s="97" t="s">
        <v>2705</v>
      </c>
      <c r="D24" s="97"/>
      <c r="F24" s="97" t="s">
        <v>2707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1590</v>
      </c>
      <c r="L24" s="40" t="s">
        <v>2708</v>
      </c>
      <c r="M24" s="40" t="s">
        <v>2353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573.09283333333326</v>
      </c>
      <c r="T24" s="15">
        <f t="shared" si="3"/>
        <v>286.54641666666663</v>
      </c>
      <c r="U24" s="453">
        <f t="shared" si="4"/>
        <v>8024.2996666666668</v>
      </c>
      <c r="X24" s="502"/>
      <c r="Y24" s="483"/>
      <c r="Z24" s="43">
        <f t="shared" si="0"/>
        <v>4</v>
      </c>
    </row>
    <row r="25" spans="1:26" s="578" customFormat="1" ht="15" customHeight="1" x14ac:dyDescent="0.25">
      <c r="A25" s="641"/>
      <c r="B25" s="97" t="s">
        <v>2706</v>
      </c>
      <c r="C25" s="97" t="s">
        <v>2705</v>
      </c>
      <c r="D25" s="97"/>
      <c r="F25" s="97" t="s">
        <v>2707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1590</v>
      </c>
      <c r="L25" s="40" t="s">
        <v>2708</v>
      </c>
      <c r="M25" s="40" t="s">
        <v>2353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573.09283333333326</v>
      </c>
      <c r="T25" s="15">
        <f t="shared" si="3"/>
        <v>286.54641666666663</v>
      </c>
      <c r="U25" s="453">
        <f t="shared" si="4"/>
        <v>8024.2996666666668</v>
      </c>
      <c r="X25" s="502"/>
      <c r="Y25" s="483"/>
      <c r="Z25" s="43">
        <f t="shared" si="0"/>
        <v>4</v>
      </c>
    </row>
    <row r="26" spans="1:26" s="578" customFormat="1" ht="15" customHeight="1" x14ac:dyDescent="0.25">
      <c r="A26" s="641"/>
      <c r="B26" s="97" t="s">
        <v>2706</v>
      </c>
      <c r="C26" s="97" t="s">
        <v>2705</v>
      </c>
      <c r="D26" s="97"/>
      <c r="F26" s="97" t="s">
        <v>2707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1590</v>
      </c>
      <c r="L26" s="40" t="s">
        <v>2708</v>
      </c>
      <c r="M26" s="40" t="s">
        <v>2353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573.09283333333326</v>
      </c>
      <c r="T26" s="15">
        <f t="shared" si="3"/>
        <v>286.54641666666663</v>
      </c>
      <c r="U26" s="453">
        <f t="shared" si="4"/>
        <v>8024.2996666666668</v>
      </c>
      <c r="X26" s="502"/>
      <c r="Y26" s="483"/>
      <c r="Z26" s="43">
        <f t="shared" si="0"/>
        <v>4</v>
      </c>
    </row>
    <row r="27" spans="1:26" s="578" customFormat="1" ht="15" customHeight="1" x14ac:dyDescent="0.25">
      <c r="A27" s="641"/>
      <c r="B27" s="97" t="s">
        <v>2706</v>
      </c>
      <c r="C27" s="97" t="s">
        <v>2705</v>
      </c>
      <c r="D27" s="97"/>
      <c r="F27" s="97" t="s">
        <v>2707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1590</v>
      </c>
      <c r="L27" s="40" t="s">
        <v>2708</v>
      </c>
      <c r="M27" s="40" t="s">
        <v>2353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573.09283333333326</v>
      </c>
      <c r="T27" s="15">
        <f t="shared" si="3"/>
        <v>286.54641666666663</v>
      </c>
      <c r="U27" s="453">
        <f t="shared" si="4"/>
        <v>8024.2996666666668</v>
      </c>
      <c r="X27" s="502"/>
      <c r="Y27" s="483"/>
      <c r="Z27" s="43">
        <f t="shared" si="0"/>
        <v>4</v>
      </c>
    </row>
    <row r="28" spans="1:26" s="578" customFormat="1" ht="15" customHeight="1" x14ac:dyDescent="0.25">
      <c r="A28" s="641"/>
      <c r="B28" s="97" t="s">
        <v>2706</v>
      </c>
      <c r="C28" s="97" t="s">
        <v>2705</v>
      </c>
      <c r="D28" s="97"/>
      <c r="F28" s="97" t="s">
        <v>2707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1590</v>
      </c>
      <c r="L28" s="40" t="s">
        <v>2708</v>
      </c>
      <c r="M28" s="40" t="s">
        <v>2353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573.09283333333326</v>
      </c>
      <c r="T28" s="15">
        <f t="shared" si="3"/>
        <v>286.54641666666663</v>
      </c>
      <c r="U28" s="453">
        <f t="shared" si="4"/>
        <v>8024.2996666666668</v>
      </c>
      <c r="X28" s="502"/>
      <c r="Y28" s="483"/>
      <c r="Z28" s="43">
        <f t="shared" si="0"/>
        <v>4</v>
      </c>
    </row>
    <row r="29" spans="1:26" s="578" customFormat="1" ht="15" customHeight="1" x14ac:dyDescent="0.25">
      <c r="A29" s="641"/>
      <c r="B29" s="97" t="s">
        <v>2706</v>
      </c>
      <c r="C29" s="97" t="s">
        <v>2705</v>
      </c>
      <c r="D29" s="97"/>
      <c r="F29" s="97" t="s">
        <v>2707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1590</v>
      </c>
      <c r="L29" s="40" t="s">
        <v>2708</v>
      </c>
      <c r="M29" s="40" t="s">
        <v>2353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573.09283333333326</v>
      </c>
      <c r="T29" s="15">
        <f t="shared" si="3"/>
        <v>286.54641666666663</v>
      </c>
      <c r="U29" s="453">
        <f t="shared" si="4"/>
        <v>8024.2996666666668</v>
      </c>
      <c r="X29" s="502"/>
      <c r="Y29" s="483"/>
      <c r="Z29" s="43">
        <f t="shared" si="0"/>
        <v>4</v>
      </c>
    </row>
    <row r="30" spans="1:26" s="578" customFormat="1" ht="15" customHeight="1" x14ac:dyDescent="0.25">
      <c r="A30" s="641"/>
      <c r="B30" s="97" t="s">
        <v>2706</v>
      </c>
      <c r="C30" s="97" t="s">
        <v>2705</v>
      </c>
      <c r="D30" s="97"/>
      <c r="F30" s="97" t="s">
        <v>2707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1590</v>
      </c>
      <c r="L30" s="40" t="s">
        <v>2708</v>
      </c>
      <c r="M30" s="40" t="s">
        <v>2353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573.09283333333326</v>
      </c>
      <c r="T30" s="15">
        <f t="shared" si="3"/>
        <v>286.54641666666663</v>
      </c>
      <c r="U30" s="453">
        <f t="shared" si="4"/>
        <v>8024.2996666666668</v>
      </c>
      <c r="X30" s="502"/>
      <c r="Y30" s="483"/>
      <c r="Z30" s="43">
        <f t="shared" si="0"/>
        <v>4</v>
      </c>
    </row>
    <row r="31" spans="1:26" s="578" customFormat="1" ht="15" customHeight="1" x14ac:dyDescent="0.25">
      <c r="A31" s="641"/>
      <c r="B31" s="97" t="s">
        <v>2706</v>
      </c>
      <c r="C31" s="97" t="s">
        <v>2705</v>
      </c>
      <c r="D31" s="97"/>
      <c r="F31" s="97" t="s">
        <v>2707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1590</v>
      </c>
      <c r="L31" s="40" t="s">
        <v>2708</v>
      </c>
      <c r="M31" s="40" t="s">
        <v>2353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573.09283333333326</v>
      </c>
      <c r="T31" s="15">
        <f t="shared" si="3"/>
        <v>286.54641666666663</v>
      </c>
      <c r="U31" s="453">
        <f t="shared" si="4"/>
        <v>8024.2996666666668</v>
      </c>
      <c r="X31" s="502"/>
      <c r="Y31" s="483"/>
      <c r="Z31" s="43">
        <f t="shared" si="0"/>
        <v>4</v>
      </c>
    </row>
    <row r="32" spans="1:26" s="578" customFormat="1" ht="15" customHeight="1" x14ac:dyDescent="0.25">
      <c r="A32" s="641"/>
      <c r="B32" s="97" t="s">
        <v>2706</v>
      </c>
      <c r="C32" s="97" t="s">
        <v>2705</v>
      </c>
      <c r="D32" s="97"/>
      <c r="F32" s="97" t="s">
        <v>2707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1590</v>
      </c>
      <c r="L32" s="40" t="s">
        <v>2708</v>
      </c>
      <c r="M32" s="40" t="s">
        <v>2353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573.09283333333326</v>
      </c>
      <c r="T32" s="15">
        <f t="shared" si="3"/>
        <v>286.54641666666663</v>
      </c>
      <c r="U32" s="453">
        <f t="shared" si="4"/>
        <v>8024.2996666666668</v>
      </c>
      <c r="X32" s="502"/>
      <c r="Y32" s="483"/>
      <c r="Z32" s="43">
        <f t="shared" si="0"/>
        <v>4</v>
      </c>
    </row>
    <row r="33" spans="1:26" s="578" customFormat="1" ht="15" customHeight="1" x14ac:dyDescent="0.25">
      <c r="A33" s="641"/>
      <c r="B33" s="97" t="s">
        <v>2706</v>
      </c>
      <c r="C33" s="97" t="s">
        <v>2705</v>
      </c>
      <c r="D33" s="97"/>
      <c r="F33" s="97" t="s">
        <v>2707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1590</v>
      </c>
      <c r="L33" s="40" t="s">
        <v>2708</v>
      </c>
      <c r="M33" s="40" t="s">
        <v>2353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573.09283333333326</v>
      </c>
      <c r="T33" s="15">
        <f t="shared" si="3"/>
        <v>286.54641666666663</v>
      </c>
      <c r="U33" s="453">
        <f t="shared" si="4"/>
        <v>8024.2996666666668</v>
      </c>
      <c r="X33" s="502"/>
      <c r="Y33" s="483"/>
      <c r="Z33" s="43">
        <f t="shared" si="0"/>
        <v>4</v>
      </c>
    </row>
    <row r="34" spans="1:26" s="578" customFormat="1" ht="15" customHeight="1" x14ac:dyDescent="0.25">
      <c r="A34" s="641"/>
      <c r="B34" s="97" t="s">
        <v>2706</v>
      </c>
      <c r="C34" s="97" t="s">
        <v>2705</v>
      </c>
      <c r="D34" s="97"/>
      <c r="F34" s="97" t="s">
        <v>2707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1590</v>
      </c>
      <c r="L34" s="40" t="s">
        <v>2708</v>
      </c>
      <c r="M34" s="40" t="s">
        <v>2353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573.09283333333326</v>
      </c>
      <c r="T34" s="15">
        <f t="shared" si="3"/>
        <v>286.54641666666663</v>
      </c>
      <c r="U34" s="453">
        <f t="shared" si="4"/>
        <v>8024.2996666666668</v>
      </c>
      <c r="X34" s="502"/>
      <c r="Y34" s="483"/>
      <c r="Z34" s="43">
        <f t="shared" si="0"/>
        <v>4</v>
      </c>
    </row>
    <row r="35" spans="1:26" s="578" customFormat="1" ht="15" customHeight="1" x14ac:dyDescent="0.25">
      <c r="A35" s="641"/>
      <c r="B35" s="97" t="s">
        <v>2706</v>
      </c>
      <c r="C35" s="97" t="s">
        <v>2705</v>
      </c>
      <c r="D35" s="97"/>
      <c r="F35" s="97" t="s">
        <v>2707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1590</v>
      </c>
      <c r="L35" s="40" t="s">
        <v>2708</v>
      </c>
      <c r="M35" s="40" t="s">
        <v>2353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573.09283333333326</v>
      </c>
      <c r="T35" s="15">
        <f t="shared" si="3"/>
        <v>286.54641666666663</v>
      </c>
      <c r="U35" s="453">
        <f t="shared" si="4"/>
        <v>8024.2996666666668</v>
      </c>
      <c r="X35" s="502"/>
      <c r="Y35" s="483"/>
      <c r="Z35" s="43">
        <f t="shared" si="0"/>
        <v>4</v>
      </c>
    </row>
    <row r="36" spans="1:26" ht="15" customHeight="1" x14ac:dyDescent="0.25">
      <c r="A36" s="40"/>
      <c r="B36" s="576" t="s">
        <v>2736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15473.506500000007</v>
      </c>
      <c r="T36" s="114">
        <f>SUM(T9:T35)</f>
        <v>7736.7532500000034</v>
      </c>
      <c r="U36" s="114">
        <f>SUM(U9:U35)</f>
        <v>216656.09099999996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2706</v>
      </c>
      <c r="C38" s="97" t="s">
        <v>2705</v>
      </c>
      <c r="D38" s="97"/>
      <c r="F38" s="97" t="s">
        <v>2707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1590</v>
      </c>
      <c r="L38" s="40" t="s">
        <v>2791</v>
      </c>
      <c r="M38" s="40" t="s">
        <v>2353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412.57333333333332</v>
      </c>
      <c r="T38" s="15">
        <f t="shared" ref="T38:T39" si="7">S38-R38</f>
        <v>412.57333333333332</v>
      </c>
      <c r="U38" s="453">
        <f t="shared" ref="U38:U39" si="8">N38-S38</f>
        <v>11965.626666666667</v>
      </c>
      <c r="X38" s="502"/>
      <c r="Y38" s="483"/>
      <c r="Z38" s="43">
        <f>IF((DATEDIF(G38,Z$5,"m"))&gt;=60,60,(DATEDIF(G38,Z$5,"m")))</f>
        <v>2</v>
      </c>
    </row>
    <row r="39" spans="1:26" s="578" customFormat="1" ht="15" customHeight="1" x14ac:dyDescent="0.25">
      <c r="A39" s="641"/>
      <c r="B39" s="97" t="s">
        <v>2706</v>
      </c>
      <c r="C39" s="97" t="s">
        <v>2705</v>
      </c>
      <c r="D39" s="97"/>
      <c r="F39" s="97" t="s">
        <v>2707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1590</v>
      </c>
      <c r="L39" s="40" t="s">
        <v>2791</v>
      </c>
      <c r="M39" s="40" t="s">
        <v>2353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412.57333333333332</v>
      </c>
      <c r="T39" s="15">
        <f t="shared" si="7"/>
        <v>412.57333333333332</v>
      </c>
      <c r="U39" s="453">
        <f t="shared" si="8"/>
        <v>11965.626666666667</v>
      </c>
      <c r="X39" s="502"/>
      <c r="Y39" s="483"/>
      <c r="Z39" s="43">
        <f>IF((DATEDIF(G39,Z$5,"m"))&gt;=60,60,(DATEDIF(G39,Z$5,"m")))</f>
        <v>2</v>
      </c>
    </row>
    <row r="40" spans="1:26" ht="15" customHeight="1" x14ac:dyDescent="0.25">
      <c r="A40" s="40"/>
      <c r="B40" s="576" t="s">
        <v>2736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825.14666666666665</v>
      </c>
      <c r="T40" s="114">
        <f t="shared" si="9"/>
        <v>825.14666666666665</v>
      </c>
      <c r="U40" s="114">
        <f t="shared" si="9"/>
        <v>23931.253333333334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ht="15" customHeight="1" thickBot="1" x14ac:dyDescent="0.3">
      <c r="A42" s="40"/>
      <c r="B42" s="40"/>
      <c r="C42" s="40"/>
      <c r="D42" s="40"/>
      <c r="E42" s="40"/>
      <c r="F42" s="40"/>
      <c r="G42" s="131"/>
      <c r="H42" s="474"/>
      <c r="I42" s="474"/>
      <c r="J42" s="474"/>
      <c r="K42" s="474"/>
      <c r="L42" s="474"/>
      <c r="M42" s="474"/>
      <c r="N42" s="638"/>
      <c r="O42" s="375"/>
      <c r="Q42" s="30"/>
      <c r="R42" s="5"/>
      <c r="S42" s="312"/>
      <c r="T42" s="15"/>
      <c r="U42" s="134"/>
      <c r="W42" s="375"/>
      <c r="X42" s="485"/>
      <c r="Y42" s="77"/>
    </row>
    <row r="43" spans="1:26" ht="15" customHeight="1" thickBot="1" x14ac:dyDescent="0.3">
      <c r="B43" s="22" t="s">
        <v>2683</v>
      </c>
      <c r="C43" s="56"/>
      <c r="D43" s="56"/>
      <c r="E43" s="56"/>
      <c r="F43" s="474"/>
      <c r="G43" s="474"/>
      <c r="H43" s="474"/>
      <c r="I43" s="474"/>
      <c r="J43" s="474"/>
      <c r="K43" s="474"/>
      <c r="L43" s="475"/>
      <c r="M43" s="474"/>
      <c r="N43" s="487">
        <f>SUM(+N7+N36)+N40</f>
        <v>334765.99749999988</v>
      </c>
      <c r="O43" s="488"/>
      <c r="P43" s="488"/>
      <c r="Q43" s="487">
        <f>SUM(Q7)+Q36+Q40</f>
        <v>4929.9416250000022</v>
      </c>
      <c r="R43" s="487">
        <v>29153.47825</v>
      </c>
      <c r="S43" s="487">
        <f>SUM(S7)+S36+S40</f>
        <v>39013.361500000006</v>
      </c>
      <c r="T43" s="487">
        <f>SUM(T7)+T36+T40</f>
        <v>9859.8832500000044</v>
      </c>
      <c r="U43" s="487">
        <f>SUM(U7)+U36+U40</f>
        <v>295752.636</v>
      </c>
      <c r="V43" s="488"/>
      <c r="W43" s="375"/>
    </row>
    <row r="44" spans="1:26" ht="15" customHeight="1" thickTop="1" x14ac:dyDescent="0.25">
      <c r="B44" s="375"/>
      <c r="D44" s="375"/>
      <c r="G44" s="375"/>
      <c r="H44" s="375"/>
      <c r="I44" s="375"/>
      <c r="J44" s="375"/>
      <c r="N44" s="375"/>
      <c r="O44" s="375"/>
      <c r="Q44" s="375"/>
      <c r="R44" s="375"/>
      <c r="S44" s="375"/>
      <c r="T44" s="375"/>
      <c r="U44" s="375"/>
      <c r="W44" s="375"/>
    </row>
    <row r="45" spans="1:26" s="474" customFormat="1" ht="15" customHeight="1" x14ac:dyDescent="0.25"/>
    <row r="46" spans="1:26" s="474" customFormat="1" ht="15" customHeight="1" x14ac:dyDescent="0.25">
      <c r="Q46" s="476"/>
    </row>
    <row r="47" spans="1:26" ht="15" customHeight="1" x14ac:dyDescent="0.25">
      <c r="B47" s="375"/>
      <c r="D47" s="375"/>
      <c r="G47" s="375"/>
      <c r="H47" s="375"/>
      <c r="I47" s="375"/>
      <c r="J47" s="375"/>
      <c r="N47" s="375"/>
      <c r="O47" s="375"/>
      <c r="S47" s="375"/>
      <c r="T47" s="375"/>
      <c r="U47" s="375"/>
      <c r="W47" s="375"/>
    </row>
    <row r="48" spans="1:26" ht="15" customHeight="1" x14ac:dyDescent="0.25">
      <c r="B48" s="375"/>
      <c r="D48" s="375"/>
      <c r="G48" s="375"/>
      <c r="H48" s="375"/>
      <c r="I48" s="375"/>
      <c r="J48" s="375"/>
      <c r="N48" s="375"/>
      <c r="O48" s="375"/>
      <c r="Q48" s="375"/>
      <c r="R48" s="375"/>
      <c r="S48" s="375"/>
      <c r="T48" s="375"/>
      <c r="U48" s="375"/>
      <c r="W48" s="375"/>
    </row>
    <row r="49" spans="2:23" ht="15" customHeight="1" x14ac:dyDescent="0.25">
      <c r="B49" s="375"/>
      <c r="D49" s="375"/>
      <c r="G49" s="375"/>
      <c r="H49" s="375"/>
      <c r="I49" s="375"/>
      <c r="J49" s="375"/>
      <c r="N49" s="375"/>
      <c r="O49" s="375"/>
      <c r="Q49" s="375"/>
      <c r="R49" s="375"/>
      <c r="S49" s="375"/>
      <c r="T49" s="375"/>
      <c r="U49" s="375"/>
      <c r="W49" s="375"/>
    </row>
    <row r="50" spans="2:23" ht="15" customHeight="1" x14ac:dyDescent="0.25">
      <c r="B50" s="375"/>
      <c r="D50" s="375"/>
      <c r="G50" s="375"/>
      <c r="H50" s="375"/>
      <c r="I50" s="375"/>
      <c r="J50" s="375"/>
      <c r="N50" s="375"/>
      <c r="O50" s="375"/>
      <c r="Q50" s="375"/>
      <c r="R50" s="375"/>
      <c r="S50" s="375"/>
      <c r="T50" s="375"/>
      <c r="U50" s="375"/>
      <c r="W50" s="375"/>
    </row>
    <row r="51" spans="2:23" ht="15" customHeight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2:23" x14ac:dyDescent="0.25">
      <c r="W52" s="43"/>
    </row>
    <row r="53" spans="2:23" x14ac:dyDescent="0.25">
      <c r="W53" s="43"/>
    </row>
    <row r="54" spans="2:23" x14ac:dyDescent="0.25">
      <c r="W54" s="43"/>
    </row>
    <row r="55" spans="2:23" x14ac:dyDescent="0.25">
      <c r="W55" s="43"/>
    </row>
    <row r="56" spans="2:23" x14ac:dyDescent="0.25">
      <c r="W56" s="43"/>
    </row>
    <row r="57" spans="2:23" x14ac:dyDescent="0.25">
      <c r="W57" s="43"/>
    </row>
    <row r="58" spans="2:23" x14ac:dyDescent="0.25">
      <c r="W58" s="43"/>
    </row>
    <row r="59" spans="2:23" x14ac:dyDescent="0.25">
      <c r="W59" s="43"/>
    </row>
    <row r="60" spans="2:23" x14ac:dyDescent="0.25">
      <c r="W60" s="43"/>
    </row>
    <row r="61" spans="2:23" x14ac:dyDescent="0.25">
      <c r="W61" s="43"/>
    </row>
    <row r="62" spans="2:23" x14ac:dyDescent="0.25">
      <c r="W62" s="43"/>
    </row>
    <row r="63" spans="2:23" x14ac:dyDescent="0.25">
      <c r="W63" s="43"/>
    </row>
    <row r="64" spans="2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15"/>
    </row>
    <row r="215" spans="23:23" x14ac:dyDescent="0.25">
      <c r="W215" s="43">
        <f t="shared" ref="W215:W230" si="10">IF((DATEDIF(G215,Z$4,"m"))&gt;=36,36,(DATEDIF(G215,Z$4,"m")))</f>
        <v>36</v>
      </c>
    </row>
    <row r="216" spans="23:23" x14ac:dyDescent="0.25">
      <c r="W216" s="43">
        <f t="shared" si="10"/>
        <v>36</v>
      </c>
    </row>
    <row r="217" spans="23:23" x14ac:dyDescent="0.25">
      <c r="W217" s="43">
        <f t="shared" si="10"/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G1" zoomScaleNormal="100" workbookViewId="0">
      <selection activeCell="Q20" sqref="Q20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83" t="s">
        <v>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Z2" s="44"/>
    </row>
    <row r="3" spans="1:26" x14ac:dyDescent="0.25">
      <c r="A3" s="684" t="s">
        <v>2300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Z3" s="44"/>
    </row>
    <row r="4" spans="1:26" x14ac:dyDescent="0.25">
      <c r="A4" s="684" t="str">
        <f>'Camaras Fotograficas y de Video'!A3:S3</f>
        <v>(Al 28 de Febrero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42794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1" t="s">
        <v>646</v>
      </c>
      <c r="I6" s="662"/>
      <c r="J6" s="663"/>
      <c r="K6" s="475"/>
      <c r="L6" s="475"/>
      <c r="M6" s="475"/>
      <c r="N6" s="476"/>
      <c r="O6" s="474"/>
      <c r="P6" s="474"/>
      <c r="Q6" s="664" t="s">
        <v>3</v>
      </c>
      <c r="R6" s="665"/>
      <c r="S6" s="665"/>
      <c r="T6" s="666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Enero 2017</v>
      </c>
      <c r="T7" s="10" t="str">
        <f>+'Camaras Fotograficas y de Video'!$T$6</f>
        <v>Deprec. a Registrar Enero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2158</v>
      </c>
      <c r="B8" s="376" t="s">
        <v>2159</v>
      </c>
      <c r="D8" s="377">
        <v>2823008110</v>
      </c>
      <c r="F8" s="375" t="s">
        <v>2134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2135</v>
      </c>
      <c r="N8" s="378">
        <v>1</v>
      </c>
      <c r="O8" s="378" t="s">
        <v>2157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2160</v>
      </c>
      <c r="B9" s="376" t="s">
        <v>2161</v>
      </c>
      <c r="C9" s="375" t="s">
        <v>2162</v>
      </c>
      <c r="D9" s="377"/>
      <c r="E9" s="375" t="s">
        <v>2163</v>
      </c>
      <c r="F9" s="375" t="s">
        <v>2134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2135</v>
      </c>
      <c r="N9" s="378">
        <v>12000</v>
      </c>
      <c r="O9" s="378" t="s">
        <v>2157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2164</v>
      </c>
      <c r="B10" s="376" t="s">
        <v>2161</v>
      </c>
      <c r="C10" s="375" t="s">
        <v>2165</v>
      </c>
      <c r="D10" s="377"/>
      <c r="E10" s="375" t="s">
        <v>2166</v>
      </c>
      <c r="F10" s="375" t="s">
        <v>2134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2135</v>
      </c>
      <c r="N10" s="378">
        <v>12000</v>
      </c>
      <c r="O10" s="378" t="s">
        <v>2157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2202</v>
      </c>
      <c r="B11" s="389" t="s">
        <v>2203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2204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2219.791666666667</v>
      </c>
      <c r="T11" s="15">
        <f>S11-R11</f>
        <v>44.395833333333485</v>
      </c>
      <c r="U11" s="378">
        <f>N11-S11</f>
        <v>444.95833333333303</v>
      </c>
      <c r="Z11" s="43">
        <f>IF((DATEDIF(G11,Z$5,"m"))&gt;=120,120,(DATEDIF(G11,Z$5,"m")))</f>
        <v>100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2219.791666666667</v>
      </c>
      <c r="T12" s="114">
        <f t="shared" si="2"/>
        <v>44.395833333333485</v>
      </c>
      <c r="U12" s="114">
        <f t="shared" si="2"/>
        <v>447.95833333333303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2375</v>
      </c>
      <c r="C14" s="580"/>
      <c r="D14" s="580"/>
      <c r="E14" s="580"/>
      <c r="F14" s="580" t="s">
        <v>704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2376</v>
      </c>
      <c r="M14" s="580" t="s">
        <v>1767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2501</v>
      </c>
      <c r="C15" s="580"/>
      <c r="D15" s="580" t="s">
        <v>2502</v>
      </c>
      <c r="E15" s="580"/>
      <c r="F15" s="580" t="s">
        <v>704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2500</v>
      </c>
      <c r="M15" s="580" t="s">
        <v>1767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3342.8166666666671</v>
      </c>
      <c r="T15" s="76">
        <f t="shared" ref="T15:T17" si="3">+S15-R15</f>
        <v>267.42533333333358</v>
      </c>
      <c r="U15" s="582">
        <f>N15-S15</f>
        <v>4680.9433333333327</v>
      </c>
      <c r="X15" s="583">
        <f>((2011-J15)*12)+(12-I15)+1</f>
        <v>-36</v>
      </c>
      <c r="Y15" s="52"/>
      <c r="Z15" s="43">
        <f>IF((DATEDIF(G15,Z$5,"m"))&gt;=60,60,(DATEDIF(G15,Z$5,"m")))</f>
        <v>25</v>
      </c>
    </row>
    <row r="16" spans="1:26" s="578" customFormat="1" ht="16.5" customHeight="1" x14ac:dyDescent="0.25">
      <c r="B16" s="579" t="s">
        <v>2503</v>
      </c>
      <c r="C16" s="580"/>
      <c r="D16" s="580"/>
      <c r="E16" s="580"/>
      <c r="F16" s="580" t="s">
        <v>704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2500</v>
      </c>
      <c r="M16" s="580" t="s">
        <v>1767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2052.2916666666665</v>
      </c>
      <c r="T16" s="76">
        <f t="shared" si="3"/>
        <v>164.18333333333317</v>
      </c>
      <c r="U16" s="582">
        <f>N16-S16</f>
        <v>2874.2083333333335</v>
      </c>
      <c r="X16" s="583">
        <f>((2011-J16)*12)+(12-I16)+1</f>
        <v>-36</v>
      </c>
      <c r="Y16" s="52"/>
      <c r="Z16" s="43">
        <f>IF((DATEDIF(G16,Z$5,"m"))&gt;=60,60,(DATEDIF(G16,Z$5,"m")))</f>
        <v>25</v>
      </c>
    </row>
    <row r="17" spans="1:26" s="578" customFormat="1" ht="16.5" customHeight="1" x14ac:dyDescent="0.25">
      <c r="B17" s="579" t="s">
        <v>2558</v>
      </c>
      <c r="C17" s="580"/>
      <c r="D17" s="580"/>
      <c r="E17" s="580"/>
      <c r="F17" s="580" t="s">
        <v>704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2559</v>
      </c>
      <c r="M17" s="580" t="s">
        <v>1767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22248.692000000003</v>
      </c>
      <c r="T17" s="76">
        <f t="shared" si="3"/>
        <v>1854.0576666666675</v>
      </c>
      <c r="U17" s="582">
        <f>N17-S17</f>
        <v>33374.038</v>
      </c>
      <c r="X17" s="583">
        <f>((2011-J17)*12)+(12-I17)+1</f>
        <v>-37</v>
      </c>
      <c r="Y17" s="52"/>
      <c r="Z17" s="43">
        <f>IF((DATEDIF(G17,Z$5,"m"))&gt;=60,60,(DATEDIF(G17,Z$5,"m")))</f>
        <v>24</v>
      </c>
    </row>
    <row r="18" spans="1:26" s="578" customFormat="1" ht="16.5" customHeight="1" x14ac:dyDescent="0.25">
      <c r="B18" s="579" t="s">
        <v>2603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2578</v>
      </c>
      <c r="M18" s="580" t="s">
        <v>1767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1823.7816666666665</v>
      </c>
      <c r="T18" s="76">
        <f t="shared" ref="T18" si="4">+S18-R18</f>
        <v>165.7983333333334</v>
      </c>
      <c r="U18" s="582">
        <f>N18-S18</f>
        <v>3151.1683333333331</v>
      </c>
      <c r="X18" s="583">
        <f>((2011-J18)*12)+(12-I18)+1</f>
        <v>-39</v>
      </c>
      <c r="Y18" s="52"/>
      <c r="Z18" s="43">
        <f>IF((DATEDIF(G18,Z$5,"m"))&gt;=60,60,(DATEDIF(G18,Z$5,"m")))</f>
        <v>22</v>
      </c>
    </row>
    <row r="19" spans="1:26" ht="16.5" thickBot="1" x14ac:dyDescent="0.3">
      <c r="A19" s="104" t="s">
        <v>2492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57966.582000000002</v>
      </c>
      <c r="T19" s="592">
        <f>SUM(T14:T18)</f>
        <v>2451.4646666666677</v>
      </c>
      <c r="U19" s="592">
        <f>SUM(U14:U18)</f>
        <v>44081.358</v>
      </c>
    </row>
    <row r="20" spans="1:26" ht="17.25" thickTop="1" thickBot="1" x14ac:dyDescent="0.3"/>
    <row r="21" spans="1:26" ht="16.5" thickBot="1" x14ac:dyDescent="0.3">
      <c r="A21" s="486" t="s">
        <v>2792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60186.373666666666</v>
      </c>
      <c r="T21" s="645">
        <f t="shared" si="5"/>
        <v>2495.8605000000011</v>
      </c>
      <c r="U21" s="645">
        <f t="shared" si="5"/>
        <v>44529.316333333336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T1" s="370"/>
    </row>
    <row r="2" spans="1:20" s="371" customFormat="1" ht="20.25" x14ac:dyDescent="0.3">
      <c r="A2" s="660" t="s">
        <v>2385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T2" s="370"/>
    </row>
    <row r="3" spans="1:20" x14ac:dyDescent="0.2">
      <c r="A3" s="676" t="str">
        <f>'Camaras Fotograficas y de Video'!A3:S3</f>
        <v>(Al 28 de Febrero del 2017)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42794</v>
      </c>
    </row>
    <row r="5" spans="1:20" s="375" customFormat="1" ht="15.75" x14ac:dyDescent="0.25">
      <c r="A5" s="376"/>
      <c r="D5" s="661" t="s">
        <v>2</v>
      </c>
      <c r="E5" s="662"/>
      <c r="F5" s="663"/>
      <c r="H5" s="378"/>
      <c r="I5" s="378"/>
      <c r="J5" s="378"/>
      <c r="K5" s="378"/>
      <c r="M5" s="525"/>
      <c r="N5" s="664" t="s">
        <v>3</v>
      </c>
      <c r="O5" s="665"/>
      <c r="P5" s="665"/>
      <c r="Q5" s="666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2384</v>
      </c>
      <c r="I6" s="383" t="s">
        <v>2383</v>
      </c>
      <c r="J6" s="383" t="s">
        <v>2382</v>
      </c>
      <c r="K6" s="383" t="s">
        <v>2381</v>
      </c>
      <c r="L6" s="524" t="s">
        <v>2380</v>
      </c>
      <c r="M6" s="523" t="s">
        <v>2379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Enero 2017</v>
      </c>
      <c r="Q6" s="10" t="str">
        <f>+'Camaras Fotograficas y de Video'!$T$6</f>
        <v>Deprec. a Registrar Enero 2017</v>
      </c>
      <c r="R6" s="128" t="s">
        <v>23</v>
      </c>
      <c r="T6" s="385" t="s">
        <v>25</v>
      </c>
    </row>
    <row r="7" spans="1:20" ht="47.25" x14ac:dyDescent="0.25">
      <c r="A7" s="534" t="s">
        <v>2378</v>
      </c>
      <c r="B7" s="474" t="s">
        <v>2134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2377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11752406.742300002</v>
      </c>
      <c r="Q7" s="15">
        <f>P7-O7</f>
        <v>74856.093900000677</v>
      </c>
      <c r="R7" s="5">
        <f>L7-P7</f>
        <v>33161250.5977</v>
      </c>
      <c r="T7" s="43">
        <f>IF((DATEDIF(C7,T$4,"m"))&gt;=600,600,(DATEDIF(C7,T$4,"m")))</f>
        <v>157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H58" sqref="H58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</row>
    <row r="2" spans="1:10" ht="12.75" customHeight="1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</row>
    <row r="3" spans="1:10" s="294" customFormat="1" x14ac:dyDescent="0.25">
      <c r="A3" s="685" t="s">
        <v>2399</v>
      </c>
      <c r="B3" s="685"/>
      <c r="C3" s="685"/>
      <c r="D3" s="685"/>
      <c r="E3" s="685"/>
      <c r="F3" s="685"/>
      <c r="G3" s="685"/>
      <c r="H3" s="685"/>
      <c r="I3" s="685"/>
      <c r="J3" s="685"/>
    </row>
    <row r="4" spans="1:10" s="294" customFormat="1" x14ac:dyDescent="0.25">
      <c r="A4" s="685" t="str">
        <f>'Camaras Fotograficas y de Video'!A3:S3</f>
        <v>(Al 28 de Febrero del 2017)</v>
      </c>
      <c r="B4" s="685"/>
      <c r="C4" s="685"/>
      <c r="D4" s="685"/>
      <c r="E4" s="685"/>
      <c r="F4" s="685"/>
      <c r="G4" s="685"/>
      <c r="H4" s="685"/>
      <c r="I4" s="685"/>
      <c r="J4" s="685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86" t="s">
        <v>2</v>
      </c>
      <c r="E6" s="686"/>
      <c r="F6" s="686"/>
    </row>
    <row r="7" spans="1:10" x14ac:dyDescent="0.25">
      <c r="A7" s="536" t="s">
        <v>7</v>
      </c>
      <c r="B7" s="536" t="s">
        <v>2400</v>
      </c>
      <c r="C7" s="536" t="s">
        <v>2401</v>
      </c>
      <c r="D7" s="536" t="s">
        <v>13</v>
      </c>
      <c r="E7" s="536" t="s">
        <v>14</v>
      </c>
      <c r="F7" s="536" t="s">
        <v>15</v>
      </c>
      <c r="G7" s="536" t="s">
        <v>2402</v>
      </c>
      <c r="H7" s="537" t="s">
        <v>2403</v>
      </c>
      <c r="I7" s="537" t="s">
        <v>6</v>
      </c>
      <c r="J7" s="537" t="s">
        <v>2404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2405</v>
      </c>
      <c r="D9" s="535"/>
      <c r="E9" s="535"/>
      <c r="F9" s="535"/>
    </row>
    <row r="10" spans="1:10" ht="31.5" x14ac:dyDescent="0.25">
      <c r="A10" s="110" t="s">
        <v>2406</v>
      </c>
      <c r="B10" s="110" t="s">
        <v>2407</v>
      </c>
      <c r="C10" s="118" t="s">
        <v>2408</v>
      </c>
      <c r="D10" s="118">
        <v>28</v>
      </c>
      <c r="E10" s="118">
        <v>11</v>
      </c>
      <c r="F10" s="118">
        <v>2003</v>
      </c>
      <c r="G10" s="118" t="s">
        <v>2409</v>
      </c>
      <c r="H10" s="538">
        <v>15000</v>
      </c>
      <c r="I10" s="539" t="s">
        <v>1310</v>
      </c>
      <c r="J10" s="110">
        <v>3314</v>
      </c>
    </row>
    <row r="11" spans="1:10" x14ac:dyDescent="0.25">
      <c r="A11" s="110" t="s">
        <v>2410</v>
      </c>
      <c r="B11" s="110" t="s">
        <v>2411</v>
      </c>
      <c r="C11" s="118" t="s">
        <v>2412</v>
      </c>
      <c r="D11" s="118">
        <v>27</v>
      </c>
      <c r="E11" s="118">
        <v>11</v>
      </c>
      <c r="F11" s="118">
        <v>2003</v>
      </c>
      <c r="G11" s="118" t="s">
        <v>2409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2413</v>
      </c>
      <c r="D13" s="118"/>
      <c r="E13" s="118"/>
      <c r="F13" s="118"/>
    </row>
    <row r="14" spans="1:10" x14ac:dyDescent="0.25">
      <c r="A14" s="110" t="s">
        <v>2582</v>
      </c>
      <c r="B14" s="110" t="s">
        <v>2414</v>
      </c>
      <c r="C14" s="118" t="s">
        <v>2408</v>
      </c>
      <c r="D14" s="118">
        <v>26</v>
      </c>
      <c r="E14" s="118">
        <v>11</v>
      </c>
      <c r="F14" s="118">
        <v>2003</v>
      </c>
      <c r="G14" s="118" t="s">
        <v>2409</v>
      </c>
      <c r="H14" s="538">
        <v>13000</v>
      </c>
      <c r="I14" s="538" t="s">
        <v>2415</v>
      </c>
      <c r="J14" s="110">
        <v>3320</v>
      </c>
    </row>
    <row r="15" spans="1:10" x14ac:dyDescent="0.25">
      <c r="A15" s="110" t="s">
        <v>2416</v>
      </c>
      <c r="B15" s="110" t="s">
        <v>2417</v>
      </c>
      <c r="C15" s="118" t="s">
        <v>2418</v>
      </c>
      <c r="D15" s="118">
        <v>28</v>
      </c>
      <c r="E15" s="118">
        <v>11</v>
      </c>
      <c r="F15" s="118">
        <v>2003</v>
      </c>
      <c r="G15" s="118" t="s">
        <v>2409</v>
      </c>
      <c r="H15" s="538">
        <v>25000</v>
      </c>
      <c r="I15" s="540" t="s">
        <v>2419</v>
      </c>
      <c r="J15" s="110">
        <v>3314</v>
      </c>
    </row>
    <row r="16" spans="1:10" ht="31.5" x14ac:dyDescent="0.25">
      <c r="A16" s="110" t="s">
        <v>2420</v>
      </c>
      <c r="B16" s="110" t="s">
        <v>2421</v>
      </c>
      <c r="C16" s="118" t="s">
        <v>2418</v>
      </c>
      <c r="D16" s="118">
        <v>28</v>
      </c>
      <c r="E16" s="118">
        <v>11</v>
      </c>
      <c r="F16" s="118">
        <v>2003</v>
      </c>
      <c r="G16" s="118" t="s">
        <v>2409</v>
      </c>
      <c r="H16" s="538">
        <v>7000</v>
      </c>
      <c r="I16" s="540" t="s">
        <v>2422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2423</v>
      </c>
      <c r="D18" s="535"/>
      <c r="E18" s="535"/>
      <c r="F18" s="535"/>
    </row>
    <row r="19" spans="1:10" x14ac:dyDescent="0.25">
      <c r="A19" s="110" t="s">
        <v>2424</v>
      </c>
      <c r="B19" s="110" t="s">
        <v>2425</v>
      </c>
      <c r="C19" s="118" t="s">
        <v>2418</v>
      </c>
      <c r="D19" s="118">
        <v>28</v>
      </c>
      <c r="E19" s="118">
        <v>11</v>
      </c>
      <c r="F19" s="118">
        <v>2003</v>
      </c>
      <c r="G19" s="118" t="s">
        <v>2409</v>
      </c>
      <c r="H19" s="538">
        <v>35525</v>
      </c>
      <c r="I19" s="540" t="s">
        <v>2426</v>
      </c>
      <c r="J19" s="110">
        <v>3314</v>
      </c>
    </row>
    <row r="20" spans="1:10" x14ac:dyDescent="0.25">
      <c r="A20" s="110" t="s">
        <v>2427</v>
      </c>
      <c r="B20" s="110" t="s">
        <v>2428</v>
      </c>
      <c r="C20" s="118" t="s">
        <v>2408</v>
      </c>
      <c r="D20" s="118">
        <v>28</v>
      </c>
      <c r="E20" s="118">
        <v>11</v>
      </c>
      <c r="F20" s="118">
        <v>2003</v>
      </c>
      <c r="G20" s="118" t="s">
        <v>2409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2429</v>
      </c>
      <c r="D22" s="535"/>
      <c r="E22" s="535"/>
      <c r="F22" s="535"/>
    </row>
    <row r="23" spans="1:10" x14ac:dyDescent="0.25">
      <c r="A23" s="110" t="s">
        <v>2430</v>
      </c>
      <c r="B23" s="110" t="s">
        <v>2431</v>
      </c>
      <c r="C23" s="118" t="s">
        <v>2418</v>
      </c>
      <c r="D23" s="118">
        <v>27</v>
      </c>
      <c r="E23" s="118">
        <v>11</v>
      </c>
      <c r="F23" s="118">
        <v>2003</v>
      </c>
      <c r="G23" s="118" t="s">
        <v>2409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2432</v>
      </c>
      <c r="D25" s="118"/>
      <c r="E25" s="118"/>
      <c r="F25" s="118"/>
    </row>
    <row r="26" spans="1:10" x14ac:dyDescent="0.25">
      <c r="A26" s="110" t="s">
        <v>2433</v>
      </c>
      <c r="B26" s="110" t="s">
        <v>2431</v>
      </c>
      <c r="C26" s="118" t="s">
        <v>2418</v>
      </c>
      <c r="D26" s="118">
        <v>26</v>
      </c>
      <c r="E26" s="118">
        <v>11</v>
      </c>
      <c r="F26" s="118">
        <v>2003</v>
      </c>
      <c r="G26" s="118" t="s">
        <v>2409</v>
      </c>
      <c r="H26" s="538">
        <v>6000</v>
      </c>
      <c r="I26" s="538"/>
      <c r="J26" s="110">
        <v>3320</v>
      </c>
    </row>
    <row r="27" spans="1:10" x14ac:dyDescent="0.25">
      <c r="A27" s="110" t="s">
        <v>2430</v>
      </c>
      <c r="B27" s="110" t="s">
        <v>2411</v>
      </c>
      <c r="C27" s="118" t="s">
        <v>2434</v>
      </c>
      <c r="D27" s="118">
        <v>26</v>
      </c>
      <c r="E27" s="118">
        <v>11</v>
      </c>
      <c r="F27" s="118">
        <v>2003</v>
      </c>
      <c r="G27" s="118" t="s">
        <v>2409</v>
      </c>
      <c r="H27" s="538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2435</v>
      </c>
      <c r="D29" s="535"/>
      <c r="E29" s="535"/>
      <c r="F29" s="535"/>
    </row>
    <row r="30" spans="1:10" x14ac:dyDescent="0.25">
      <c r="A30" s="110" t="s">
        <v>2430</v>
      </c>
      <c r="B30" s="110" t="s">
        <v>2436</v>
      </c>
      <c r="C30" s="118" t="s">
        <v>2437</v>
      </c>
      <c r="D30" s="118">
        <v>27</v>
      </c>
      <c r="E30" s="118">
        <v>11</v>
      </c>
      <c r="F30" s="118">
        <v>2003</v>
      </c>
      <c r="G30" s="118" t="s">
        <v>2409</v>
      </c>
      <c r="H30" s="538">
        <v>25500</v>
      </c>
      <c r="I30" s="538" t="s">
        <v>2438</v>
      </c>
      <c r="J30" s="110">
        <v>3321</v>
      </c>
    </row>
    <row r="31" spans="1:10" x14ac:dyDescent="0.25">
      <c r="A31" s="110" t="s">
        <v>2439</v>
      </c>
      <c r="B31" s="110" t="s">
        <v>2440</v>
      </c>
      <c r="C31" s="118" t="s">
        <v>2418</v>
      </c>
      <c r="D31" s="118">
        <v>27</v>
      </c>
      <c r="E31" s="118">
        <v>11</v>
      </c>
      <c r="F31" s="118">
        <v>2003</v>
      </c>
      <c r="G31" s="118" t="s">
        <v>2409</v>
      </c>
      <c r="H31" s="538">
        <v>25500</v>
      </c>
      <c r="I31" s="538" t="s">
        <v>119</v>
      </c>
      <c r="J31" s="110">
        <v>3321</v>
      </c>
    </row>
    <row r="32" spans="1:10" ht="31.5" x14ac:dyDescent="0.25">
      <c r="A32" s="110" t="s">
        <v>2441</v>
      </c>
      <c r="B32" s="110" t="s">
        <v>2442</v>
      </c>
      <c r="C32" s="118" t="s">
        <v>2418</v>
      </c>
      <c r="D32" s="118">
        <v>27</v>
      </c>
      <c r="E32" s="118">
        <v>11</v>
      </c>
      <c r="F32" s="118">
        <v>2003</v>
      </c>
      <c r="G32" s="118" t="s">
        <v>2409</v>
      </c>
      <c r="H32" s="538">
        <v>7000</v>
      </c>
      <c r="I32" s="540" t="s">
        <v>2443</v>
      </c>
      <c r="J32" s="110">
        <v>3321</v>
      </c>
    </row>
    <row r="33" spans="1:10" x14ac:dyDescent="0.25">
      <c r="A33" s="102" t="s">
        <v>2444</v>
      </c>
      <c r="B33" s="102" t="s">
        <v>2445</v>
      </c>
      <c r="C33" s="118" t="s">
        <v>2412</v>
      </c>
      <c r="D33" s="118">
        <v>27</v>
      </c>
      <c r="E33" s="118">
        <v>11</v>
      </c>
      <c r="F33" s="118">
        <v>2003</v>
      </c>
      <c r="G33" s="118" t="s">
        <v>2409</v>
      </c>
      <c r="H33" s="538">
        <v>45500</v>
      </c>
      <c r="I33" s="538" t="s">
        <v>2446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2435</v>
      </c>
      <c r="D35" s="535"/>
      <c r="E35" s="535"/>
      <c r="F35" s="535"/>
    </row>
    <row r="36" spans="1:10" x14ac:dyDescent="0.25">
      <c r="A36" s="110" t="s">
        <v>2447</v>
      </c>
      <c r="B36" s="110" t="s">
        <v>2448</v>
      </c>
      <c r="C36" s="118" t="s">
        <v>2408</v>
      </c>
      <c r="D36" s="118">
        <v>26</v>
      </c>
      <c r="E36" s="118">
        <v>11</v>
      </c>
      <c r="F36" s="118">
        <v>2003</v>
      </c>
      <c r="G36" s="118" t="s">
        <v>2409</v>
      </c>
      <c r="H36" s="538">
        <v>35500</v>
      </c>
      <c r="I36" s="538"/>
      <c r="J36" s="110">
        <v>3320</v>
      </c>
    </row>
    <row r="37" spans="1:10" x14ac:dyDescent="0.25">
      <c r="A37" s="110" t="s">
        <v>2449</v>
      </c>
      <c r="B37" s="110" t="s">
        <v>2450</v>
      </c>
      <c r="C37" s="118" t="s">
        <v>2408</v>
      </c>
      <c r="D37" s="118">
        <v>28</v>
      </c>
      <c r="E37" s="118">
        <v>11</v>
      </c>
      <c r="F37" s="118">
        <v>2003</v>
      </c>
      <c r="G37" s="118" t="s">
        <v>2409</v>
      </c>
      <c r="H37" s="538">
        <v>32500</v>
      </c>
      <c r="I37" s="538" t="s">
        <v>903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2451</v>
      </c>
      <c r="D39" s="535"/>
      <c r="E39" s="535"/>
      <c r="F39" s="535"/>
    </row>
    <row r="40" spans="1:10" ht="31.5" x14ac:dyDescent="0.25">
      <c r="A40" s="110" t="s">
        <v>2452</v>
      </c>
      <c r="B40" s="110" t="s">
        <v>2453</v>
      </c>
      <c r="C40" s="118" t="s">
        <v>2418</v>
      </c>
      <c r="D40" s="118">
        <v>27</v>
      </c>
      <c r="E40" s="118">
        <v>11</v>
      </c>
      <c r="F40" s="118">
        <v>2003</v>
      </c>
      <c r="G40" s="118" t="s">
        <v>2409</v>
      </c>
      <c r="H40" s="538">
        <v>7000</v>
      </c>
      <c r="I40" s="539" t="s">
        <v>2443</v>
      </c>
      <c r="J40" s="110">
        <v>3321</v>
      </c>
    </row>
    <row r="41" spans="1:10" x14ac:dyDescent="0.25">
      <c r="A41" s="110" t="s">
        <v>2454</v>
      </c>
      <c r="B41" s="110" t="s">
        <v>2431</v>
      </c>
      <c r="C41" s="118" t="s">
        <v>2418</v>
      </c>
      <c r="D41" s="118">
        <v>27</v>
      </c>
      <c r="E41" s="118">
        <v>11</v>
      </c>
      <c r="F41" s="118">
        <v>2003</v>
      </c>
      <c r="G41" s="118" t="s">
        <v>2409</v>
      </c>
      <c r="H41" s="538">
        <v>6600</v>
      </c>
      <c r="I41" s="538" t="s">
        <v>2455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2456</v>
      </c>
      <c r="D43" s="535"/>
      <c r="E43" s="535"/>
      <c r="F43" s="535"/>
    </row>
    <row r="44" spans="1:10" x14ac:dyDescent="0.25">
      <c r="A44" s="110" t="s">
        <v>2457</v>
      </c>
      <c r="B44" s="110" t="s">
        <v>2458</v>
      </c>
      <c r="C44" s="118" t="s">
        <v>2418</v>
      </c>
      <c r="D44" s="118">
        <v>26</v>
      </c>
      <c r="E44" s="118">
        <v>11</v>
      </c>
      <c r="F44" s="118">
        <v>2003</v>
      </c>
      <c r="G44" s="118" t="s">
        <v>2409</v>
      </c>
      <c r="H44" s="538">
        <v>6000</v>
      </c>
      <c r="I44" s="540" t="s">
        <v>2419</v>
      </c>
      <c r="J44" s="110">
        <v>3320</v>
      </c>
    </row>
    <row r="45" spans="1:10" x14ac:dyDescent="0.25">
      <c r="A45" s="110" t="s">
        <v>2459</v>
      </c>
      <c r="B45" s="110" t="s">
        <v>2458</v>
      </c>
      <c r="C45" s="118" t="s">
        <v>2408</v>
      </c>
      <c r="D45" s="118">
        <v>28</v>
      </c>
      <c r="E45" s="118">
        <v>11</v>
      </c>
      <c r="F45" s="118">
        <v>2003</v>
      </c>
      <c r="G45" s="118" t="s">
        <v>2409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2460</v>
      </c>
      <c r="D47" s="535"/>
      <c r="E47" s="535"/>
      <c r="F47" s="535"/>
    </row>
    <row r="48" spans="1:10" x14ac:dyDescent="0.25">
      <c r="A48" s="110" t="s">
        <v>2461</v>
      </c>
      <c r="B48" s="110" t="s">
        <v>2583</v>
      </c>
      <c r="C48" s="118" t="s">
        <v>2418</v>
      </c>
      <c r="D48" s="118">
        <v>28</v>
      </c>
      <c r="E48" s="118">
        <v>11</v>
      </c>
      <c r="F48" s="118">
        <v>2003</v>
      </c>
      <c r="G48" s="118" t="s">
        <v>2409</v>
      </c>
      <c r="H48" s="538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2462</v>
      </c>
      <c r="D50" s="118"/>
      <c r="E50" s="118"/>
      <c r="F50" s="118"/>
    </row>
    <row r="51" spans="1:10" x14ac:dyDescent="0.25">
      <c r="A51" s="110" t="s">
        <v>2463</v>
      </c>
      <c r="B51" s="110" t="s">
        <v>2464</v>
      </c>
      <c r="C51" s="118" t="s">
        <v>2465</v>
      </c>
      <c r="D51" s="118">
        <v>27</v>
      </c>
      <c r="E51" s="118">
        <v>11</v>
      </c>
      <c r="F51" s="118">
        <v>2003</v>
      </c>
      <c r="G51" s="118" t="s">
        <v>2409</v>
      </c>
      <c r="H51" s="541">
        <v>18000</v>
      </c>
      <c r="I51" s="541"/>
      <c r="J51" s="110">
        <v>3321</v>
      </c>
    </row>
    <row r="52" spans="1:10" x14ac:dyDescent="0.25">
      <c r="A52" s="110" t="s">
        <v>2466</v>
      </c>
      <c r="B52" s="110" t="s">
        <v>2467</v>
      </c>
      <c r="C52" s="118" t="s">
        <v>2465</v>
      </c>
      <c r="D52" s="118">
        <v>26</v>
      </c>
      <c r="E52" s="118">
        <v>11</v>
      </c>
      <c r="F52" s="118">
        <v>2003</v>
      </c>
      <c r="G52" s="118" t="s">
        <v>2409</v>
      </c>
      <c r="H52" s="541">
        <v>85000</v>
      </c>
      <c r="I52" s="541" t="s">
        <v>950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2468</v>
      </c>
      <c r="C54" s="535"/>
      <c r="D54" s="535"/>
      <c r="E54" s="535"/>
      <c r="F54" s="535"/>
      <c r="G54" s="535"/>
    </row>
    <row r="55" spans="1:10" x14ac:dyDescent="0.25">
      <c r="A55" s="110" t="s">
        <v>2469</v>
      </c>
      <c r="B55" s="110" t="s">
        <v>2470</v>
      </c>
      <c r="C55" s="118" t="s">
        <v>2471</v>
      </c>
      <c r="D55" s="118">
        <v>27</v>
      </c>
      <c r="E55" s="118">
        <v>11</v>
      </c>
      <c r="F55" s="118">
        <v>2003</v>
      </c>
      <c r="G55" s="118" t="s">
        <v>2409</v>
      </c>
      <c r="H55" s="541">
        <v>7000</v>
      </c>
      <c r="I55" s="542" t="s">
        <v>2472</v>
      </c>
      <c r="J55" s="110">
        <v>3418</v>
      </c>
    </row>
    <row r="56" spans="1:10" x14ac:dyDescent="0.25">
      <c r="A56" s="110" t="s">
        <v>2473</v>
      </c>
      <c r="B56" s="110" t="s">
        <v>2421</v>
      </c>
      <c r="C56" s="118" t="s">
        <v>2434</v>
      </c>
      <c r="D56" s="118">
        <v>27</v>
      </c>
      <c r="E56" s="118">
        <v>11</v>
      </c>
      <c r="F56" s="118">
        <v>2003</v>
      </c>
      <c r="G56" s="118" t="s">
        <v>2409</v>
      </c>
      <c r="H56" s="541">
        <v>5000</v>
      </c>
      <c r="I56" s="543" t="s">
        <v>2419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2474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/>
    </row>
    <row r="61" spans="1:10" ht="16.5" thickTop="1" x14ac:dyDescent="0.25"/>
    <row r="62" spans="1:10" x14ac:dyDescent="0.25">
      <c r="A62" s="550" t="s">
        <v>2475</v>
      </c>
    </row>
    <row r="63" spans="1:10" x14ac:dyDescent="0.25">
      <c r="A63" s="110" t="s">
        <v>2476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B34" sqref="B34:B35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59" t="s">
        <v>0</v>
      </c>
      <c r="B1" s="659"/>
      <c r="C1" s="659"/>
      <c r="D1" s="659"/>
      <c r="E1" s="659"/>
      <c r="F1" s="659"/>
      <c r="G1" s="659"/>
    </row>
    <row r="2" spans="1:11" ht="20.25" x14ac:dyDescent="0.3">
      <c r="A2" s="660" t="s">
        <v>2602</v>
      </c>
      <c r="B2" s="660"/>
      <c r="C2" s="660"/>
      <c r="D2" s="660"/>
      <c r="E2" s="660"/>
      <c r="F2" s="660"/>
      <c r="G2" s="660"/>
    </row>
    <row r="3" spans="1:11" x14ac:dyDescent="0.2">
      <c r="A3" s="676" t="str">
        <f>'Camaras Fotograficas y de Video'!A3:S3</f>
        <v>(Al 28 de Febrero del 2017)</v>
      </c>
      <c r="B3" s="676"/>
      <c r="C3" s="676"/>
      <c r="D3" s="676"/>
      <c r="E3" s="676"/>
      <c r="F3" s="676"/>
      <c r="G3" s="676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64" t="s">
        <v>3</v>
      </c>
      <c r="D5" s="665"/>
      <c r="E5" s="665"/>
      <c r="F5" s="666"/>
      <c r="G5" s="378"/>
    </row>
    <row r="6" spans="1:11" ht="47.25" x14ac:dyDescent="0.2">
      <c r="A6" s="379" t="s">
        <v>7</v>
      </c>
      <c r="B6" s="481" t="s">
        <v>2398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Enero 2017</v>
      </c>
      <c r="F6" s="10" t="str">
        <f>+'Camaras Fotograficas y de Video'!$T$6</f>
        <v>Deprec. a Registrar Enero 2017</v>
      </c>
      <c r="G6" s="481" t="s">
        <v>2397</v>
      </c>
    </row>
    <row r="7" spans="1:11" x14ac:dyDescent="0.2">
      <c r="A7" s="526" t="s">
        <v>2734</v>
      </c>
      <c r="B7" s="527">
        <f>+'Camaras Fotograficas y de Video'!N43</f>
        <v>334765.99749999988</v>
      </c>
      <c r="C7" s="527">
        <f>+'Camaras Fotograficas y de Video'!Q43</f>
        <v>4929.9416250000022</v>
      </c>
      <c r="D7" s="527">
        <f>+'Camaras Fotograficas y de Video'!R43</f>
        <v>29153.47825</v>
      </c>
      <c r="E7" s="527">
        <f>+'Camaras Fotograficas y de Video'!S43</f>
        <v>39013.361500000006</v>
      </c>
      <c r="F7" s="527">
        <f>+'Camaras Fotograficas y de Video'!T43</f>
        <v>9859.8832500000044</v>
      </c>
      <c r="G7" s="527">
        <f>+'Camaras Fotograficas y de Video'!U43</f>
        <v>295752.636</v>
      </c>
      <c r="I7" s="527"/>
      <c r="K7" s="527"/>
    </row>
    <row r="8" spans="1:11" x14ac:dyDescent="0.2">
      <c r="A8" s="526" t="s">
        <v>2396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10096021.384</v>
      </c>
      <c r="F8" s="527">
        <f>+'Equipos de Transporte'!U25</f>
        <v>159847.25266666664</v>
      </c>
      <c r="G8" s="527">
        <f>+'Equipos de Transporte'!V25</f>
        <v>3036957.8360000001</v>
      </c>
      <c r="I8" s="527"/>
      <c r="K8" s="527"/>
    </row>
    <row r="9" spans="1:11" x14ac:dyDescent="0.2">
      <c r="A9" s="526" t="s">
        <v>2395</v>
      </c>
      <c r="B9" s="527">
        <f>+'Eq. Computos '!P441</f>
        <v>21090216.140831001</v>
      </c>
      <c r="C9" s="527">
        <f>+'Eq. Computos '!T441</f>
        <v>162365.65412222224</v>
      </c>
      <c r="D9" s="527">
        <f>+'Eq. Computos '!U441</f>
        <v>19780449.38239</v>
      </c>
      <c r="E9" s="527">
        <f>+'Eq. Computos '!V441</f>
        <v>20102423.112023335</v>
      </c>
      <c r="F9" s="527">
        <f>+'Eq. Computos '!W441</f>
        <v>321973.72963333334</v>
      </c>
      <c r="G9" s="527">
        <f>+'Eq. Computos '!X441</f>
        <v>3424476.5532555552</v>
      </c>
      <c r="I9" s="527"/>
      <c r="K9" s="527"/>
    </row>
    <row r="10" spans="1:11" x14ac:dyDescent="0.2">
      <c r="A10" s="526" t="s">
        <v>2394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893063.96000000008</v>
      </c>
      <c r="F10" s="527">
        <f>+'Equipos Médicos'!S93</f>
        <v>4483.400000000006</v>
      </c>
      <c r="G10" s="527">
        <f>+'Equipos Médicos'!T93</f>
        <v>11261.49999999996</v>
      </c>
      <c r="I10" s="527"/>
      <c r="K10" s="527"/>
    </row>
    <row r="11" spans="1:11" x14ac:dyDescent="0.2">
      <c r="A11" s="526" t="s">
        <v>2393</v>
      </c>
      <c r="B11" s="527">
        <f>+'Equipos de Comunicaciones'!M106</f>
        <v>4718941.4984499989</v>
      </c>
      <c r="C11" s="527">
        <f>+'Equipos de Comunicaciones'!O106</f>
        <v>80399.168536388883</v>
      </c>
      <c r="D11" s="527">
        <f>+'Equipos de Comunicaciones'!P106</f>
        <v>3528202.8102908302</v>
      </c>
      <c r="E11" s="527">
        <f>+'Equipos de Comunicaciones'!Q106</f>
        <v>3660898.3626969443</v>
      </c>
      <c r="F11" s="527">
        <f>+'Equipos de Comunicaciones'!R106</f>
        <v>132695.55240611121</v>
      </c>
      <c r="G11" s="527">
        <f>+'Equipos de Comunicaciones'!S106</f>
        <v>1058044.1357530556</v>
      </c>
      <c r="I11" s="527"/>
      <c r="K11" s="527"/>
    </row>
    <row r="12" spans="1:11" x14ac:dyDescent="0.2">
      <c r="A12" s="526" t="s">
        <v>2392</v>
      </c>
      <c r="B12" s="527">
        <f>+'Eq. y Muebles de Ofic.'!N1021</f>
        <v>9439454.8465228174</v>
      </c>
      <c r="C12" s="527">
        <f>+'Eq. y Muebles de Ofic.'!R1021</f>
        <v>71808.31504324569</v>
      </c>
      <c r="D12" s="527">
        <f>+'Eq. y Muebles de Ofic.'!S1021</f>
        <v>6383698.89783742</v>
      </c>
      <c r="E12" s="527">
        <f>+'Eq. y Muebles de Ofic.'!T1021</f>
        <v>6372747.6240072399</v>
      </c>
      <c r="F12" s="527">
        <f>+'Eq. y Muebles de Ofic.'!U1021</f>
        <v>116512.77016982487</v>
      </c>
      <c r="G12" s="527">
        <f>+'Eq. y Muebles de Ofic.'!V1021</f>
        <v>3066707.2225155765</v>
      </c>
      <c r="I12" s="527"/>
      <c r="K12" s="527"/>
    </row>
    <row r="13" spans="1:11" x14ac:dyDescent="0.2">
      <c r="A13" s="526" t="s">
        <v>2677</v>
      </c>
      <c r="B13" s="527">
        <f>+Electrodomésticos!N13</f>
        <v>36829.99</v>
      </c>
      <c r="C13" s="527">
        <f>+Electrodomésticos!Q13</f>
        <v>291.09158333333335</v>
      </c>
      <c r="D13" s="527">
        <f>+Electrodomésticos!R13</f>
        <v>1412.6165000000001</v>
      </c>
      <c r="E13" s="527">
        <f>+Electrodomésticos!S13</f>
        <v>1889.849666666667</v>
      </c>
      <c r="F13" s="527">
        <f>+Electrodomésticos!T13</f>
        <v>477.23316666666676</v>
      </c>
      <c r="G13" s="527">
        <f>+Electrodomésticos!U13</f>
        <v>34940.140333333336</v>
      </c>
      <c r="I13" s="527"/>
      <c r="K13" s="527"/>
    </row>
    <row r="14" spans="1:11" x14ac:dyDescent="0.2">
      <c r="A14" s="526" t="s">
        <v>2756</v>
      </c>
      <c r="B14" s="527">
        <f>+'Sistema Aire Acondicionado'!N48</f>
        <v>1166393.0738129755</v>
      </c>
      <c r="C14" s="527">
        <f>+'Sistema Aire Acondicionado'!Q48</f>
        <v>6793.9722817747979</v>
      </c>
      <c r="D14" s="527">
        <f>+'Sistema Aire Acondicionado'!R48</f>
        <v>845410.97628059681</v>
      </c>
      <c r="E14" s="527">
        <f>+'Sistema Aire Acondicionado'!S48</f>
        <v>858998.92084414628</v>
      </c>
      <c r="F14" s="527">
        <f>+'Sistema Aire Acondicionado'!T48</f>
        <v>13587.944563549605</v>
      </c>
      <c r="G14" s="527">
        <f>+'Sistema Aire Acondicionado'!U48</f>
        <v>309723.36096882925</v>
      </c>
      <c r="I14" s="527"/>
      <c r="K14" s="527"/>
    </row>
    <row r="15" spans="1:11" x14ac:dyDescent="0.2">
      <c r="A15" s="526" t="s">
        <v>2815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2009951.7178333332</v>
      </c>
      <c r="F15" s="527">
        <f>+'Equipos de Generación Eléctrica'!T33</f>
        <v>50483.805166666585</v>
      </c>
      <c r="G15" s="527">
        <f>+'Equipos de Generación Eléctrica'!U33</f>
        <v>1392655.0921666669</v>
      </c>
      <c r="I15" s="527"/>
      <c r="K15" s="527"/>
    </row>
    <row r="16" spans="1:11" x14ac:dyDescent="0.2">
      <c r="A16" s="526" t="s">
        <v>2391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60186.373666666666</v>
      </c>
      <c r="F16" s="527">
        <f>+'Equipos Varios'!T21</f>
        <v>2495.8605000000011</v>
      </c>
      <c r="G16" s="527">
        <f>+'Equipos Varios'!U21</f>
        <v>44529.316333333336</v>
      </c>
      <c r="I16" s="527"/>
      <c r="K16" s="527"/>
    </row>
    <row r="17" spans="1:11" x14ac:dyDescent="0.2">
      <c r="B17" s="531">
        <f>SUM(B7:B16)</f>
        <v>54705224.727116793</v>
      </c>
      <c r="C17" s="531">
        <f t="shared" ref="C17:G17" si="0">SUM(C7:C16)</f>
        <v>438273.44069196493</v>
      </c>
      <c r="D17" s="531">
        <f t="shared" si="0"/>
        <v>43810410.674548849</v>
      </c>
      <c r="E17" s="531">
        <f t="shared" si="0"/>
        <v>44095194.666238338</v>
      </c>
      <c r="F17" s="531">
        <f t="shared" si="0"/>
        <v>812417.43152281886</v>
      </c>
      <c r="G17" s="531">
        <f t="shared" si="0"/>
        <v>12675047.79332635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2390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2389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11752406.742300002</v>
      </c>
      <c r="F21" s="530">
        <f>+Edificaciones!Q7</f>
        <v>74856.093900000677</v>
      </c>
      <c r="G21" s="530">
        <f>Edificaciones!R7</f>
        <v>33161250.5977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2388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2387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2386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168762836.0371168</v>
      </c>
      <c r="C31" s="529">
        <f t="shared" si="1"/>
        <v>889367.322091965</v>
      </c>
      <c r="D31" s="529">
        <f>+D17+D19+D21+D24+D27+D29</f>
        <v>56983645.00294885</v>
      </c>
      <c r="E31" s="529">
        <f t="shared" si="1"/>
        <v>56223839.196038343</v>
      </c>
      <c r="F31" s="529">
        <f t="shared" si="1"/>
        <v>887273.52542281954</v>
      </c>
      <c r="G31" s="529">
        <f t="shared" si="1"/>
        <v>112602909.89352635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K19" activePane="bottomRight" state="frozen"/>
      <selection sqref="A1:S2"/>
      <selection pane="topRight" sqref="A1:S2"/>
      <selection pane="bottomLeft" sqref="A1:S2"/>
      <selection pane="bottomRight" activeCell="R26" sqref="R26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2" customFormat="1" ht="20.25" x14ac:dyDescent="0.3">
      <c r="A2" s="668" t="s">
        <v>2221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3" customFormat="1" ht="20.25" x14ac:dyDescent="0.3">
      <c r="A3" s="667" t="str">
        <f>'Camaras Fotograficas y de Video'!A3:S3</f>
        <v>(Al 28 de Febrero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42794</v>
      </c>
    </row>
    <row r="5" spans="1:24" x14ac:dyDescent="0.25">
      <c r="H5" s="669" t="s">
        <v>2</v>
      </c>
      <c r="I5" s="670"/>
      <c r="J5" s="671"/>
      <c r="R5" s="664" t="s">
        <v>3</v>
      </c>
      <c r="S5" s="665"/>
      <c r="T5" s="665"/>
      <c r="U5" s="666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Enero 2017</v>
      </c>
      <c r="U6" s="10" t="str">
        <f>+'Camaras Fotograficas y de Video'!$T$6</f>
        <v>Deprec. a Registrar Enero 2017</v>
      </c>
      <c r="V6" s="128" t="s">
        <v>23</v>
      </c>
      <c r="X6" s="385" t="s">
        <v>25</v>
      </c>
    </row>
    <row r="7" spans="1:24" x14ac:dyDescent="0.25">
      <c r="A7" s="77" t="s">
        <v>2222</v>
      </c>
      <c r="B7" s="74" t="s">
        <v>2657</v>
      </c>
      <c r="C7" s="77" t="s">
        <v>2223</v>
      </c>
      <c r="D7" s="77" t="s">
        <v>2660</v>
      </c>
      <c r="E7" s="7" t="s">
        <v>2224</v>
      </c>
      <c r="F7" s="77" t="s">
        <v>2225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2226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2227</v>
      </c>
      <c r="B8" s="430" t="s">
        <v>2661</v>
      </c>
      <c r="C8" s="77" t="s">
        <v>2223</v>
      </c>
      <c r="D8" s="77" t="s">
        <v>2662</v>
      </c>
      <c r="E8" s="77" t="s">
        <v>2228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2226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2229</v>
      </c>
      <c r="B9" s="74" t="s">
        <v>2656</v>
      </c>
      <c r="C9" s="77" t="s">
        <v>2223</v>
      </c>
      <c r="D9" s="77" t="s">
        <v>2655</v>
      </c>
      <c r="E9" s="77" t="s">
        <v>2230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2226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2231</v>
      </c>
      <c r="B10" s="74" t="s">
        <v>2656</v>
      </c>
      <c r="C10" s="77" t="s">
        <v>2223</v>
      </c>
      <c r="D10" s="77" t="s">
        <v>2655</v>
      </c>
      <c r="E10" s="77" t="s">
        <v>2232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2226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2656</v>
      </c>
      <c r="C11" s="77" t="s">
        <v>2663</v>
      </c>
      <c r="D11" s="77" t="s">
        <v>2668</v>
      </c>
      <c r="E11" s="77" t="s">
        <v>2664</v>
      </c>
      <c r="G11" s="131"/>
      <c r="H11" s="427">
        <v>31</v>
      </c>
      <c r="I11" s="427">
        <v>3</v>
      </c>
      <c r="J11" s="634">
        <v>2008</v>
      </c>
      <c r="L11" s="429"/>
      <c r="M11" s="77" t="s">
        <v>2226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2665</v>
      </c>
      <c r="C12" s="77" t="s">
        <v>2666</v>
      </c>
      <c r="D12" s="77" t="s">
        <v>2667</v>
      </c>
      <c r="E12" s="77" t="s">
        <v>2669</v>
      </c>
      <c r="G12" s="131"/>
      <c r="H12" s="427">
        <v>31</v>
      </c>
      <c r="I12" s="427">
        <v>3</v>
      </c>
      <c r="J12" s="634">
        <v>2008</v>
      </c>
      <c r="L12" s="429"/>
      <c r="M12" s="77" t="s">
        <v>2226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2658</v>
      </c>
      <c r="C13" s="77" t="s">
        <v>2233</v>
      </c>
      <c r="D13" s="77" t="s">
        <v>2234</v>
      </c>
      <c r="F13" s="74" t="s">
        <v>2235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2226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2658</v>
      </c>
      <c r="C14" s="77" t="s">
        <v>2233</v>
      </c>
      <c r="D14" s="77" t="s">
        <v>2234</v>
      </c>
      <c r="F14" s="74" t="s">
        <v>2235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2226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2659</v>
      </c>
      <c r="C15" s="7" t="s">
        <v>2223</v>
      </c>
      <c r="D15" s="7" t="s">
        <v>2655</v>
      </c>
      <c r="F15" s="566"/>
      <c r="H15" s="635"/>
      <c r="I15" s="635"/>
      <c r="J15" s="633"/>
      <c r="M15" s="7" t="s">
        <v>2226</v>
      </c>
      <c r="N15" s="445">
        <v>1128390.1399999999</v>
      </c>
      <c r="O15" s="636" t="s">
        <v>2236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2237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2238</v>
      </c>
      <c r="C18" s="77" t="s">
        <v>2239</v>
      </c>
      <c r="D18" s="77" t="s">
        <v>2240</v>
      </c>
      <c r="E18" s="77" t="s">
        <v>2241</v>
      </c>
      <c r="F18" s="74" t="s">
        <v>2242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2243</v>
      </c>
      <c r="M18" s="77" t="s">
        <v>2226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731706.6333333333</v>
      </c>
      <c r="U18" s="15">
        <f>T18-S18</f>
        <v>43041.566666666651</v>
      </c>
      <c r="V18" s="6">
        <f>N18-T18</f>
        <v>559541.3666666667</v>
      </c>
      <c r="X18" s="43">
        <f>IF((DATEDIF(G18,X$4,"m"))&gt;=60,60,(DATEDIF(G18,X$4,"m")))</f>
        <v>34</v>
      </c>
    </row>
    <row r="19" spans="2:24" ht="31.5" x14ac:dyDescent="0.25">
      <c r="B19" s="52" t="s">
        <v>2238</v>
      </c>
      <c r="C19" s="77" t="s">
        <v>2239</v>
      </c>
      <c r="D19" s="77" t="s">
        <v>2240</v>
      </c>
      <c r="E19" s="77" t="s">
        <v>2244</v>
      </c>
      <c r="F19" s="74" t="s">
        <v>2242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2245</v>
      </c>
      <c r="M19" s="77" t="s">
        <v>2226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731706.6333333333</v>
      </c>
      <c r="U19" s="15">
        <f>T19-S19</f>
        <v>43041.566666666651</v>
      </c>
      <c r="V19" s="6">
        <f>N19-T19</f>
        <v>559541.3666666667</v>
      </c>
      <c r="X19" s="43">
        <f>IF((DATEDIF(G19,X$4,"m"))&gt;=60,60,(DATEDIF(G19,X$4,"m")))</f>
        <v>34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1463413.2666666666</v>
      </c>
      <c r="U20" s="435">
        <f>SUM(U18:U19)</f>
        <v>86083.133333333302</v>
      </c>
      <c r="V20" s="435">
        <f>SUM(V18:V19)</f>
        <v>1119082.7333333334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2689</v>
      </c>
      <c r="C22" s="77" t="s">
        <v>2690</v>
      </c>
      <c r="D22" s="77" t="s">
        <v>2691</v>
      </c>
      <c r="E22" s="77" t="s">
        <v>2692</v>
      </c>
      <c r="F22" s="74" t="s">
        <v>2693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2694</v>
      </c>
      <c r="M22" s="77" t="s">
        <v>2226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295056.47733333334</v>
      </c>
      <c r="U22" s="15">
        <f>T22-S22</f>
        <v>73764.119333333336</v>
      </c>
      <c r="V22" s="6">
        <f>N22-T22</f>
        <v>1917868.1026666667</v>
      </c>
      <c r="X22" s="43">
        <f>IF((DATEDIF(G22,X$4,"m"))&gt;=60,60,(DATEDIF(G22,X$4,"m")))</f>
        <v>8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295056.47733333334</v>
      </c>
      <c r="U23" s="435">
        <f t="shared" ref="U23:V23" si="10">SUM(U22)</f>
        <v>73764.119333333336</v>
      </c>
      <c r="V23" s="435">
        <f t="shared" si="10"/>
        <v>1917868.1026666667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10096021.384</v>
      </c>
      <c r="U25" s="435">
        <f>+U16+U20+U23</f>
        <v>159847.25266666664</v>
      </c>
      <c r="V25" s="435">
        <f>+V16+V20+V23</f>
        <v>3036957.8360000001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8"/>
  <sheetViews>
    <sheetView zoomScale="85" zoomScaleNormal="85" workbookViewId="0">
      <pane xSplit="4" ySplit="6" topLeftCell="M420" activePane="bottomRight" state="frozen"/>
      <selection pane="topRight" activeCell="C1" sqref="C1"/>
      <selection pane="bottomLeft" activeCell="A6" sqref="A6"/>
      <selection pane="bottomRight" activeCell="X442" sqref="X442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+'Camaras Fotograficas y de Video'!A3:U3</f>
        <v>(Al 28 de Febrero del 2017)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42794</v>
      </c>
    </row>
    <row r="5" spans="1:29" x14ac:dyDescent="0.25">
      <c r="J5" s="675" t="s">
        <v>2</v>
      </c>
      <c r="K5" s="675"/>
      <c r="L5" s="675"/>
      <c r="T5" s="664" t="s">
        <v>3</v>
      </c>
      <c r="U5" s="665"/>
      <c r="V5" s="665"/>
      <c r="W5" s="666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Enero 2017</v>
      </c>
      <c r="W6" s="10" t="str">
        <f>+'Camaras Fotograficas y de Video'!$T$6</f>
        <v>Deprec. a Registrar Enero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20" si="0">V7-U7</f>
        <v>0</v>
      </c>
      <c r="X7" s="15">
        <f>P7-V7</f>
        <v>1</v>
      </c>
      <c r="AB7" s="66">
        <f t="shared" ref="AB7:AB20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si="0"/>
        <v>0</v>
      </c>
      <c r="X9" s="15">
        <f>P9-V9</f>
        <v>1</v>
      </c>
      <c r="AB9" s="66">
        <f t="shared" si="1"/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0"/>
        <v>0</v>
      </c>
      <c r="X10" s="616">
        <f>P10-V10</f>
        <v>1</v>
      </c>
      <c r="AB10" s="618">
        <f t="shared" si="1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0"/>
        <v>0</v>
      </c>
      <c r="X11" s="616">
        <f>P11-V11</f>
        <v>1</v>
      </c>
      <c r="AB11" s="618">
        <f t="shared" si="1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0"/>
        <v>0</v>
      </c>
      <c r="X12" s="15">
        <v>1</v>
      </c>
      <c r="Y12" s="7">
        <v>9065</v>
      </c>
      <c r="AB12" s="66">
        <f t="shared" si="1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0"/>
        <v>0</v>
      </c>
      <c r="X13" s="616">
        <v>1</v>
      </c>
      <c r="AB13" s="618">
        <f t="shared" si="1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0"/>
        <v>0</v>
      </c>
      <c r="X14" s="15">
        <v>1</v>
      </c>
      <c r="Y14" s="7">
        <v>9065</v>
      </c>
      <c r="AB14" s="66">
        <f t="shared" si="1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0"/>
        <v>0</v>
      </c>
      <c r="X15" s="15">
        <v>1</v>
      </c>
      <c r="Y15" s="563">
        <v>9065</v>
      </c>
      <c r="AB15" s="66">
        <f t="shared" si="1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0"/>
        <v>0</v>
      </c>
      <c r="X16" s="15">
        <v>1</v>
      </c>
      <c r="Y16" s="7">
        <v>9065</v>
      </c>
      <c r="AB16" s="66">
        <f t="shared" si="1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0"/>
        <v>0</v>
      </c>
      <c r="X17" s="15">
        <v>1</v>
      </c>
      <c r="Y17" s="7">
        <v>9065</v>
      </c>
      <c r="AB17" s="66">
        <f t="shared" si="1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0"/>
        <v>0</v>
      </c>
      <c r="X18" s="15">
        <v>1</v>
      </c>
      <c r="Y18" s="7">
        <v>7849</v>
      </c>
      <c r="AB18" s="66">
        <f t="shared" si="1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0"/>
        <v>0</v>
      </c>
      <c r="X19" s="15">
        <v>1</v>
      </c>
      <c r="Y19" s="7">
        <v>7849</v>
      </c>
      <c r="AB19" s="66">
        <f t="shared" si="1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0"/>
        <v>0</v>
      </c>
      <c r="X20" s="15">
        <v>1</v>
      </c>
      <c r="Y20" s="7">
        <v>8079</v>
      </c>
      <c r="AB20" s="66">
        <f t="shared" si="1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2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2"/>
        <v>1</v>
      </c>
      <c r="Y27" s="7">
        <v>57</v>
      </c>
      <c r="AB27" s="66">
        <f t="shared" ref="AB27:AB37" si="3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2"/>
        <v>1</v>
      </c>
      <c r="Y28" s="7">
        <v>57</v>
      </c>
      <c r="AB28" s="66">
        <f t="shared" si="3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2"/>
        <v>1</v>
      </c>
      <c r="Y29" s="7">
        <v>57</v>
      </c>
      <c r="AB29" s="66">
        <f t="shared" si="3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2"/>
        <v>1</v>
      </c>
      <c r="Y30" s="7">
        <v>57</v>
      </c>
      <c r="AB30" s="66">
        <f t="shared" si="3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2"/>
        <v>1</v>
      </c>
      <c r="Y31" s="7">
        <v>9495</v>
      </c>
      <c r="AB31" s="66">
        <f t="shared" si="3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2"/>
        <v>1</v>
      </c>
      <c r="Y32" s="7">
        <v>9485</v>
      </c>
      <c r="AB32" s="66">
        <f t="shared" si="3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2"/>
        <v>1</v>
      </c>
      <c r="Y33" s="7">
        <v>9390</v>
      </c>
      <c r="AB33" s="66">
        <f t="shared" si="3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2"/>
        <v>1</v>
      </c>
      <c r="Y34" s="7">
        <v>9390</v>
      </c>
      <c r="AB34" s="66">
        <f t="shared" si="3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2"/>
        <v>1</v>
      </c>
      <c r="Y35" s="7">
        <v>9390</v>
      </c>
      <c r="AB35" s="66">
        <f t="shared" si="3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2"/>
        <v>1</v>
      </c>
      <c r="Y36" s="7">
        <v>9879</v>
      </c>
      <c r="AB36" s="66">
        <f t="shared" si="3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2"/>
        <v>1</v>
      </c>
      <c r="Y37" s="7">
        <v>9879</v>
      </c>
      <c r="AB37" s="66">
        <f t="shared" si="3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66" si="4">V42-U42</f>
        <v>0</v>
      </c>
      <c r="X42" s="15">
        <f t="shared" ref="X42:X66" si="5">IF(W42=0,1)</f>
        <v>1</v>
      </c>
      <c r="Y42" s="33">
        <v>10560</v>
      </c>
      <c r="AB42" s="66">
        <f t="shared" ref="AB42:AB66" si="6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4"/>
        <v>0</v>
      </c>
      <c r="X43" s="15">
        <f t="shared" si="5"/>
        <v>1</v>
      </c>
      <c r="Y43" s="33">
        <v>10560</v>
      </c>
      <c r="AB43" s="66">
        <f t="shared" si="6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4"/>
        <v>0</v>
      </c>
      <c r="X44" s="15">
        <f t="shared" si="5"/>
        <v>1</v>
      </c>
      <c r="Y44" s="33">
        <v>10560</v>
      </c>
      <c r="AB44" s="66">
        <f t="shared" si="6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4"/>
        <v>0</v>
      </c>
      <c r="X45" s="15">
        <f t="shared" si="5"/>
        <v>1</v>
      </c>
      <c r="Y45" s="33">
        <v>10560</v>
      </c>
      <c r="AB45" s="66">
        <f t="shared" si="6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4"/>
        <v>0</v>
      </c>
      <c r="X46" s="15">
        <f t="shared" si="5"/>
        <v>1</v>
      </c>
      <c r="Y46" s="50">
        <v>10560</v>
      </c>
      <c r="AB46" s="66">
        <f t="shared" si="6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4"/>
        <v>0</v>
      </c>
      <c r="X47" s="15">
        <f t="shared" si="5"/>
        <v>1</v>
      </c>
      <c r="Y47" s="33">
        <v>10560</v>
      </c>
      <c r="AB47" s="66">
        <f t="shared" si="6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4"/>
        <v>0</v>
      </c>
      <c r="X48" s="15">
        <f t="shared" si="5"/>
        <v>1</v>
      </c>
      <c r="Y48" s="33">
        <v>10560</v>
      </c>
      <c r="AB48" s="66">
        <f t="shared" si="6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4"/>
        <v>0</v>
      </c>
      <c r="X49" s="15">
        <f t="shared" si="5"/>
        <v>1</v>
      </c>
      <c r="Y49" s="33">
        <v>10560</v>
      </c>
      <c r="AB49" s="66">
        <f t="shared" si="6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4"/>
        <v>0</v>
      </c>
      <c r="X50" s="15">
        <f t="shared" si="5"/>
        <v>1</v>
      </c>
      <c r="Y50" s="33">
        <v>10560</v>
      </c>
      <c r="AB50" s="66">
        <f t="shared" si="6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4"/>
        <v>0</v>
      </c>
      <c r="X51" s="15">
        <f t="shared" si="5"/>
        <v>1</v>
      </c>
      <c r="Y51" s="33">
        <v>10560</v>
      </c>
      <c r="AB51" s="66">
        <f t="shared" si="6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4"/>
        <v>0</v>
      </c>
      <c r="X52" s="15">
        <f t="shared" si="5"/>
        <v>1</v>
      </c>
      <c r="Y52" s="33">
        <v>10560</v>
      </c>
      <c r="AB52" s="66">
        <f t="shared" si="6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4"/>
        <v>0</v>
      </c>
      <c r="X53" s="15">
        <f t="shared" si="5"/>
        <v>1</v>
      </c>
      <c r="Y53" s="33">
        <v>10560</v>
      </c>
      <c r="AB53" s="66">
        <f t="shared" si="6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4"/>
        <v>0</v>
      </c>
      <c r="X54" s="15">
        <f t="shared" si="5"/>
        <v>1</v>
      </c>
      <c r="Y54" s="33">
        <v>10560</v>
      </c>
      <c r="AB54" s="66">
        <f t="shared" si="6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4"/>
        <v>0</v>
      </c>
      <c r="X55" s="15">
        <f t="shared" si="5"/>
        <v>1</v>
      </c>
      <c r="Y55" s="33">
        <v>10560</v>
      </c>
      <c r="AB55" s="66">
        <f t="shared" si="6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4"/>
        <v>0</v>
      </c>
      <c r="X56" s="15">
        <f t="shared" si="5"/>
        <v>1</v>
      </c>
      <c r="Y56" s="33">
        <v>10560</v>
      </c>
      <c r="AB56" s="66">
        <f t="shared" si="6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4"/>
        <v>0</v>
      </c>
      <c r="X57" s="15">
        <f t="shared" si="5"/>
        <v>1</v>
      </c>
      <c r="Y57" s="50">
        <v>10560</v>
      </c>
      <c r="AB57" s="66">
        <f t="shared" si="6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4"/>
        <v>0</v>
      </c>
      <c r="X58" s="15">
        <f t="shared" si="5"/>
        <v>1</v>
      </c>
      <c r="Y58" s="33">
        <v>10560</v>
      </c>
      <c r="AB58" s="66">
        <f t="shared" si="6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4"/>
        <v>0</v>
      </c>
      <c r="X59" s="15">
        <f t="shared" si="5"/>
        <v>1</v>
      </c>
      <c r="Y59" s="33">
        <v>10560</v>
      </c>
      <c r="AB59" s="66">
        <f t="shared" si="6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4"/>
        <v>0</v>
      </c>
      <c r="X60" s="15">
        <f t="shared" si="5"/>
        <v>1</v>
      </c>
      <c r="Y60" s="33">
        <v>10560</v>
      </c>
      <c r="AB60" s="66">
        <f t="shared" si="6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4"/>
        <v>0</v>
      </c>
      <c r="X61" s="15">
        <f t="shared" si="5"/>
        <v>1</v>
      </c>
      <c r="Y61" s="33">
        <v>10560</v>
      </c>
      <c r="AB61" s="66">
        <f t="shared" si="6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4"/>
        <v>0</v>
      </c>
      <c r="X62" s="15">
        <f t="shared" si="5"/>
        <v>1</v>
      </c>
      <c r="Y62" s="33">
        <v>10560</v>
      </c>
      <c r="AB62" s="66">
        <f t="shared" si="6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4"/>
        <v>0</v>
      </c>
      <c r="X63" s="15">
        <f t="shared" si="5"/>
        <v>1</v>
      </c>
      <c r="Y63" s="33">
        <v>10560</v>
      </c>
      <c r="AB63" s="66">
        <f t="shared" si="6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4"/>
        <v>0</v>
      </c>
      <c r="X64" s="15">
        <f t="shared" si="5"/>
        <v>1</v>
      </c>
      <c r="Y64" s="33">
        <v>10560</v>
      </c>
      <c r="AB64" s="66">
        <f t="shared" si="6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4"/>
        <v>0</v>
      </c>
      <c r="X65" s="15">
        <f t="shared" si="5"/>
        <v>1</v>
      </c>
      <c r="Y65" s="33">
        <v>10560</v>
      </c>
      <c r="AB65" s="66">
        <f t="shared" si="6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4"/>
        <v>0</v>
      </c>
      <c r="X66" s="15">
        <f t="shared" si="5"/>
        <v>1</v>
      </c>
      <c r="Y66" s="33">
        <v>10560</v>
      </c>
      <c r="AB66" s="66">
        <f t="shared" si="6"/>
        <v>36</v>
      </c>
    </row>
    <row r="67" spans="1:28" x14ac:dyDescent="0.25">
      <c r="A67" s="7"/>
      <c r="B67" s="12" t="s">
        <v>2800</v>
      </c>
      <c r="C67" s="4" t="s">
        <v>2801</v>
      </c>
      <c r="D67" s="4" t="s">
        <v>205</v>
      </c>
      <c r="E67" s="4" t="s">
        <v>28</v>
      </c>
      <c r="F67" s="4" t="s">
        <v>206</v>
      </c>
      <c r="G67" s="4" t="s">
        <v>2802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ref="W68:W88" si="7">V68-U68</f>
        <v>0</v>
      </c>
      <c r="X68" s="15">
        <f t="shared" ref="X68:X88" si="8">IF(W68=0,1)</f>
        <v>1</v>
      </c>
      <c r="Y68" s="7">
        <v>11205</v>
      </c>
      <c r="AB68" s="66">
        <f t="shared" ref="AB68:AB88" si="9">IF((DATEDIF(I68,AB$4,"m"))&gt;=36,36,(DATEDIF(I68,AB$4,"m")))</f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7"/>
        <v>0</v>
      </c>
      <c r="X69" s="15">
        <f t="shared" si="8"/>
        <v>1</v>
      </c>
      <c r="Y69" s="7">
        <v>11255</v>
      </c>
      <c r="AB69" s="66">
        <f t="shared" si="9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7"/>
        <v>0</v>
      </c>
      <c r="X70" s="15">
        <f t="shared" si="8"/>
        <v>1</v>
      </c>
      <c r="Y70" s="7">
        <v>11255</v>
      </c>
      <c r="AB70" s="66">
        <f t="shared" si="9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7"/>
        <v>0</v>
      </c>
      <c r="X71" s="15">
        <f t="shared" si="8"/>
        <v>1</v>
      </c>
      <c r="Y71" s="7">
        <v>11255</v>
      </c>
      <c r="AB71" s="66">
        <f t="shared" si="9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7"/>
        <v>0</v>
      </c>
      <c r="X72" s="15">
        <f t="shared" si="8"/>
        <v>1</v>
      </c>
      <c r="Y72" s="7">
        <v>11255</v>
      </c>
      <c r="AB72" s="66">
        <f t="shared" si="9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7"/>
        <v>0</v>
      </c>
      <c r="X73" s="15">
        <f t="shared" si="8"/>
        <v>1</v>
      </c>
      <c r="Y73" s="7">
        <v>11255</v>
      </c>
      <c r="AB73" s="66">
        <f t="shared" si="9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7"/>
        <v>0</v>
      </c>
      <c r="X74" s="15">
        <f t="shared" si="8"/>
        <v>1</v>
      </c>
      <c r="Y74" s="7">
        <v>11255</v>
      </c>
      <c r="AB74" s="66">
        <f t="shared" si="9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7"/>
        <v>0</v>
      </c>
      <c r="X75" s="15">
        <f t="shared" si="8"/>
        <v>1</v>
      </c>
      <c r="Y75" s="7">
        <v>11255</v>
      </c>
      <c r="AB75" s="66">
        <f t="shared" si="9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7"/>
        <v>0</v>
      </c>
      <c r="X76" s="15">
        <f t="shared" si="8"/>
        <v>1</v>
      </c>
      <c r="Y76" s="7">
        <v>11255</v>
      </c>
      <c r="AB76" s="66">
        <f t="shared" si="9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7"/>
        <v>0</v>
      </c>
      <c r="X77" s="15">
        <f t="shared" si="8"/>
        <v>1</v>
      </c>
      <c r="Y77" s="7">
        <v>11255</v>
      </c>
      <c r="AB77" s="66">
        <f t="shared" si="9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7"/>
        <v>0</v>
      </c>
      <c r="X78" s="15">
        <f t="shared" si="8"/>
        <v>1</v>
      </c>
      <c r="Y78" s="7">
        <v>11255</v>
      </c>
      <c r="AB78" s="66">
        <f t="shared" si="9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7"/>
        <v>0</v>
      </c>
      <c r="X79" s="15">
        <f t="shared" si="8"/>
        <v>1</v>
      </c>
      <c r="Y79" s="7">
        <v>11255</v>
      </c>
      <c r="AB79" s="66">
        <f t="shared" si="9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7"/>
        <v>0</v>
      </c>
      <c r="X80" s="15">
        <f t="shared" si="8"/>
        <v>1</v>
      </c>
      <c r="Y80" s="7">
        <v>11255</v>
      </c>
      <c r="AB80" s="66">
        <f t="shared" si="9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7"/>
        <v>0</v>
      </c>
      <c r="X81" s="15">
        <f t="shared" si="8"/>
        <v>1</v>
      </c>
      <c r="Y81" s="7">
        <v>11378</v>
      </c>
      <c r="AB81" s="66">
        <f t="shared" si="9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7"/>
        <v>0</v>
      </c>
      <c r="X82" s="15">
        <f t="shared" si="8"/>
        <v>1</v>
      </c>
      <c r="Y82" s="7">
        <v>11659</v>
      </c>
      <c r="AB82" s="66">
        <f t="shared" si="9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7"/>
        <v>0</v>
      </c>
      <c r="X83" s="15">
        <f t="shared" si="8"/>
        <v>1</v>
      </c>
      <c r="Y83" s="7">
        <v>11606</v>
      </c>
      <c r="AB83" s="66">
        <f t="shared" si="9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7"/>
        <v>0</v>
      </c>
      <c r="X84" s="15">
        <f t="shared" si="8"/>
        <v>1</v>
      </c>
      <c r="Y84" s="7">
        <v>11606</v>
      </c>
      <c r="AB84" s="66">
        <f t="shared" si="9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7"/>
        <v>0</v>
      </c>
      <c r="X85" s="15">
        <f t="shared" si="8"/>
        <v>1</v>
      </c>
      <c r="Y85" s="7">
        <v>464</v>
      </c>
      <c r="AB85" s="66">
        <f t="shared" si="9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7"/>
        <v>0</v>
      </c>
      <c r="X86" s="15">
        <f t="shared" si="8"/>
        <v>1</v>
      </c>
      <c r="Y86" s="7">
        <v>465</v>
      </c>
      <c r="AB86" s="66">
        <f t="shared" si="9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7"/>
        <v>0</v>
      </c>
      <c r="X87" s="15">
        <f t="shared" si="8"/>
        <v>1</v>
      </c>
      <c r="AB87" s="66">
        <f t="shared" si="9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7"/>
        <v>0</v>
      </c>
      <c r="X88" s="15">
        <f t="shared" si="8"/>
        <v>1</v>
      </c>
      <c r="AB88" s="66">
        <f t="shared" si="9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10">V94-U94</f>
        <v>0</v>
      </c>
      <c r="X94" s="15">
        <f t="shared" ref="X94:X127" si="11">IF(W94=0,1)</f>
        <v>1</v>
      </c>
      <c r="Y94" s="33">
        <v>13293</v>
      </c>
      <c r="AB94" s="66">
        <f t="shared" ref="AB94:AB127" si="12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10"/>
        <v>0</v>
      </c>
      <c r="X95" s="15">
        <f t="shared" si="11"/>
        <v>1</v>
      </c>
      <c r="Y95" s="50">
        <v>13402</v>
      </c>
      <c r="AB95" s="66">
        <f t="shared" si="12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10"/>
        <v>0</v>
      </c>
      <c r="X96" s="15">
        <f t="shared" si="11"/>
        <v>1</v>
      </c>
      <c r="Y96" s="50">
        <v>13402</v>
      </c>
      <c r="AB96" s="66">
        <f t="shared" si="12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10"/>
        <v>0</v>
      </c>
      <c r="X97" s="15">
        <f t="shared" si="11"/>
        <v>1</v>
      </c>
      <c r="Y97" s="33">
        <v>13402</v>
      </c>
      <c r="AB97" s="66">
        <f t="shared" si="12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10"/>
        <v>0</v>
      </c>
      <c r="X98" s="15">
        <f t="shared" si="11"/>
        <v>1</v>
      </c>
      <c r="Y98" s="33">
        <v>13402</v>
      </c>
      <c r="AB98" s="66">
        <f t="shared" si="12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10"/>
        <v>0</v>
      </c>
      <c r="X99" s="15">
        <f t="shared" si="11"/>
        <v>1</v>
      </c>
      <c r="Y99" s="33">
        <v>13402</v>
      </c>
      <c r="AB99" s="66">
        <f t="shared" si="12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10"/>
        <v>0</v>
      </c>
      <c r="X100" s="15">
        <f t="shared" si="11"/>
        <v>1</v>
      </c>
      <c r="Y100" s="50">
        <v>13402</v>
      </c>
      <c r="AB100" s="66">
        <f t="shared" si="12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10"/>
        <v>0</v>
      </c>
      <c r="X101" s="15">
        <f t="shared" si="11"/>
        <v>1</v>
      </c>
      <c r="Y101" s="50">
        <v>13402</v>
      </c>
      <c r="AB101" s="66">
        <f t="shared" si="12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10"/>
        <v>0</v>
      </c>
      <c r="X102" s="15">
        <f t="shared" si="11"/>
        <v>1</v>
      </c>
      <c r="Y102" s="33">
        <v>13402</v>
      </c>
      <c r="AB102" s="66">
        <f t="shared" si="12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10"/>
        <v>0</v>
      </c>
      <c r="X103" s="15">
        <f t="shared" si="11"/>
        <v>1</v>
      </c>
      <c r="Y103" s="33">
        <v>13402</v>
      </c>
      <c r="AB103" s="66">
        <f t="shared" si="12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10"/>
        <v>0</v>
      </c>
      <c r="X104" s="15">
        <f t="shared" si="11"/>
        <v>1</v>
      </c>
      <c r="Y104" s="33">
        <v>13402</v>
      </c>
      <c r="AB104" s="66">
        <f t="shared" si="12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10"/>
        <v>0</v>
      </c>
      <c r="X105" s="15">
        <f t="shared" si="11"/>
        <v>1</v>
      </c>
      <c r="Y105" s="48">
        <v>12301</v>
      </c>
      <c r="AB105" s="66">
        <f t="shared" si="12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10"/>
        <v>0</v>
      </c>
      <c r="X106" s="15">
        <f t="shared" si="11"/>
        <v>1</v>
      </c>
      <c r="Y106" s="33" t="s">
        <v>329</v>
      </c>
      <c r="AB106" s="66">
        <f t="shared" si="12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10"/>
        <v>0</v>
      </c>
      <c r="X107" s="15">
        <f t="shared" si="11"/>
        <v>1</v>
      </c>
      <c r="Y107" s="33" t="s">
        <v>333</v>
      </c>
      <c r="AB107" s="66">
        <f t="shared" si="12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10"/>
        <v>0</v>
      </c>
      <c r="X108" s="15">
        <f t="shared" si="11"/>
        <v>1</v>
      </c>
      <c r="Y108" s="33" t="s">
        <v>336</v>
      </c>
      <c r="AB108" s="66">
        <f t="shared" si="12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10"/>
        <v>0</v>
      </c>
      <c r="X109" s="15">
        <f t="shared" si="11"/>
        <v>1</v>
      </c>
      <c r="Y109" s="33" t="s">
        <v>339</v>
      </c>
      <c r="AB109" s="66">
        <f t="shared" si="12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10"/>
        <v>0</v>
      </c>
      <c r="X110" s="15">
        <f t="shared" si="11"/>
        <v>1</v>
      </c>
      <c r="Y110" s="33" t="s">
        <v>343</v>
      </c>
      <c r="AB110" s="66">
        <f t="shared" si="12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10"/>
        <v>0</v>
      </c>
      <c r="X111" s="15">
        <f t="shared" si="11"/>
        <v>1</v>
      </c>
      <c r="Y111" s="33" t="s">
        <v>347</v>
      </c>
      <c r="AB111" s="66">
        <f t="shared" si="12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10"/>
        <v>0</v>
      </c>
      <c r="X112" s="15">
        <f t="shared" si="11"/>
        <v>1</v>
      </c>
      <c r="Y112" s="33" t="s">
        <v>350</v>
      </c>
      <c r="AB112" s="66">
        <f t="shared" si="12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10"/>
        <v>0</v>
      </c>
      <c r="X113" s="15">
        <f t="shared" si="11"/>
        <v>1</v>
      </c>
      <c r="Y113" s="33" t="s">
        <v>353</v>
      </c>
      <c r="AB113" s="66">
        <f t="shared" si="12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10"/>
        <v>0</v>
      </c>
      <c r="X114" s="15">
        <f t="shared" si="11"/>
        <v>1</v>
      </c>
      <c r="Y114" s="33" t="s">
        <v>356</v>
      </c>
      <c r="AB114" s="66">
        <f t="shared" si="12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3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10"/>
        <v>0</v>
      </c>
      <c r="X115" s="15">
        <f t="shared" si="11"/>
        <v>1</v>
      </c>
      <c r="Y115" s="33" t="s">
        <v>356</v>
      </c>
      <c r="AB115" s="66">
        <f t="shared" si="12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3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10"/>
        <v>0</v>
      </c>
      <c r="X116" s="15">
        <f t="shared" si="11"/>
        <v>1</v>
      </c>
      <c r="Y116" s="33" t="s">
        <v>356</v>
      </c>
      <c r="AB116" s="66">
        <f t="shared" si="12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3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10"/>
        <v>0</v>
      </c>
      <c r="X117" s="15">
        <f t="shared" si="11"/>
        <v>1</v>
      </c>
      <c r="Y117" s="33" t="s">
        <v>356</v>
      </c>
      <c r="AB117" s="66">
        <f t="shared" si="12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3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10"/>
        <v>0</v>
      </c>
      <c r="X118" s="15">
        <f t="shared" si="11"/>
        <v>1</v>
      </c>
      <c r="Y118" s="33" t="s">
        <v>356</v>
      </c>
      <c r="AB118" s="66">
        <f t="shared" si="12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3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10"/>
        <v>0</v>
      </c>
      <c r="X119" s="15">
        <f t="shared" si="11"/>
        <v>1</v>
      </c>
      <c r="Y119" s="33" t="s">
        <v>356</v>
      </c>
      <c r="AB119" s="66">
        <f t="shared" si="12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3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10"/>
        <v>0</v>
      </c>
      <c r="X120" s="15">
        <f t="shared" si="11"/>
        <v>1</v>
      </c>
      <c r="Y120" s="33" t="s">
        <v>356</v>
      </c>
      <c r="AB120" s="66">
        <f t="shared" si="12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3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10"/>
        <v>0</v>
      </c>
      <c r="X121" s="15">
        <f t="shared" si="11"/>
        <v>1</v>
      </c>
      <c r="Y121" s="33" t="s">
        <v>356</v>
      </c>
      <c r="AB121" s="66">
        <f t="shared" si="12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3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10"/>
        <v>0</v>
      </c>
      <c r="X122" s="15">
        <f t="shared" si="11"/>
        <v>1</v>
      </c>
      <c r="Y122" s="33" t="s">
        <v>356</v>
      </c>
      <c r="AB122" s="66">
        <f t="shared" si="12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3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10"/>
        <v>0</v>
      </c>
      <c r="X123" s="15">
        <f t="shared" si="11"/>
        <v>1</v>
      </c>
      <c r="Y123" s="33" t="s">
        <v>356</v>
      </c>
      <c r="AB123" s="66">
        <f t="shared" si="12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10"/>
        <v>0</v>
      </c>
      <c r="X124" s="15">
        <f t="shared" si="11"/>
        <v>1</v>
      </c>
      <c r="Y124" s="33" t="s">
        <v>369</v>
      </c>
      <c r="AB124" s="66">
        <f t="shared" si="12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10"/>
        <v>0</v>
      </c>
      <c r="X125" s="15">
        <f t="shared" si="11"/>
        <v>1</v>
      </c>
      <c r="Y125" s="33" t="s">
        <v>372</v>
      </c>
      <c r="AB125" s="66">
        <f t="shared" si="12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10"/>
        <v>0</v>
      </c>
      <c r="X126" s="15">
        <f t="shared" si="11"/>
        <v>1</v>
      </c>
      <c r="Y126" s="33" t="s">
        <v>375</v>
      </c>
      <c r="AB126" s="66">
        <f t="shared" si="12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10"/>
        <v>0</v>
      </c>
      <c r="X127" s="15">
        <f t="shared" si="11"/>
        <v>1</v>
      </c>
      <c r="Y127" s="33">
        <v>13475</v>
      </c>
      <c r="AB127" s="66">
        <f t="shared" si="12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4">V132-U132</f>
        <v>0</v>
      </c>
      <c r="X132" s="15">
        <f t="shared" ref="X132:X157" si="15">P132-V132</f>
        <v>1</v>
      </c>
      <c r="Y132" s="65"/>
      <c r="AB132" s="66">
        <f t="shared" ref="AB132:AB157" si="16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7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4"/>
        <v>0</v>
      </c>
      <c r="X133" s="15">
        <f t="shared" si="15"/>
        <v>1.0000000000291038</v>
      </c>
      <c r="Y133" s="65"/>
      <c r="AB133" s="66">
        <f t="shared" si="16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7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4"/>
        <v>0</v>
      </c>
      <c r="X134" s="15">
        <f t="shared" si="15"/>
        <v>1.0000000000291038</v>
      </c>
      <c r="Y134" s="65"/>
      <c r="AB134" s="66">
        <f t="shared" si="16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7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4"/>
        <v>0</v>
      </c>
      <c r="X135" s="15">
        <f t="shared" si="15"/>
        <v>1.0000000000291038</v>
      </c>
      <c r="Y135" s="65"/>
      <c r="AB135" s="66">
        <f t="shared" si="16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7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4"/>
        <v>0</v>
      </c>
      <c r="X136" s="15">
        <f t="shared" si="15"/>
        <v>1.0000000000291038</v>
      </c>
      <c r="Y136" s="65"/>
      <c r="AB136" s="66">
        <f t="shared" si="16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7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4"/>
        <v>0</v>
      </c>
      <c r="X137" s="15">
        <f t="shared" si="15"/>
        <v>1.0000000000291038</v>
      </c>
      <c r="Y137" s="65"/>
      <c r="AB137" s="66">
        <f t="shared" si="16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7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4"/>
        <v>0</v>
      </c>
      <c r="X138" s="15">
        <f t="shared" si="15"/>
        <v>1.000000000001819</v>
      </c>
      <c r="Y138" s="65"/>
      <c r="AB138" s="66">
        <f t="shared" si="16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7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4"/>
        <v>0</v>
      </c>
      <c r="X139" s="15">
        <f t="shared" si="15"/>
        <v>1.000000000001819</v>
      </c>
      <c r="Y139" s="65"/>
      <c r="AB139" s="66">
        <f t="shared" si="16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7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4"/>
        <v>0</v>
      </c>
      <c r="X140" s="15">
        <f t="shared" si="15"/>
        <v>1.000000000001819</v>
      </c>
      <c r="Y140" s="65"/>
      <c r="AB140" s="66">
        <f t="shared" si="16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7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4"/>
        <v>0</v>
      </c>
      <c r="X141" s="15">
        <f t="shared" si="15"/>
        <v>1.000000000001819</v>
      </c>
      <c r="Y141" s="65"/>
      <c r="AB141" s="66">
        <f t="shared" si="16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7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4"/>
        <v>0</v>
      </c>
      <c r="X142" s="15">
        <f t="shared" si="15"/>
        <v>1.000000000001819</v>
      </c>
      <c r="Y142" s="65"/>
      <c r="AB142" s="66">
        <f t="shared" si="16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7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4"/>
        <v>0</v>
      </c>
      <c r="X143" s="15">
        <f t="shared" si="15"/>
        <v>1.000000000001819</v>
      </c>
      <c r="Y143" s="65"/>
      <c r="AB143" s="66">
        <f t="shared" si="16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7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4"/>
        <v>0</v>
      </c>
      <c r="X144" s="15">
        <f t="shared" si="15"/>
        <v>1.000000000001819</v>
      </c>
      <c r="Y144" s="65"/>
      <c r="AB144" s="66">
        <f t="shared" si="16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7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4"/>
        <v>0</v>
      </c>
      <c r="X145" s="15">
        <f t="shared" si="15"/>
        <v>1.000000000001819</v>
      </c>
      <c r="Y145" s="65"/>
      <c r="AB145" s="66">
        <f t="shared" si="16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7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4"/>
        <v>0</v>
      </c>
      <c r="X146" s="15">
        <f t="shared" si="15"/>
        <v>1</v>
      </c>
      <c r="Y146" s="65"/>
      <c r="AB146" s="66">
        <f t="shared" si="16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7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4"/>
        <v>0</v>
      </c>
      <c r="X147" s="15">
        <f t="shared" si="15"/>
        <v>1</v>
      </c>
      <c r="Y147" s="65"/>
      <c r="AB147" s="66">
        <f t="shared" si="16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7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4"/>
        <v>0</v>
      </c>
      <c r="X148" s="15">
        <f t="shared" si="15"/>
        <v>1</v>
      </c>
      <c r="Y148" s="65"/>
      <c r="AB148" s="66">
        <f t="shared" si="16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7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4"/>
        <v>0</v>
      </c>
      <c r="X149" s="15">
        <f t="shared" si="15"/>
        <v>1</v>
      </c>
      <c r="Y149" s="65"/>
      <c r="AB149" s="66">
        <f t="shared" si="16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7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4"/>
        <v>0</v>
      </c>
      <c r="X150" s="15">
        <f t="shared" si="15"/>
        <v>1</v>
      </c>
      <c r="Y150" s="65"/>
      <c r="AB150" s="66">
        <f t="shared" si="16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7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4"/>
        <v>0</v>
      </c>
      <c r="X151" s="15">
        <f t="shared" si="15"/>
        <v>1</v>
      </c>
      <c r="Y151" s="65"/>
      <c r="AB151" s="66">
        <f t="shared" si="16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7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4"/>
        <v>0</v>
      </c>
      <c r="X152" s="15">
        <f t="shared" si="15"/>
        <v>1</v>
      </c>
      <c r="Y152" s="65"/>
      <c r="AB152" s="66">
        <f t="shared" si="16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7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4"/>
        <v>0</v>
      </c>
      <c r="X153" s="15">
        <f t="shared" si="15"/>
        <v>1</v>
      </c>
      <c r="Y153" s="65"/>
      <c r="AB153" s="66">
        <f t="shared" si="16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7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4"/>
        <v>0</v>
      </c>
      <c r="X154" s="15">
        <f t="shared" si="15"/>
        <v>1</v>
      </c>
      <c r="Y154" s="65"/>
      <c r="AB154" s="66">
        <f t="shared" si="16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4"/>
        <v>0</v>
      </c>
      <c r="X155" s="15">
        <f t="shared" si="15"/>
        <v>1</v>
      </c>
      <c r="Y155" s="65"/>
      <c r="AB155" s="66">
        <f t="shared" si="16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4"/>
        <v>0</v>
      </c>
      <c r="X156" s="15">
        <f t="shared" si="15"/>
        <v>0.99999999997089617</v>
      </c>
      <c r="Y156" s="65"/>
      <c r="AB156" s="66">
        <f t="shared" si="16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4"/>
        <v>0</v>
      </c>
      <c r="X157" s="15">
        <f t="shared" si="15"/>
        <v>0.99999999997089617</v>
      </c>
      <c r="Y157" s="65"/>
      <c r="AB157" s="66">
        <f t="shared" si="16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8">V159-U159</f>
        <v>0</v>
      </c>
      <c r="X159" s="15">
        <f t="shared" ref="X159:X181" si="19">P159-V159</f>
        <v>1</v>
      </c>
      <c r="Y159" s="65"/>
      <c r="AB159" s="66">
        <f t="shared" ref="AB159:AB181" si="20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8"/>
        <v>0</v>
      </c>
      <c r="X160" s="15">
        <f t="shared" si="19"/>
        <v>1</v>
      </c>
      <c r="Y160" s="65"/>
      <c r="AB160" s="66">
        <f t="shared" si="20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8"/>
        <v>0</v>
      </c>
      <c r="X161" s="15">
        <f t="shared" si="19"/>
        <v>1</v>
      </c>
      <c r="Y161" s="65"/>
      <c r="AB161" s="66">
        <f t="shared" si="20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8"/>
        <v>0</v>
      </c>
      <c r="X162" s="15">
        <f t="shared" si="19"/>
        <v>1</v>
      </c>
      <c r="Y162" s="65"/>
      <c r="AB162" s="66">
        <f t="shared" si="20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8"/>
        <v>0</v>
      </c>
      <c r="X163" s="15">
        <f t="shared" si="19"/>
        <v>1</v>
      </c>
      <c r="Y163" s="65"/>
      <c r="AB163" s="66">
        <f t="shared" si="20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8"/>
        <v>0</v>
      </c>
      <c r="X164" s="15">
        <f t="shared" si="19"/>
        <v>1</v>
      </c>
      <c r="Y164" s="65"/>
      <c r="AB164" s="66">
        <f t="shared" si="20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8"/>
        <v>0</v>
      </c>
      <c r="X165" s="15">
        <f t="shared" si="19"/>
        <v>1</v>
      </c>
      <c r="Y165" s="65"/>
      <c r="AB165" s="66">
        <f t="shared" si="20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8"/>
        <v>0</v>
      </c>
      <c r="X166" s="15">
        <f t="shared" si="19"/>
        <v>1</v>
      </c>
      <c r="Y166" s="65"/>
      <c r="AB166" s="66">
        <f t="shared" si="20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8"/>
        <v>0</v>
      </c>
      <c r="X167" s="15">
        <f t="shared" si="19"/>
        <v>1</v>
      </c>
      <c r="Y167" s="65"/>
      <c r="AB167" s="66">
        <f t="shared" si="20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8"/>
        <v>0</v>
      </c>
      <c r="X168" s="15">
        <f t="shared" si="19"/>
        <v>1</v>
      </c>
      <c r="Y168" s="65"/>
      <c r="AB168" s="66">
        <f t="shared" si="20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8"/>
        <v>0</v>
      </c>
      <c r="X169" s="15">
        <f t="shared" si="19"/>
        <v>1</v>
      </c>
      <c r="Y169" s="65"/>
      <c r="AB169" s="66">
        <f t="shared" si="20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8"/>
        <v>0</v>
      </c>
      <c r="X170" s="15">
        <f t="shared" si="19"/>
        <v>1</v>
      </c>
      <c r="Y170" s="65"/>
      <c r="AB170" s="66">
        <f t="shared" si="20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8"/>
        <v>0</v>
      </c>
      <c r="X171" s="15">
        <f t="shared" si="19"/>
        <v>1</v>
      </c>
      <c r="Y171" s="65"/>
      <c r="AB171" s="66">
        <f t="shared" si="20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8"/>
        <v>0</v>
      </c>
      <c r="X172" s="15">
        <f t="shared" si="19"/>
        <v>1</v>
      </c>
      <c r="Y172" s="65"/>
      <c r="AB172" s="66">
        <f t="shared" si="20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8"/>
        <v>0</v>
      </c>
      <c r="X173" s="15">
        <f t="shared" si="19"/>
        <v>1</v>
      </c>
      <c r="Y173" s="65"/>
      <c r="AB173" s="66">
        <f t="shared" si="20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8"/>
        <v>0</v>
      </c>
      <c r="X174" s="15">
        <f t="shared" si="19"/>
        <v>1</v>
      </c>
      <c r="Y174" s="65"/>
      <c r="AB174" s="66">
        <f t="shared" si="20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8"/>
        <v>0</v>
      </c>
      <c r="X175" s="15">
        <f t="shared" si="19"/>
        <v>1</v>
      </c>
      <c r="Y175" s="65"/>
      <c r="AB175" s="66">
        <f t="shared" si="20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8"/>
        <v>0</v>
      </c>
      <c r="X176" s="15">
        <f t="shared" si="19"/>
        <v>1</v>
      </c>
      <c r="Y176" s="65"/>
      <c r="AB176" s="66">
        <f t="shared" si="20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8"/>
        <v>0</v>
      </c>
      <c r="X177" s="15">
        <f t="shared" si="19"/>
        <v>1</v>
      </c>
      <c r="Y177" s="65"/>
      <c r="AB177" s="66">
        <f t="shared" si="20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8"/>
        <v>0</v>
      </c>
      <c r="X178" s="15">
        <f t="shared" si="19"/>
        <v>1</v>
      </c>
      <c r="Y178" s="65"/>
      <c r="AB178" s="66">
        <f t="shared" si="20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8"/>
        <v>0</v>
      </c>
      <c r="X179" s="15">
        <f t="shared" si="19"/>
        <v>1</v>
      </c>
      <c r="Y179" s="65"/>
      <c r="AB179" s="66">
        <f t="shared" si="20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8"/>
        <v>0</v>
      </c>
      <c r="X180" s="15">
        <f t="shared" si="19"/>
        <v>1.0000000000009095</v>
      </c>
      <c r="Y180" s="65"/>
      <c r="AB180" s="66">
        <f t="shared" si="20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8"/>
        <v>0</v>
      </c>
      <c r="X181" s="15">
        <f t="shared" si="19"/>
        <v>1.0000000000009095</v>
      </c>
      <c r="Y181" s="65"/>
      <c r="AB181" s="66">
        <f t="shared" si="20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1">P186-V186</f>
        <v>1.000000000007276</v>
      </c>
      <c r="Y186" s="79">
        <v>15086</v>
      </c>
      <c r="AB186" s="66">
        <f t="shared" ref="AB186:AB198" si="22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3">+V187-U187</f>
        <v>0</v>
      </c>
      <c r="X187" s="76">
        <f t="shared" si="21"/>
        <v>1.000000000007276</v>
      </c>
      <c r="Y187" s="79">
        <v>15086</v>
      </c>
      <c r="AB187" s="66">
        <f t="shared" si="22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3"/>
        <v>0</v>
      </c>
      <c r="X188" s="76">
        <f t="shared" si="21"/>
        <v>1.000000000007276</v>
      </c>
      <c r="Y188" s="79">
        <v>15086</v>
      </c>
      <c r="AB188" s="66">
        <f t="shared" si="22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3"/>
        <v>0</v>
      </c>
      <c r="X189" s="76">
        <f t="shared" si="21"/>
        <v>1.000000000007276</v>
      </c>
      <c r="Y189" s="79">
        <v>15086</v>
      </c>
      <c r="AB189" s="66">
        <f t="shared" si="22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3"/>
        <v>0</v>
      </c>
      <c r="X190" s="76">
        <f t="shared" si="21"/>
        <v>1.000000000007276</v>
      </c>
      <c r="Y190" s="79">
        <v>15086</v>
      </c>
      <c r="AB190" s="66">
        <f t="shared" si="22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3"/>
        <v>0</v>
      </c>
      <c r="X191" s="76">
        <f t="shared" si="21"/>
        <v>1.000000000007276</v>
      </c>
      <c r="Y191" s="79">
        <v>15086</v>
      </c>
      <c r="AB191" s="66">
        <f t="shared" si="22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3"/>
        <v>0</v>
      </c>
      <c r="X192" s="76">
        <f t="shared" si="21"/>
        <v>1.000000000007276</v>
      </c>
      <c r="Y192" s="79">
        <v>15086</v>
      </c>
      <c r="AB192" s="66">
        <f t="shared" si="22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3"/>
        <v>0</v>
      </c>
      <c r="X193" s="76">
        <f t="shared" si="21"/>
        <v>1.000000000007276</v>
      </c>
      <c r="Y193" s="79">
        <v>15086</v>
      </c>
      <c r="AB193" s="66">
        <f t="shared" si="22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3"/>
        <v>0</v>
      </c>
      <c r="X194" s="76">
        <f t="shared" si="21"/>
        <v>1.000000000007276</v>
      </c>
      <c r="Y194" s="79">
        <v>15086</v>
      </c>
      <c r="AB194" s="66">
        <f t="shared" si="22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3"/>
        <v>0</v>
      </c>
      <c r="X195" s="76">
        <f t="shared" si="21"/>
        <v>1.000000000007276</v>
      </c>
      <c r="Y195" s="79">
        <v>15086</v>
      </c>
      <c r="AB195" s="66">
        <f t="shared" si="22"/>
        <v>36</v>
      </c>
    </row>
    <row r="196" spans="1:28" s="33" customFormat="1" x14ac:dyDescent="0.25">
      <c r="A196" s="67"/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3"/>
        <v>0</v>
      </c>
      <c r="X196" s="76">
        <f t="shared" si="21"/>
        <v>1</v>
      </c>
      <c r="Y196" s="79">
        <v>15408</v>
      </c>
      <c r="AB196" s="66">
        <f t="shared" si="22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3"/>
        <v>0</v>
      </c>
      <c r="X197" s="76">
        <f t="shared" si="21"/>
        <v>1</v>
      </c>
      <c r="Y197" s="79">
        <v>15498</v>
      </c>
      <c r="AB197" s="66">
        <f t="shared" si="22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3"/>
        <v>0</v>
      </c>
      <c r="X198" s="76">
        <f t="shared" si="21"/>
        <v>1</v>
      </c>
      <c r="Y198" s="79">
        <v>15499</v>
      </c>
      <c r="AB198" s="66">
        <f t="shared" si="22"/>
        <v>36</v>
      </c>
    </row>
    <row r="199" spans="1:28" s="33" customFormat="1" ht="47.25" x14ac:dyDescent="0.25">
      <c r="A199" s="67"/>
      <c r="B199" s="67"/>
      <c r="C199" s="67"/>
      <c r="D199" s="78" t="s">
        <v>2796</v>
      </c>
      <c r="E199" s="75" t="s">
        <v>475</v>
      </c>
      <c r="F199" s="79" t="s">
        <v>2797</v>
      </c>
      <c r="G199" s="75"/>
      <c r="H199" s="75" t="s">
        <v>2798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2799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4">+V200-U200</f>
        <v>0</v>
      </c>
      <c r="X200" s="76">
        <f t="shared" ref="X200:X220" si="25">P200-V200</f>
        <v>0.99999999999909051</v>
      </c>
      <c r="Y200" s="79">
        <v>15551</v>
      </c>
      <c r="AB200" s="66">
        <f t="shared" ref="AB200:AB220" si="26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4"/>
        <v>0</v>
      </c>
      <c r="X201" s="76">
        <f t="shared" si="25"/>
        <v>0.99999999999909051</v>
      </c>
      <c r="Y201" s="79">
        <v>15551</v>
      </c>
      <c r="AB201" s="66">
        <f t="shared" si="26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4"/>
        <v>0</v>
      </c>
      <c r="X202" s="76">
        <f t="shared" si="25"/>
        <v>0.99999999999909051</v>
      </c>
      <c r="Y202" s="79">
        <v>15551</v>
      </c>
      <c r="AB202" s="66">
        <f t="shared" si="26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4"/>
        <v>0</v>
      </c>
      <c r="X203" s="76">
        <f t="shared" si="25"/>
        <v>0.99999999999909051</v>
      </c>
      <c r="Y203" s="79">
        <v>15551</v>
      </c>
      <c r="AB203" s="66">
        <f t="shared" si="26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4"/>
        <v>0</v>
      </c>
      <c r="X204" s="76">
        <f t="shared" si="25"/>
        <v>0.99999999999909051</v>
      </c>
      <c r="Y204" s="79">
        <v>15551</v>
      </c>
      <c r="AB204" s="66">
        <f t="shared" si="26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4"/>
        <v>0</v>
      </c>
      <c r="X205" s="76">
        <f t="shared" si="25"/>
        <v>0.99999999999909051</v>
      </c>
      <c r="Y205" s="79">
        <v>15551</v>
      </c>
      <c r="AB205" s="66">
        <f t="shared" si="26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4"/>
        <v>0</v>
      </c>
      <c r="X206" s="76">
        <f t="shared" si="25"/>
        <v>0.99999999999909051</v>
      </c>
      <c r="Y206" s="79">
        <v>15551</v>
      </c>
      <c r="AB206" s="66">
        <f t="shared" si="26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4"/>
        <v>0</v>
      </c>
      <c r="X207" s="76">
        <f t="shared" si="25"/>
        <v>0.99999999999909051</v>
      </c>
      <c r="Y207" s="79">
        <v>15551</v>
      </c>
      <c r="AB207" s="66">
        <f t="shared" si="26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4"/>
        <v>0</v>
      </c>
      <c r="X208" s="76">
        <f t="shared" si="25"/>
        <v>0.99999999999909051</v>
      </c>
      <c r="Y208" s="79">
        <v>15551</v>
      </c>
      <c r="AB208" s="66">
        <f t="shared" si="26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4"/>
        <v>0</v>
      </c>
      <c r="X209" s="76">
        <f t="shared" si="25"/>
        <v>0.99999999999909051</v>
      </c>
      <c r="Y209" s="79">
        <v>15551</v>
      </c>
      <c r="AB209" s="66">
        <f t="shared" si="26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4"/>
        <v>0</v>
      </c>
      <c r="X210" s="76">
        <f t="shared" si="25"/>
        <v>0.99999999999909051</v>
      </c>
      <c r="Y210" s="79">
        <v>15551</v>
      </c>
      <c r="AB210" s="66">
        <f t="shared" si="26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4"/>
        <v>0</v>
      </c>
      <c r="X211" s="76">
        <f t="shared" si="25"/>
        <v>1</v>
      </c>
      <c r="Y211" s="79">
        <v>15551</v>
      </c>
      <c r="AB211" s="66">
        <f t="shared" si="26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4"/>
        <v>0</v>
      </c>
      <c r="X212" s="76">
        <f t="shared" si="25"/>
        <v>1</v>
      </c>
      <c r="Y212" s="79">
        <v>15551</v>
      </c>
      <c r="AB212" s="66">
        <f t="shared" si="26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4"/>
        <v>0</v>
      </c>
      <c r="X213" s="76">
        <f t="shared" si="25"/>
        <v>1</v>
      </c>
      <c r="Y213" s="79">
        <v>15551</v>
      </c>
      <c r="AB213" s="66">
        <f t="shared" si="26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4"/>
        <v>0</v>
      </c>
      <c r="X214" s="76">
        <f t="shared" si="25"/>
        <v>1</v>
      </c>
      <c r="Y214" s="79">
        <v>15551</v>
      </c>
      <c r="AB214" s="66">
        <f t="shared" si="26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4"/>
        <v>0</v>
      </c>
      <c r="X215" s="76">
        <f t="shared" si="25"/>
        <v>1</v>
      </c>
      <c r="Y215" s="79">
        <v>15551</v>
      </c>
      <c r="AB215" s="66">
        <f t="shared" si="26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4"/>
        <v>0</v>
      </c>
      <c r="X216" s="76">
        <f t="shared" si="25"/>
        <v>1</v>
      </c>
      <c r="Y216" s="79">
        <v>15551</v>
      </c>
      <c r="AB216" s="66">
        <f t="shared" si="26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4"/>
        <v>0</v>
      </c>
      <c r="X217" s="76">
        <f t="shared" si="25"/>
        <v>1</v>
      </c>
      <c r="Y217" s="79">
        <v>15922</v>
      </c>
      <c r="AB217" s="66">
        <f t="shared" si="26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4"/>
        <v>0</v>
      </c>
      <c r="X218" s="76">
        <f t="shared" si="25"/>
        <v>1</v>
      </c>
      <c r="Y218" s="79">
        <v>16051</v>
      </c>
      <c r="AB218" s="66">
        <f t="shared" si="26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4"/>
        <v>0</v>
      </c>
      <c r="X219" s="76">
        <f t="shared" si="25"/>
        <v>1</v>
      </c>
      <c r="Y219" s="79">
        <v>16110</v>
      </c>
      <c r="AB219" s="66">
        <f t="shared" si="26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4"/>
        <v>0</v>
      </c>
      <c r="X220" s="76">
        <f t="shared" si="25"/>
        <v>1</v>
      </c>
      <c r="Y220" s="79">
        <v>16533</v>
      </c>
      <c r="Z220" s="75"/>
      <c r="AB220" s="66">
        <f t="shared" si="26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7">(((P227)-1)/3)/12*0</f>
        <v>0</v>
      </c>
      <c r="U227" s="5">
        <v>6343.0455589999992</v>
      </c>
      <c r="V227" s="5">
        <v>6343.0455589999992</v>
      </c>
      <c r="W227" s="76">
        <f t="shared" ref="W227:W235" si="28">+V227-U227</f>
        <v>0</v>
      </c>
      <c r="X227" s="76">
        <f t="shared" ref="X227:X235" si="29">P227-V227</f>
        <v>1.0000000000009095</v>
      </c>
      <c r="AB227" s="66">
        <f t="shared" ref="AB227:AB235" si="30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7"/>
        <v>0</v>
      </c>
      <c r="U228" s="5">
        <v>6343.0455589999992</v>
      </c>
      <c r="V228" s="5">
        <v>6343.0455589999992</v>
      </c>
      <c r="W228" s="76">
        <f t="shared" si="28"/>
        <v>0</v>
      </c>
      <c r="X228" s="76">
        <f t="shared" si="29"/>
        <v>1.0000000000009095</v>
      </c>
      <c r="AB228" s="66">
        <f t="shared" si="30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7"/>
        <v>0</v>
      </c>
      <c r="U229" s="5">
        <v>6343.0455589999992</v>
      </c>
      <c r="V229" s="5">
        <v>6343.0455589999992</v>
      </c>
      <c r="W229" s="76">
        <f t="shared" si="28"/>
        <v>0</v>
      </c>
      <c r="X229" s="76">
        <f t="shared" si="29"/>
        <v>1.0000000000009095</v>
      </c>
      <c r="AB229" s="66">
        <f t="shared" si="30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7"/>
        <v>0</v>
      </c>
      <c r="U230" s="5">
        <v>6343.0455589999992</v>
      </c>
      <c r="V230" s="5">
        <v>6343.0455589999992</v>
      </c>
      <c r="W230" s="76">
        <f t="shared" si="28"/>
        <v>0</v>
      </c>
      <c r="X230" s="76">
        <f t="shared" si="29"/>
        <v>1.0000000000009095</v>
      </c>
      <c r="AB230" s="66">
        <f t="shared" si="30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7"/>
        <v>0</v>
      </c>
      <c r="U231" s="5">
        <v>6343.0455589999992</v>
      </c>
      <c r="V231" s="5">
        <v>6343.0455589999992</v>
      </c>
      <c r="W231" s="76">
        <f t="shared" si="28"/>
        <v>0</v>
      </c>
      <c r="X231" s="76">
        <f t="shared" si="29"/>
        <v>1.0000000000009095</v>
      </c>
      <c r="AB231" s="66">
        <f t="shared" si="30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7"/>
        <v>0</v>
      </c>
      <c r="U232" s="5">
        <v>6343.0455589999992</v>
      </c>
      <c r="V232" s="5">
        <v>6343.0455589999992</v>
      </c>
      <c r="W232" s="76">
        <f t="shared" si="28"/>
        <v>0</v>
      </c>
      <c r="X232" s="76">
        <f t="shared" si="29"/>
        <v>1.0000000000009095</v>
      </c>
      <c r="AB232" s="66">
        <f t="shared" si="30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7"/>
        <v>0</v>
      </c>
      <c r="U233" s="5">
        <v>6343.0455589999992</v>
      </c>
      <c r="V233" s="5">
        <v>6343.0455589999992</v>
      </c>
      <c r="W233" s="76">
        <f t="shared" si="28"/>
        <v>0</v>
      </c>
      <c r="X233" s="76">
        <f t="shared" si="29"/>
        <v>1.0000000000009095</v>
      </c>
      <c r="AB233" s="66">
        <f t="shared" si="30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7"/>
        <v>0</v>
      </c>
      <c r="U234" s="5">
        <v>6343.0455589999992</v>
      </c>
      <c r="V234" s="5">
        <v>6343.0455589999992</v>
      </c>
      <c r="W234" s="76">
        <f t="shared" si="28"/>
        <v>0</v>
      </c>
      <c r="X234" s="76">
        <f t="shared" si="29"/>
        <v>1.0000000000009095</v>
      </c>
      <c r="AB234" s="66">
        <f t="shared" si="30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7"/>
        <v>0</v>
      </c>
      <c r="U235" s="5">
        <v>6343.0455589999992</v>
      </c>
      <c r="V235" s="5">
        <v>6343.0455589999992</v>
      </c>
      <c r="W235" s="76">
        <f t="shared" si="28"/>
        <v>0</v>
      </c>
      <c r="X235" s="76">
        <f t="shared" si="29"/>
        <v>1.0000000000009095</v>
      </c>
      <c r="AB235" s="66">
        <f t="shared" si="30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1">(((P237)-1)/3)/12*0</f>
        <v>0</v>
      </c>
      <c r="U237" s="5">
        <v>393678.20000000007</v>
      </c>
      <c r="V237" s="5">
        <v>393678.20000000007</v>
      </c>
      <c r="W237" s="76">
        <f t="shared" ref="W237:W257" si="32">+V237-U237</f>
        <v>0</v>
      </c>
      <c r="X237" s="76">
        <f t="shared" ref="X237:X257" si="33">P237-V237</f>
        <v>0.99999999994179234</v>
      </c>
      <c r="AB237" s="66">
        <f t="shared" ref="AB237:AB257" si="34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1"/>
        <v>0</v>
      </c>
      <c r="U238" s="5">
        <v>7306.9999999999991</v>
      </c>
      <c r="V238" s="5">
        <v>7306.9999999999991</v>
      </c>
      <c r="W238" s="76">
        <f t="shared" si="32"/>
        <v>0</v>
      </c>
      <c r="X238" s="76">
        <f t="shared" si="33"/>
        <v>1.0000000000009095</v>
      </c>
      <c r="AB238" s="66">
        <f t="shared" si="34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1"/>
        <v>0</v>
      </c>
      <c r="U239" s="5">
        <v>7306.9999999999991</v>
      </c>
      <c r="V239" s="5">
        <v>7306.9999999999991</v>
      </c>
      <c r="W239" s="76">
        <f t="shared" si="32"/>
        <v>0</v>
      </c>
      <c r="X239" s="76">
        <f t="shared" si="33"/>
        <v>1.0000000000009095</v>
      </c>
      <c r="AB239" s="66">
        <f t="shared" si="34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1"/>
        <v>0</v>
      </c>
      <c r="U240" s="5">
        <v>7306.9999999999991</v>
      </c>
      <c r="V240" s="5">
        <v>7306.9999999999991</v>
      </c>
      <c r="W240" s="76">
        <f t="shared" si="32"/>
        <v>0</v>
      </c>
      <c r="X240" s="76">
        <f t="shared" si="33"/>
        <v>1.0000000000009095</v>
      </c>
      <c r="AB240" s="66">
        <f t="shared" si="34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1"/>
        <v>0</v>
      </c>
      <c r="U241" s="5">
        <v>7306.9999999999991</v>
      </c>
      <c r="V241" s="5">
        <v>7306.9999999999991</v>
      </c>
      <c r="W241" s="76">
        <f t="shared" si="32"/>
        <v>0</v>
      </c>
      <c r="X241" s="76">
        <f t="shared" si="33"/>
        <v>1.0000000000009095</v>
      </c>
      <c r="AB241" s="66">
        <f t="shared" si="34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1"/>
        <v>0</v>
      </c>
      <c r="U242" s="5">
        <v>7306.9999999999991</v>
      </c>
      <c r="V242" s="5">
        <v>7306.9999999999991</v>
      </c>
      <c r="W242" s="76">
        <f t="shared" si="32"/>
        <v>0</v>
      </c>
      <c r="X242" s="76">
        <f t="shared" si="33"/>
        <v>1.0000000000009095</v>
      </c>
      <c r="AB242" s="66">
        <f t="shared" si="34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1"/>
        <v>0</v>
      </c>
      <c r="U243" s="5">
        <v>7306.9999999999991</v>
      </c>
      <c r="V243" s="5">
        <v>7306.9999999999991</v>
      </c>
      <c r="W243" s="76">
        <f t="shared" si="32"/>
        <v>0</v>
      </c>
      <c r="X243" s="76">
        <f t="shared" si="33"/>
        <v>1.0000000000009095</v>
      </c>
      <c r="AB243" s="66">
        <f t="shared" si="34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1"/>
        <v>0</v>
      </c>
      <c r="U244" s="5">
        <v>7306.9999999999991</v>
      </c>
      <c r="V244" s="5">
        <v>7306.9999999999991</v>
      </c>
      <c r="W244" s="76">
        <f t="shared" si="32"/>
        <v>0</v>
      </c>
      <c r="X244" s="76">
        <f t="shared" si="33"/>
        <v>1.0000000000009095</v>
      </c>
      <c r="AB244" s="66">
        <f t="shared" si="34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1"/>
        <v>0</v>
      </c>
      <c r="U245" s="5">
        <v>7306.9999999999991</v>
      </c>
      <c r="V245" s="5">
        <v>7306.9999999999991</v>
      </c>
      <c r="W245" s="76">
        <f t="shared" si="32"/>
        <v>0</v>
      </c>
      <c r="X245" s="76">
        <f t="shared" si="33"/>
        <v>1.0000000000009095</v>
      </c>
      <c r="AB245" s="66">
        <f t="shared" si="34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1"/>
        <v>0</v>
      </c>
      <c r="U246" s="5">
        <v>7306.9999999999991</v>
      </c>
      <c r="V246" s="5">
        <v>7306.9999999999991</v>
      </c>
      <c r="W246" s="76">
        <f t="shared" si="32"/>
        <v>0</v>
      </c>
      <c r="X246" s="76">
        <f t="shared" si="33"/>
        <v>1.0000000000009095</v>
      </c>
      <c r="AB246" s="66">
        <f t="shared" si="34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1"/>
        <v>0</v>
      </c>
      <c r="U247" s="5">
        <v>7306.9999999999991</v>
      </c>
      <c r="V247" s="5">
        <v>7306.9999999999991</v>
      </c>
      <c r="W247" s="76">
        <f t="shared" si="32"/>
        <v>0</v>
      </c>
      <c r="X247" s="76">
        <f t="shared" si="33"/>
        <v>1.0000000000009095</v>
      </c>
      <c r="AB247" s="66">
        <f t="shared" si="34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1"/>
        <v>0</v>
      </c>
      <c r="U248" s="5">
        <v>7306.9999999999991</v>
      </c>
      <c r="V248" s="5">
        <v>7306.9999999999991</v>
      </c>
      <c r="W248" s="76">
        <f t="shared" si="32"/>
        <v>0</v>
      </c>
      <c r="X248" s="76">
        <f t="shared" si="33"/>
        <v>1.0000000000009095</v>
      </c>
      <c r="AB248" s="66">
        <f t="shared" si="34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1"/>
        <v>0</v>
      </c>
      <c r="U249" s="5">
        <v>7306.9999999999991</v>
      </c>
      <c r="V249" s="5">
        <v>7306.9999999999991</v>
      </c>
      <c r="W249" s="76">
        <f t="shared" si="32"/>
        <v>0</v>
      </c>
      <c r="X249" s="76">
        <f t="shared" si="33"/>
        <v>1.0000000000009095</v>
      </c>
      <c r="AB249" s="66">
        <f t="shared" si="34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1"/>
        <v>0</v>
      </c>
      <c r="U250" s="5">
        <v>7306.9999999999991</v>
      </c>
      <c r="V250" s="5">
        <v>7306.9999999999991</v>
      </c>
      <c r="W250" s="76">
        <f t="shared" si="32"/>
        <v>0</v>
      </c>
      <c r="X250" s="76">
        <f t="shared" si="33"/>
        <v>1.0000000000009095</v>
      </c>
      <c r="AB250" s="66">
        <f t="shared" si="34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1"/>
        <v>0</v>
      </c>
      <c r="U251" s="5">
        <v>7306.9999999999991</v>
      </c>
      <c r="V251" s="5">
        <v>7306.9999999999991</v>
      </c>
      <c r="W251" s="76">
        <f t="shared" si="32"/>
        <v>0</v>
      </c>
      <c r="X251" s="76">
        <f t="shared" si="33"/>
        <v>1.0000000000009095</v>
      </c>
      <c r="AB251" s="66">
        <f t="shared" si="34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1"/>
        <v>0</v>
      </c>
      <c r="U252" s="5">
        <v>7306.9999999999991</v>
      </c>
      <c r="V252" s="5">
        <v>7306.9999999999991</v>
      </c>
      <c r="W252" s="76">
        <f t="shared" si="32"/>
        <v>0</v>
      </c>
      <c r="X252" s="76">
        <f t="shared" si="33"/>
        <v>1.0000000000009095</v>
      </c>
      <c r="AB252" s="66">
        <f t="shared" si="34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1"/>
        <v>0</v>
      </c>
      <c r="U253" s="5">
        <v>7306.9999999999991</v>
      </c>
      <c r="V253" s="5">
        <v>7306.9999999999991</v>
      </c>
      <c r="W253" s="76">
        <f t="shared" si="32"/>
        <v>0</v>
      </c>
      <c r="X253" s="76">
        <f t="shared" si="33"/>
        <v>1.0000000000009095</v>
      </c>
      <c r="AB253" s="66">
        <f t="shared" si="34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1"/>
        <v>0</v>
      </c>
      <c r="U254" s="5">
        <v>7306.9999999999991</v>
      </c>
      <c r="V254" s="5">
        <v>7306.9999999999991</v>
      </c>
      <c r="W254" s="76">
        <f t="shared" si="32"/>
        <v>0</v>
      </c>
      <c r="X254" s="76">
        <f t="shared" si="33"/>
        <v>1.0000000000009095</v>
      </c>
      <c r="AB254" s="66">
        <f t="shared" si="34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1"/>
        <v>0</v>
      </c>
      <c r="U255" s="5">
        <v>7306.9999999999991</v>
      </c>
      <c r="V255" s="5">
        <v>7306.9999999999991</v>
      </c>
      <c r="W255" s="76">
        <f t="shared" si="32"/>
        <v>0</v>
      </c>
      <c r="X255" s="76">
        <f t="shared" si="33"/>
        <v>1.0000000000009095</v>
      </c>
      <c r="AB255" s="66">
        <f t="shared" si="34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1"/>
        <v>0</v>
      </c>
      <c r="U256" s="5">
        <v>7306.9999999999991</v>
      </c>
      <c r="V256" s="5">
        <v>7306.9999999999991</v>
      </c>
      <c r="W256" s="76">
        <f t="shared" si="32"/>
        <v>0</v>
      </c>
      <c r="X256" s="76">
        <f t="shared" si="33"/>
        <v>1.0000000000009095</v>
      </c>
      <c r="AB256" s="66">
        <f t="shared" si="34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1"/>
        <v>0</v>
      </c>
      <c r="U257" s="5">
        <v>7306.9999999999991</v>
      </c>
      <c r="V257" s="5">
        <v>7306.9999999999991</v>
      </c>
      <c r="W257" s="76">
        <f t="shared" si="32"/>
        <v>0</v>
      </c>
      <c r="X257" s="76">
        <f t="shared" si="33"/>
        <v>1.0000000000009095</v>
      </c>
      <c r="AB257" s="66">
        <f t="shared" si="34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1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1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1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1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2049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5">(((P269)-1)/3)/12*0</f>
        <v>0</v>
      </c>
      <c r="U269" s="5">
        <v>37527.880226898858</v>
      </c>
      <c r="V269" s="5">
        <v>37527.880226898858</v>
      </c>
      <c r="W269" s="76">
        <f t="shared" ref="W269:W292" si="36">+V269-U269</f>
        <v>0</v>
      </c>
      <c r="X269" s="76">
        <f t="shared" ref="X269:X292" si="37">P269-V269</f>
        <v>1</v>
      </c>
      <c r="Y269" s="33">
        <v>17212</v>
      </c>
      <c r="AB269" s="66">
        <f t="shared" ref="AB269:AB292" si="38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5"/>
        <v>0</v>
      </c>
      <c r="U270" s="5">
        <v>37527.880226898858</v>
      </c>
      <c r="V270" s="5">
        <v>37527.880226898858</v>
      </c>
      <c r="W270" s="76">
        <f t="shared" si="36"/>
        <v>0</v>
      </c>
      <c r="X270" s="76">
        <f t="shared" si="37"/>
        <v>1</v>
      </c>
      <c r="Y270" s="33">
        <v>17212</v>
      </c>
      <c r="AB270" s="66">
        <f t="shared" si="38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5"/>
        <v>0</v>
      </c>
      <c r="U271" s="5">
        <v>37527.880226898858</v>
      </c>
      <c r="V271" s="5">
        <v>37527.880226898858</v>
      </c>
      <c r="W271" s="76">
        <f t="shared" si="36"/>
        <v>0</v>
      </c>
      <c r="X271" s="76">
        <f t="shared" si="37"/>
        <v>1</v>
      </c>
      <c r="Y271" s="33">
        <v>17212</v>
      </c>
      <c r="AB271" s="66">
        <f t="shared" si="38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5"/>
        <v>0</v>
      </c>
      <c r="U272" s="5">
        <v>37527.880226898858</v>
      </c>
      <c r="V272" s="5">
        <v>37527.880226898858</v>
      </c>
      <c r="W272" s="76">
        <f t="shared" si="36"/>
        <v>0</v>
      </c>
      <c r="X272" s="76">
        <f t="shared" si="37"/>
        <v>1</v>
      </c>
      <c r="Y272" s="33">
        <v>17212</v>
      </c>
      <c r="AB272" s="66">
        <f t="shared" si="38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5"/>
        <v>0</v>
      </c>
      <c r="U273" s="5">
        <v>37527.880226898858</v>
      </c>
      <c r="V273" s="5">
        <v>37527.880226898858</v>
      </c>
      <c r="W273" s="76">
        <f t="shared" si="36"/>
        <v>0</v>
      </c>
      <c r="X273" s="76">
        <f t="shared" si="37"/>
        <v>1</v>
      </c>
      <c r="Y273" s="33">
        <v>17212</v>
      </c>
      <c r="AB273" s="66">
        <f t="shared" si="38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5"/>
        <v>0</v>
      </c>
      <c r="U274" s="5">
        <v>37527.880226898858</v>
      </c>
      <c r="V274" s="5">
        <v>37527.880226898858</v>
      </c>
      <c r="W274" s="76">
        <f t="shared" si="36"/>
        <v>0</v>
      </c>
      <c r="X274" s="76">
        <f t="shared" si="37"/>
        <v>1</v>
      </c>
      <c r="Y274" s="33">
        <v>17212</v>
      </c>
      <c r="AB274" s="66">
        <f t="shared" si="38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5"/>
        <v>0</v>
      </c>
      <c r="U275" s="5">
        <v>37527.880226898858</v>
      </c>
      <c r="V275" s="5">
        <v>37527.880226898858</v>
      </c>
      <c r="W275" s="76">
        <f t="shared" si="36"/>
        <v>0</v>
      </c>
      <c r="X275" s="76">
        <f t="shared" si="37"/>
        <v>1</v>
      </c>
      <c r="Y275" s="33">
        <v>17212</v>
      </c>
      <c r="AB275" s="66">
        <f t="shared" si="38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5"/>
        <v>0</v>
      </c>
      <c r="U276" s="5">
        <v>37527.880226898858</v>
      </c>
      <c r="V276" s="5">
        <v>37527.880226898858</v>
      </c>
      <c r="W276" s="76">
        <f t="shared" si="36"/>
        <v>0</v>
      </c>
      <c r="X276" s="76">
        <f t="shared" si="37"/>
        <v>1</v>
      </c>
      <c r="Y276" s="33">
        <v>17212</v>
      </c>
      <c r="AB276" s="66">
        <f t="shared" si="38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5"/>
        <v>0</v>
      </c>
      <c r="U277" s="5">
        <v>37527.880226898858</v>
      </c>
      <c r="V277" s="5">
        <v>37527.880226898858</v>
      </c>
      <c r="W277" s="76">
        <f t="shared" si="36"/>
        <v>0</v>
      </c>
      <c r="X277" s="76">
        <f t="shared" si="37"/>
        <v>1</v>
      </c>
      <c r="Y277" s="33">
        <v>17212</v>
      </c>
      <c r="AB277" s="66">
        <f t="shared" si="38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5"/>
        <v>0</v>
      </c>
      <c r="U278" s="5">
        <v>37527.880226898858</v>
      </c>
      <c r="V278" s="5">
        <v>37527.880226898858</v>
      </c>
      <c r="W278" s="76">
        <f t="shared" si="36"/>
        <v>0</v>
      </c>
      <c r="X278" s="76">
        <f t="shared" si="37"/>
        <v>1</v>
      </c>
      <c r="Y278" s="33">
        <v>17212</v>
      </c>
      <c r="AB278" s="66">
        <f t="shared" si="38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5"/>
        <v>0</v>
      </c>
      <c r="U279" s="5">
        <v>4134.9997731011408</v>
      </c>
      <c r="V279" s="5">
        <v>4134.9997731011408</v>
      </c>
      <c r="W279" s="76">
        <f t="shared" si="36"/>
        <v>0</v>
      </c>
      <c r="X279" s="76">
        <f t="shared" si="37"/>
        <v>1</v>
      </c>
      <c r="Y279" s="33">
        <v>17212</v>
      </c>
      <c r="AB279" s="66">
        <f t="shared" si="38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5"/>
        <v>0</v>
      </c>
      <c r="U280" s="5">
        <v>4134.9997731011408</v>
      </c>
      <c r="V280" s="5">
        <v>4134.9997731011408</v>
      </c>
      <c r="W280" s="76">
        <f t="shared" si="36"/>
        <v>0</v>
      </c>
      <c r="X280" s="76">
        <f t="shared" si="37"/>
        <v>1</v>
      </c>
      <c r="Y280" s="33">
        <v>17212</v>
      </c>
      <c r="AB280" s="66">
        <f t="shared" si="38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5"/>
        <v>0</v>
      </c>
      <c r="U281" s="5">
        <v>4134.9997731011408</v>
      </c>
      <c r="V281" s="5">
        <v>4134.9997731011408</v>
      </c>
      <c r="W281" s="76">
        <f t="shared" si="36"/>
        <v>0</v>
      </c>
      <c r="X281" s="76">
        <f t="shared" si="37"/>
        <v>1</v>
      </c>
      <c r="Y281" s="33">
        <v>17212</v>
      </c>
      <c r="AB281" s="66">
        <f t="shared" si="38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5"/>
        <v>0</v>
      </c>
      <c r="U282" s="5">
        <v>4134.9997731011408</v>
      </c>
      <c r="V282" s="5">
        <v>4134.9997731011408</v>
      </c>
      <c r="W282" s="76">
        <f t="shared" si="36"/>
        <v>0</v>
      </c>
      <c r="X282" s="76">
        <f t="shared" si="37"/>
        <v>1</v>
      </c>
      <c r="Y282" s="33">
        <v>17212</v>
      </c>
      <c r="AB282" s="66">
        <f t="shared" si="38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5"/>
        <v>0</v>
      </c>
      <c r="U283" s="5">
        <v>4134.9997731011408</v>
      </c>
      <c r="V283" s="5">
        <v>4134.9997731011408</v>
      </c>
      <c r="W283" s="76">
        <f t="shared" si="36"/>
        <v>0</v>
      </c>
      <c r="X283" s="76">
        <f t="shared" si="37"/>
        <v>1</v>
      </c>
      <c r="Y283" s="33">
        <v>17212</v>
      </c>
      <c r="AB283" s="66">
        <f t="shared" si="38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5"/>
        <v>0</v>
      </c>
      <c r="U284" s="5">
        <v>4134.9997731011408</v>
      </c>
      <c r="V284" s="5">
        <v>4134.9997731011408</v>
      </c>
      <c r="W284" s="76">
        <f t="shared" si="36"/>
        <v>0</v>
      </c>
      <c r="X284" s="76">
        <f t="shared" si="37"/>
        <v>1</v>
      </c>
      <c r="Y284" s="33">
        <v>17212</v>
      </c>
      <c r="AB284" s="66">
        <f t="shared" si="38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5"/>
        <v>0</v>
      </c>
      <c r="U285" s="5">
        <v>4134.9997731011408</v>
      </c>
      <c r="V285" s="5">
        <v>4134.9997731011408</v>
      </c>
      <c r="W285" s="76">
        <f t="shared" si="36"/>
        <v>0</v>
      </c>
      <c r="X285" s="76">
        <f t="shared" si="37"/>
        <v>1</v>
      </c>
      <c r="Y285" s="33">
        <v>17212</v>
      </c>
      <c r="AB285" s="66">
        <f t="shared" si="38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5"/>
        <v>0</v>
      </c>
      <c r="U286" s="5">
        <v>4134.9997731011408</v>
      </c>
      <c r="V286" s="5">
        <v>4134.9997731011408</v>
      </c>
      <c r="W286" s="76">
        <f t="shared" si="36"/>
        <v>0</v>
      </c>
      <c r="X286" s="76">
        <f t="shared" si="37"/>
        <v>1</v>
      </c>
      <c r="Y286" s="33">
        <v>17212</v>
      </c>
      <c r="AB286" s="66">
        <f t="shared" si="38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5"/>
        <v>0</v>
      </c>
      <c r="U287" s="5">
        <v>4134.9997731011408</v>
      </c>
      <c r="V287" s="5">
        <v>4134.9997731011408</v>
      </c>
      <c r="W287" s="76">
        <f t="shared" si="36"/>
        <v>0</v>
      </c>
      <c r="X287" s="76">
        <f t="shared" si="37"/>
        <v>1</v>
      </c>
      <c r="Y287" s="33">
        <v>17212</v>
      </c>
      <c r="AB287" s="66">
        <f t="shared" si="38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5"/>
        <v>0</v>
      </c>
      <c r="U288" s="5">
        <v>4134.9997731011408</v>
      </c>
      <c r="V288" s="5">
        <v>4134.9997731011408</v>
      </c>
      <c r="W288" s="76">
        <f t="shared" si="36"/>
        <v>0</v>
      </c>
      <c r="X288" s="76">
        <f t="shared" si="37"/>
        <v>1</v>
      </c>
      <c r="Y288" s="33">
        <v>17212</v>
      </c>
      <c r="AB288" s="66">
        <f t="shared" si="38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5"/>
        <v>0</v>
      </c>
      <c r="U289" s="5">
        <v>46976.684399999998</v>
      </c>
      <c r="V289" s="5">
        <v>46976.684399999998</v>
      </c>
      <c r="W289" s="76">
        <f t="shared" si="36"/>
        <v>0</v>
      </c>
      <c r="X289" s="76">
        <f t="shared" si="37"/>
        <v>1</v>
      </c>
      <c r="Y289" s="33">
        <v>17212</v>
      </c>
      <c r="AB289" s="66">
        <f t="shared" si="38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5"/>
        <v>0</v>
      </c>
      <c r="U290" s="5">
        <v>46976.684399999998</v>
      </c>
      <c r="V290" s="5">
        <v>46976.684399999998</v>
      </c>
      <c r="W290" s="76">
        <f t="shared" si="36"/>
        <v>0</v>
      </c>
      <c r="X290" s="76">
        <f t="shared" si="37"/>
        <v>1</v>
      </c>
      <c r="Y290" s="33">
        <v>17212</v>
      </c>
      <c r="AB290" s="66">
        <f t="shared" si="38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5"/>
        <v>0</v>
      </c>
      <c r="U291" s="5">
        <v>23222.2</v>
      </c>
      <c r="V291" s="5">
        <v>23222.2</v>
      </c>
      <c r="W291" s="76">
        <f t="shared" si="36"/>
        <v>0</v>
      </c>
      <c r="X291" s="76">
        <f t="shared" si="37"/>
        <v>1</v>
      </c>
      <c r="Y291" s="33">
        <v>17320</v>
      </c>
      <c r="AB291" s="66">
        <f t="shared" si="38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5"/>
        <v>0</v>
      </c>
      <c r="U292" s="5">
        <v>7179.4</v>
      </c>
      <c r="V292" s="5">
        <v>7179.4</v>
      </c>
      <c r="W292" s="76">
        <f t="shared" si="36"/>
        <v>0</v>
      </c>
      <c r="X292" s="76">
        <f t="shared" si="37"/>
        <v>1</v>
      </c>
      <c r="Y292" s="50">
        <v>17320</v>
      </c>
      <c r="AB292" s="66">
        <f t="shared" si="38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9">+V296-U296</f>
        <v>0</v>
      </c>
      <c r="X296" s="76">
        <f t="shared" ref="X296:X304" si="40">P296-V296</f>
        <v>1</v>
      </c>
      <c r="Y296" s="92">
        <v>18050</v>
      </c>
      <c r="AB296" s="66">
        <f t="shared" ref="AB296:AB310" si="41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2">+V297-U297</f>
        <v>0</v>
      </c>
      <c r="X297" s="76">
        <f t="shared" si="40"/>
        <v>1</v>
      </c>
      <c r="Y297" s="91" t="s">
        <v>600</v>
      </c>
      <c r="AB297" s="66">
        <f t="shared" si="41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2"/>
        <v>0</v>
      </c>
      <c r="X298" s="76">
        <f t="shared" si="40"/>
        <v>1.000000000007276</v>
      </c>
      <c r="Y298" s="92" t="s">
        <v>607</v>
      </c>
      <c r="AB298" s="66">
        <f t="shared" si="41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3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40"/>
        <v>1.000000000007276</v>
      </c>
      <c r="Y299" s="92" t="s">
        <v>607</v>
      </c>
      <c r="AB299" s="66">
        <f t="shared" si="41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3"/>
        <v>0</v>
      </c>
      <c r="U300" s="5">
        <v>62472.305899999992</v>
      </c>
      <c r="V300" s="76">
        <v>62472.305899999992</v>
      </c>
      <c r="W300" s="76">
        <f t="shared" si="42"/>
        <v>0</v>
      </c>
      <c r="X300" s="76">
        <f t="shared" si="40"/>
        <v>1.000000000007276</v>
      </c>
      <c r="Y300" s="92" t="s">
        <v>607</v>
      </c>
      <c r="AB300" s="66">
        <f t="shared" si="41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3"/>
        <v>0</v>
      </c>
      <c r="U301" s="5">
        <v>62472.305899999992</v>
      </c>
      <c r="V301" s="76">
        <v>62472.305899999992</v>
      </c>
      <c r="W301" s="76">
        <f t="shared" si="42"/>
        <v>0</v>
      </c>
      <c r="X301" s="76">
        <f t="shared" si="40"/>
        <v>1.000000000007276</v>
      </c>
      <c r="Y301" s="92" t="s">
        <v>607</v>
      </c>
      <c r="AB301" s="66">
        <f t="shared" si="41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2"/>
        <v>0</v>
      </c>
      <c r="X302" s="76">
        <f t="shared" si="40"/>
        <v>1.000000000007276</v>
      </c>
      <c r="Y302" s="92" t="s">
        <v>607</v>
      </c>
      <c r="AB302" s="66">
        <f t="shared" si="41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3"/>
        <v>0</v>
      </c>
      <c r="U303" s="5">
        <v>62472.305899999992</v>
      </c>
      <c r="V303" s="76">
        <v>62472.305899999992</v>
      </c>
      <c r="W303" s="76">
        <f t="shared" si="42"/>
        <v>0</v>
      </c>
      <c r="X303" s="76">
        <f t="shared" si="40"/>
        <v>1.000000000007276</v>
      </c>
      <c r="Y303" s="92" t="s">
        <v>607</v>
      </c>
      <c r="AB303" s="66">
        <f t="shared" si="41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3"/>
        <v>0</v>
      </c>
      <c r="U304" s="5">
        <v>42399</v>
      </c>
      <c r="V304" s="76">
        <v>42399</v>
      </c>
      <c r="W304" s="76">
        <f t="shared" si="42"/>
        <v>0</v>
      </c>
      <c r="X304" s="76">
        <f t="shared" si="40"/>
        <v>1</v>
      </c>
      <c r="Y304" s="92"/>
      <c r="AB304" s="66">
        <f t="shared" si="41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1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1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1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4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1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4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1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4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1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229542.6777777778</v>
      </c>
      <c r="W318" s="76">
        <f>+V318-U318</f>
        <v>16395.905555555568</v>
      </c>
      <c r="X318" s="76">
        <f>P318-V318</f>
        <v>65584.622222222184</v>
      </c>
      <c r="Y318" s="103" t="s">
        <v>636</v>
      </c>
      <c r="AB318" s="66">
        <f>IF((DATEDIF(I318,AB$4,"m"))&gt;=36,36,(DATEDIF(I318,AB$4,"m")))</f>
        <v>28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229542.6777777778</v>
      </c>
      <c r="W319" s="112">
        <f>SUM(W318)</f>
        <v>16395.905555555568</v>
      </c>
      <c r="X319" s="112">
        <f>SUM(X318)</f>
        <v>65584.622222222184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7839.375</v>
      </c>
      <c r="W321" s="76">
        <f>+V321-U321</f>
        <v>580.69444444444434</v>
      </c>
      <c r="X321" s="76">
        <f>P321-V321</f>
        <v>2614.125</v>
      </c>
      <c r="Y321" s="33" t="s">
        <v>641</v>
      </c>
      <c r="AB321" s="66">
        <f>IF((DATEDIF(I321,AB$4,"m"))&gt;=36,36,(DATEDIF(I321,AB$4,"m")))</f>
        <v>27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7839.375</v>
      </c>
      <c r="W322" s="112">
        <f>SUM(W320:W321)</f>
        <v>580.69444444444434</v>
      </c>
      <c r="X322" s="112">
        <f>SUM(X320:X321)</f>
        <v>2614.125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237382.0527777778</v>
      </c>
      <c r="W324" s="577">
        <f>+W319+W322</f>
        <v>16976.600000000013</v>
      </c>
      <c r="X324" s="577">
        <f>+X319+X322</f>
        <v>68198.747222222184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5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6">+V315+V324</f>
        <v>17906159.369656667</v>
      </c>
      <c r="W326" s="85">
        <f t="shared" si="46"/>
        <v>16976.600000000013</v>
      </c>
      <c r="X326" s="85">
        <f t="shared" si="46"/>
        <v>68462.747222222359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2494</v>
      </c>
      <c r="E328" s="96"/>
      <c r="F328" s="96" t="s">
        <v>2495</v>
      </c>
      <c r="G328" s="96" t="s">
        <v>2496</v>
      </c>
      <c r="H328" s="96" t="s">
        <v>2497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2498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90469.041666666672</v>
      </c>
      <c r="W328" s="76">
        <f>+V328-U328</f>
        <v>7237.5233333333308</v>
      </c>
      <c r="X328" s="76">
        <f>P328-V328</f>
        <v>39807.378333333327</v>
      </c>
      <c r="Y328" s="103" t="s">
        <v>636</v>
      </c>
      <c r="AB328" s="66">
        <f>IF((DATEDIF(I328,AB$4,"m"))&gt;=36,36,(DATEDIF(I328,AB$4,"m")))</f>
        <v>25</v>
      </c>
    </row>
    <row r="329" spans="1:28" s="110" customFormat="1" x14ac:dyDescent="0.25">
      <c r="A329" s="97"/>
      <c r="B329" s="97"/>
      <c r="C329" s="97"/>
      <c r="D329" s="576" t="s">
        <v>2499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90469.041666666672</v>
      </c>
      <c r="W329" s="112">
        <f>SUM(W328)</f>
        <v>7237.5233333333308</v>
      </c>
      <c r="X329" s="112">
        <f>SUM(X328)</f>
        <v>39807.378333333327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2504</v>
      </c>
      <c r="E331" s="96" t="s">
        <v>2505</v>
      </c>
      <c r="F331" s="96" t="s">
        <v>2506</v>
      </c>
      <c r="G331" s="96" t="s">
        <v>2507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2508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18317.333333333332</v>
      </c>
      <c r="W331" s="76">
        <f>+V331-U331</f>
        <v>1526.4444444444453</v>
      </c>
      <c r="X331" s="76">
        <f>P331-V331</f>
        <v>9159.6666666666679</v>
      </c>
      <c r="Y331" s="103"/>
      <c r="AB331" s="66">
        <f>IF((DATEDIF(I331,AB$4,"m"))&gt;=36,36,(DATEDIF(I331,AB$4,"m")))</f>
        <v>24</v>
      </c>
    </row>
    <row r="332" spans="1:28" s="110" customFormat="1" x14ac:dyDescent="0.25">
      <c r="A332" s="97"/>
      <c r="B332" s="97"/>
      <c r="C332" s="97"/>
      <c r="D332" s="576" t="s">
        <v>2509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18317.333333333332</v>
      </c>
      <c r="W332" s="112">
        <f>SUM(W331)</f>
        <v>1526.4444444444453</v>
      </c>
      <c r="X332" s="112">
        <f>SUM(X331)</f>
        <v>9159.6666666666679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2510</v>
      </c>
      <c r="E334" s="96"/>
      <c r="F334" s="96" t="s">
        <v>2511</v>
      </c>
      <c r="G334" s="96"/>
      <c r="H334" s="40" t="s">
        <v>2512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2513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189841.34833333333</v>
      </c>
      <c r="W334" s="76">
        <f>+V334-U334</f>
        <v>16507.943333333329</v>
      </c>
      <c r="X334" s="76">
        <f>P334-V334</f>
        <v>107302.63166666665</v>
      </c>
      <c r="Y334" s="103"/>
      <c r="AB334" s="66">
        <f t="shared" ref="AB334:AB365" si="47">IF((DATEDIF(I334,AB$4,"m"))&gt;=36,36,(DATEDIF(I334,AB$4,"m")))</f>
        <v>23</v>
      </c>
    </row>
    <row r="335" spans="1:28" s="102" customFormat="1" ht="14.25" customHeight="1" x14ac:dyDescent="0.25">
      <c r="A335" s="96"/>
      <c r="B335" s="96"/>
      <c r="C335" s="96"/>
      <c r="D335" s="7" t="s">
        <v>2514</v>
      </c>
      <c r="E335" s="96" t="s">
        <v>43</v>
      </c>
      <c r="F335" s="96" t="s">
        <v>2515</v>
      </c>
      <c r="G335" s="200" t="s">
        <v>2516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2517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26052.163888888888</v>
      </c>
      <c r="W335" s="76">
        <f>+V335-U335</f>
        <v>2265.4055555555533</v>
      </c>
      <c r="X335" s="76">
        <f>P335-V335</f>
        <v>14726.136111111115</v>
      </c>
      <c r="Y335" s="103"/>
      <c r="AB335" s="66">
        <f t="shared" si="47"/>
        <v>23</v>
      </c>
    </row>
    <row r="336" spans="1:28" s="102" customFormat="1" ht="14.25" customHeight="1" x14ac:dyDescent="0.25">
      <c r="A336" s="96"/>
      <c r="B336" s="96"/>
      <c r="C336" s="96"/>
      <c r="D336" s="7" t="s">
        <v>2514</v>
      </c>
      <c r="E336" s="96" t="s">
        <v>43</v>
      </c>
      <c r="F336" s="96" t="s">
        <v>2515</v>
      </c>
      <c r="G336" s="200" t="s">
        <v>2518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2517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8">(((P336)-1)/3)/12</f>
        <v>1132.7027777777778</v>
      </c>
      <c r="U336" s="5">
        <v>23786.758333333335</v>
      </c>
      <c r="V336" s="76">
        <f t="shared" ref="V336:V365" si="49">T336*AB336</f>
        <v>26052.163888888888</v>
      </c>
      <c r="W336" s="76">
        <f t="shared" ref="W336:W365" si="50">+V336-U336</f>
        <v>2265.4055555555533</v>
      </c>
      <c r="X336" s="76">
        <f t="shared" ref="X336:X365" si="51">P336-V336</f>
        <v>14726.136111111115</v>
      </c>
      <c r="Y336" s="103"/>
      <c r="AB336" s="66">
        <f t="shared" si="47"/>
        <v>23</v>
      </c>
    </row>
    <row r="337" spans="1:28" s="102" customFormat="1" ht="14.25" customHeight="1" x14ac:dyDescent="0.25">
      <c r="A337" s="96"/>
      <c r="B337" s="96"/>
      <c r="C337" s="96"/>
      <c r="D337" s="7" t="s">
        <v>2514</v>
      </c>
      <c r="E337" s="96" t="s">
        <v>43</v>
      </c>
      <c r="F337" s="96" t="s">
        <v>2515</v>
      </c>
      <c r="G337" s="200" t="s">
        <v>2519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2517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8"/>
        <v>1132.7027777777778</v>
      </c>
      <c r="U337" s="5">
        <v>23786.758333333335</v>
      </c>
      <c r="V337" s="76">
        <f t="shared" si="49"/>
        <v>26052.163888888888</v>
      </c>
      <c r="W337" s="76">
        <f t="shared" si="50"/>
        <v>2265.4055555555533</v>
      </c>
      <c r="X337" s="76">
        <f t="shared" si="51"/>
        <v>14726.136111111115</v>
      </c>
      <c r="Y337" s="103"/>
      <c r="AB337" s="66">
        <f t="shared" si="47"/>
        <v>23</v>
      </c>
    </row>
    <row r="338" spans="1:28" s="102" customFormat="1" ht="14.25" customHeight="1" x14ac:dyDescent="0.25">
      <c r="A338" s="96"/>
      <c r="B338" s="96"/>
      <c r="C338" s="96"/>
      <c r="D338" s="7" t="s">
        <v>2514</v>
      </c>
      <c r="E338" s="96" t="s">
        <v>43</v>
      </c>
      <c r="F338" s="96" t="s">
        <v>2515</v>
      </c>
      <c r="G338" s="200" t="s">
        <v>2520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2517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8"/>
        <v>1132.7027777777778</v>
      </c>
      <c r="U338" s="5">
        <v>23786.758333333335</v>
      </c>
      <c r="V338" s="76">
        <f t="shared" si="49"/>
        <v>26052.163888888888</v>
      </c>
      <c r="W338" s="76">
        <f t="shared" si="50"/>
        <v>2265.4055555555533</v>
      </c>
      <c r="X338" s="76">
        <f t="shared" si="51"/>
        <v>14726.136111111115</v>
      </c>
      <c r="Y338" s="103"/>
      <c r="AB338" s="66">
        <f t="shared" si="47"/>
        <v>23</v>
      </c>
    </row>
    <row r="339" spans="1:28" s="102" customFormat="1" ht="14.25" customHeight="1" x14ac:dyDescent="0.25">
      <c r="A339" s="96"/>
      <c r="B339" s="96"/>
      <c r="C339" s="96"/>
      <c r="D339" s="7" t="s">
        <v>2514</v>
      </c>
      <c r="E339" s="96" t="s">
        <v>43</v>
      </c>
      <c r="F339" s="96" t="s">
        <v>2515</v>
      </c>
      <c r="G339" s="200" t="s">
        <v>2521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2517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8"/>
        <v>1132.7027777777778</v>
      </c>
      <c r="U339" s="5">
        <v>23786.758333333335</v>
      </c>
      <c r="V339" s="76">
        <f t="shared" si="49"/>
        <v>26052.163888888888</v>
      </c>
      <c r="W339" s="76">
        <f t="shared" si="50"/>
        <v>2265.4055555555533</v>
      </c>
      <c r="X339" s="76">
        <f t="shared" si="51"/>
        <v>14726.136111111115</v>
      </c>
      <c r="Y339" s="103"/>
      <c r="AB339" s="66">
        <f t="shared" si="47"/>
        <v>23</v>
      </c>
    </row>
    <row r="340" spans="1:28" s="102" customFormat="1" ht="14.25" customHeight="1" x14ac:dyDescent="0.25">
      <c r="A340" s="96"/>
      <c r="B340" s="96"/>
      <c r="C340" s="96"/>
      <c r="D340" s="7" t="s">
        <v>2514</v>
      </c>
      <c r="E340" s="96" t="s">
        <v>43</v>
      </c>
      <c r="F340" s="96" t="s">
        <v>2515</v>
      </c>
      <c r="G340" s="200" t="s">
        <v>2522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2517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8"/>
        <v>1132.7027777777778</v>
      </c>
      <c r="U340" s="5">
        <v>23786.758333333335</v>
      </c>
      <c r="V340" s="76">
        <f t="shared" si="49"/>
        <v>26052.163888888888</v>
      </c>
      <c r="W340" s="76">
        <f t="shared" si="50"/>
        <v>2265.4055555555533</v>
      </c>
      <c r="X340" s="76">
        <f t="shared" si="51"/>
        <v>14726.136111111115</v>
      </c>
      <c r="Y340" s="103"/>
      <c r="AB340" s="66">
        <f t="shared" si="47"/>
        <v>23</v>
      </c>
    </row>
    <row r="341" spans="1:28" s="102" customFormat="1" ht="14.25" customHeight="1" x14ac:dyDescent="0.25">
      <c r="A341" s="96"/>
      <c r="B341" s="96"/>
      <c r="C341" s="96"/>
      <c r="D341" s="7" t="s">
        <v>2514</v>
      </c>
      <c r="E341" s="96" t="s">
        <v>43</v>
      </c>
      <c r="F341" s="96" t="s">
        <v>2515</v>
      </c>
      <c r="G341" s="200" t="s">
        <v>2523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2517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8"/>
        <v>1132.7027777777778</v>
      </c>
      <c r="U341" s="5">
        <v>23786.758333333335</v>
      </c>
      <c r="V341" s="76">
        <f t="shared" si="49"/>
        <v>26052.163888888888</v>
      </c>
      <c r="W341" s="76">
        <f t="shared" si="50"/>
        <v>2265.4055555555533</v>
      </c>
      <c r="X341" s="76">
        <f t="shared" si="51"/>
        <v>14726.136111111115</v>
      </c>
      <c r="Y341" s="103"/>
      <c r="AB341" s="66">
        <f t="shared" si="47"/>
        <v>23</v>
      </c>
    </row>
    <row r="342" spans="1:28" s="102" customFormat="1" ht="14.25" customHeight="1" x14ac:dyDescent="0.25">
      <c r="A342" s="96"/>
      <c r="B342" s="96"/>
      <c r="C342" s="96"/>
      <c r="D342" s="7" t="s">
        <v>2514</v>
      </c>
      <c r="E342" s="96" t="s">
        <v>43</v>
      </c>
      <c r="F342" s="96" t="s">
        <v>2515</v>
      </c>
      <c r="G342" s="200" t="s">
        <v>2524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2517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8"/>
        <v>1132.7027777777778</v>
      </c>
      <c r="U342" s="5">
        <v>23786.758333333335</v>
      </c>
      <c r="V342" s="76">
        <f t="shared" si="49"/>
        <v>26052.163888888888</v>
      </c>
      <c r="W342" s="76">
        <f t="shared" si="50"/>
        <v>2265.4055555555533</v>
      </c>
      <c r="X342" s="76">
        <f t="shared" si="51"/>
        <v>14726.136111111115</v>
      </c>
      <c r="Y342" s="103"/>
      <c r="AB342" s="66">
        <f t="shared" si="47"/>
        <v>23</v>
      </c>
    </row>
    <row r="343" spans="1:28" s="102" customFormat="1" ht="14.25" customHeight="1" x14ac:dyDescent="0.25">
      <c r="A343" s="96"/>
      <c r="B343" s="96"/>
      <c r="C343" s="96"/>
      <c r="D343" s="7" t="s">
        <v>2514</v>
      </c>
      <c r="E343" s="96" t="s">
        <v>43</v>
      </c>
      <c r="F343" s="96" t="s">
        <v>2515</v>
      </c>
      <c r="G343" s="200" t="s">
        <v>2525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2517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8"/>
        <v>1132.7027777777778</v>
      </c>
      <c r="U343" s="5">
        <v>23786.758333333335</v>
      </c>
      <c r="V343" s="76">
        <f t="shared" si="49"/>
        <v>26052.163888888888</v>
      </c>
      <c r="W343" s="76">
        <f t="shared" si="50"/>
        <v>2265.4055555555533</v>
      </c>
      <c r="X343" s="76">
        <f t="shared" si="51"/>
        <v>14726.136111111115</v>
      </c>
      <c r="Y343" s="103"/>
      <c r="AB343" s="66">
        <f t="shared" si="47"/>
        <v>23</v>
      </c>
    </row>
    <row r="344" spans="1:28" s="102" customFormat="1" ht="14.25" customHeight="1" x14ac:dyDescent="0.25">
      <c r="A344" s="96"/>
      <c r="B344" s="96"/>
      <c r="C344" s="96"/>
      <c r="D344" s="7" t="s">
        <v>2514</v>
      </c>
      <c r="E344" s="96" t="s">
        <v>43</v>
      </c>
      <c r="F344" s="96" t="s">
        <v>2515</v>
      </c>
      <c r="G344" s="200" t="s">
        <v>2526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2517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8"/>
        <v>1132.7027777777778</v>
      </c>
      <c r="U344" s="5">
        <v>23786.758333333335</v>
      </c>
      <c r="V344" s="76">
        <f t="shared" si="49"/>
        <v>26052.163888888888</v>
      </c>
      <c r="W344" s="76">
        <f t="shared" si="50"/>
        <v>2265.4055555555533</v>
      </c>
      <c r="X344" s="76">
        <f t="shared" si="51"/>
        <v>14726.136111111115</v>
      </c>
      <c r="Y344" s="103"/>
      <c r="AB344" s="66">
        <f t="shared" si="47"/>
        <v>23</v>
      </c>
    </row>
    <row r="345" spans="1:28" s="102" customFormat="1" ht="14.25" customHeight="1" x14ac:dyDescent="0.25">
      <c r="A345" s="96"/>
      <c r="B345" s="96"/>
      <c r="C345" s="96"/>
      <c r="D345" s="7" t="s">
        <v>2514</v>
      </c>
      <c r="E345" s="96" t="s">
        <v>43</v>
      </c>
      <c r="F345" s="96" t="s">
        <v>2515</v>
      </c>
      <c r="G345" s="200" t="s">
        <v>2527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2517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8"/>
        <v>1132.7027777777778</v>
      </c>
      <c r="U345" s="5">
        <v>23786.758333333335</v>
      </c>
      <c r="V345" s="76">
        <f t="shared" si="49"/>
        <v>26052.163888888888</v>
      </c>
      <c r="W345" s="76">
        <f t="shared" si="50"/>
        <v>2265.4055555555533</v>
      </c>
      <c r="X345" s="76">
        <f t="shared" si="51"/>
        <v>14726.136111111115</v>
      </c>
      <c r="Y345" s="103"/>
      <c r="AB345" s="66">
        <f t="shared" si="47"/>
        <v>23</v>
      </c>
    </row>
    <row r="346" spans="1:28" s="102" customFormat="1" ht="14.25" customHeight="1" x14ac:dyDescent="0.25">
      <c r="A346" s="96"/>
      <c r="B346" s="96"/>
      <c r="C346" s="96"/>
      <c r="D346" s="7" t="s">
        <v>2514</v>
      </c>
      <c r="E346" s="96" t="s">
        <v>43</v>
      </c>
      <c r="F346" s="96" t="s">
        <v>2515</v>
      </c>
      <c r="G346" s="200" t="s">
        <v>2528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2517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8"/>
        <v>1132.7027777777778</v>
      </c>
      <c r="U346" s="5">
        <v>23786.758333333335</v>
      </c>
      <c r="V346" s="76">
        <f t="shared" si="49"/>
        <v>26052.163888888888</v>
      </c>
      <c r="W346" s="76">
        <f t="shared" si="50"/>
        <v>2265.4055555555533</v>
      </c>
      <c r="X346" s="76">
        <f t="shared" si="51"/>
        <v>14726.136111111115</v>
      </c>
      <c r="Y346" s="103"/>
      <c r="AB346" s="66">
        <f t="shared" si="47"/>
        <v>23</v>
      </c>
    </row>
    <row r="347" spans="1:28" s="102" customFormat="1" ht="14.25" customHeight="1" x14ac:dyDescent="0.25">
      <c r="A347" s="96"/>
      <c r="B347" s="96"/>
      <c r="C347" s="96"/>
      <c r="D347" s="7" t="s">
        <v>2514</v>
      </c>
      <c r="E347" s="96" t="s">
        <v>43</v>
      </c>
      <c r="F347" s="96" t="s">
        <v>2515</v>
      </c>
      <c r="G347" s="200" t="s">
        <v>2529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2517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8"/>
        <v>1132.7027777777778</v>
      </c>
      <c r="U347" s="5">
        <v>23786.758333333335</v>
      </c>
      <c r="V347" s="76">
        <f t="shared" si="49"/>
        <v>26052.163888888888</v>
      </c>
      <c r="W347" s="76">
        <f t="shared" si="50"/>
        <v>2265.4055555555533</v>
      </c>
      <c r="X347" s="76">
        <f t="shared" si="51"/>
        <v>14726.136111111115</v>
      </c>
      <c r="Y347" s="103"/>
      <c r="AB347" s="66">
        <f t="shared" si="47"/>
        <v>23</v>
      </c>
    </row>
    <row r="348" spans="1:28" s="102" customFormat="1" ht="14.25" customHeight="1" x14ac:dyDescent="0.25">
      <c r="A348" s="96"/>
      <c r="B348" s="96"/>
      <c r="C348" s="96"/>
      <c r="D348" s="7" t="s">
        <v>2514</v>
      </c>
      <c r="E348" s="96" t="s">
        <v>43</v>
      </c>
      <c r="F348" s="96" t="s">
        <v>2515</v>
      </c>
      <c r="G348" s="200" t="s">
        <v>2530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2517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8"/>
        <v>1132.7027777777778</v>
      </c>
      <c r="U348" s="5">
        <v>23786.758333333335</v>
      </c>
      <c r="V348" s="76">
        <f t="shared" si="49"/>
        <v>26052.163888888888</v>
      </c>
      <c r="W348" s="76">
        <f t="shared" si="50"/>
        <v>2265.4055555555533</v>
      </c>
      <c r="X348" s="76">
        <f t="shared" si="51"/>
        <v>14726.136111111115</v>
      </c>
      <c r="Y348" s="103"/>
      <c r="AB348" s="66">
        <f t="shared" si="47"/>
        <v>23</v>
      </c>
    </row>
    <row r="349" spans="1:28" s="102" customFormat="1" ht="14.25" customHeight="1" x14ac:dyDescent="0.25">
      <c r="A349" s="96"/>
      <c r="B349" s="96"/>
      <c r="C349" s="96"/>
      <c r="D349" s="7" t="s">
        <v>2514</v>
      </c>
      <c r="E349" s="96" t="s">
        <v>43</v>
      </c>
      <c r="F349" s="96" t="s">
        <v>2515</v>
      </c>
      <c r="G349" s="200" t="s">
        <v>2531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2517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8"/>
        <v>1132.7027777777778</v>
      </c>
      <c r="U349" s="5">
        <v>23786.758333333335</v>
      </c>
      <c r="V349" s="76">
        <f t="shared" si="49"/>
        <v>26052.163888888888</v>
      </c>
      <c r="W349" s="76">
        <f t="shared" si="50"/>
        <v>2265.4055555555533</v>
      </c>
      <c r="X349" s="76">
        <f t="shared" si="51"/>
        <v>14726.136111111115</v>
      </c>
      <c r="Y349" s="103"/>
      <c r="AB349" s="66">
        <f t="shared" si="47"/>
        <v>23</v>
      </c>
    </row>
    <row r="350" spans="1:28" s="102" customFormat="1" ht="14.25" customHeight="1" x14ac:dyDescent="0.25">
      <c r="A350" s="96"/>
      <c r="B350" s="96"/>
      <c r="C350" s="96"/>
      <c r="D350" s="7" t="s">
        <v>2532</v>
      </c>
      <c r="E350" s="96" t="s">
        <v>43</v>
      </c>
      <c r="F350" s="96" t="s">
        <v>2533</v>
      </c>
      <c r="G350" s="96" t="s">
        <v>2534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2517</v>
      </c>
      <c r="O350" s="96" t="s">
        <v>624</v>
      </c>
      <c r="P350" s="101">
        <v>5287.11</v>
      </c>
      <c r="Q350" s="101"/>
      <c r="S350" s="102">
        <v>3</v>
      </c>
      <c r="T350" s="30">
        <f t="shared" si="48"/>
        <v>146.83638888888888</v>
      </c>
      <c r="U350" s="5">
        <v>3083.5641666666666</v>
      </c>
      <c r="V350" s="76">
        <f t="shared" si="49"/>
        <v>3377.2369444444444</v>
      </c>
      <c r="W350" s="76">
        <f t="shared" si="50"/>
        <v>293.67277777777781</v>
      </c>
      <c r="X350" s="76">
        <f t="shared" si="51"/>
        <v>1909.8730555555553</v>
      </c>
      <c r="Y350" s="103"/>
      <c r="AB350" s="66">
        <f t="shared" si="47"/>
        <v>23</v>
      </c>
    </row>
    <row r="351" spans="1:28" s="102" customFormat="1" ht="14.25" customHeight="1" x14ac:dyDescent="0.25">
      <c r="A351" s="96"/>
      <c r="B351" s="96"/>
      <c r="C351" s="96"/>
      <c r="D351" s="7" t="s">
        <v>2532</v>
      </c>
      <c r="E351" s="96" t="s">
        <v>43</v>
      </c>
      <c r="F351" s="96" t="s">
        <v>2533</v>
      </c>
      <c r="G351" s="96" t="s">
        <v>2535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2517</v>
      </c>
      <c r="O351" s="96" t="s">
        <v>624</v>
      </c>
      <c r="P351" s="101">
        <v>5287.11</v>
      </c>
      <c r="Q351" s="101"/>
      <c r="S351" s="102">
        <v>3</v>
      </c>
      <c r="T351" s="30">
        <f t="shared" si="48"/>
        <v>146.83638888888888</v>
      </c>
      <c r="U351" s="5">
        <v>3083.5641666666666</v>
      </c>
      <c r="V351" s="76">
        <f t="shared" si="49"/>
        <v>3377.2369444444444</v>
      </c>
      <c r="W351" s="76">
        <f t="shared" si="50"/>
        <v>293.67277777777781</v>
      </c>
      <c r="X351" s="76">
        <f t="shared" si="51"/>
        <v>1909.8730555555553</v>
      </c>
      <c r="Y351" s="103"/>
      <c r="AB351" s="66">
        <f t="shared" si="47"/>
        <v>23</v>
      </c>
    </row>
    <row r="352" spans="1:28" s="102" customFormat="1" ht="14.25" customHeight="1" x14ac:dyDescent="0.25">
      <c r="A352" s="96"/>
      <c r="B352" s="96"/>
      <c r="C352" s="96"/>
      <c r="D352" s="7" t="s">
        <v>2532</v>
      </c>
      <c r="E352" s="96" t="s">
        <v>43</v>
      </c>
      <c r="F352" s="96" t="s">
        <v>2533</v>
      </c>
      <c r="G352" s="96" t="s">
        <v>2536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2517</v>
      </c>
      <c r="O352" s="96" t="s">
        <v>624</v>
      </c>
      <c r="P352" s="101">
        <v>5287.11</v>
      </c>
      <c r="Q352" s="101"/>
      <c r="S352" s="102">
        <v>3</v>
      </c>
      <c r="T352" s="30">
        <f t="shared" si="48"/>
        <v>146.83638888888888</v>
      </c>
      <c r="U352" s="5">
        <v>3083.5641666666666</v>
      </c>
      <c r="V352" s="76">
        <f t="shared" si="49"/>
        <v>3377.2369444444444</v>
      </c>
      <c r="W352" s="76">
        <f t="shared" si="50"/>
        <v>293.67277777777781</v>
      </c>
      <c r="X352" s="76">
        <f t="shared" si="51"/>
        <v>1909.8730555555553</v>
      </c>
      <c r="Y352" s="103"/>
      <c r="AB352" s="66">
        <f t="shared" si="47"/>
        <v>23</v>
      </c>
    </row>
    <row r="353" spans="1:28" s="102" customFormat="1" ht="14.25" customHeight="1" x14ac:dyDescent="0.25">
      <c r="A353" s="96"/>
      <c r="B353" s="96"/>
      <c r="C353" s="96"/>
      <c r="D353" s="7" t="s">
        <v>2532</v>
      </c>
      <c r="E353" s="96" t="s">
        <v>43</v>
      </c>
      <c r="F353" s="96" t="s">
        <v>2533</v>
      </c>
      <c r="G353" s="96" t="s">
        <v>2537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2517</v>
      </c>
      <c r="O353" s="96" t="s">
        <v>624</v>
      </c>
      <c r="P353" s="101">
        <v>5287.11</v>
      </c>
      <c r="Q353" s="101"/>
      <c r="S353" s="102">
        <v>3</v>
      </c>
      <c r="T353" s="30">
        <f t="shared" si="48"/>
        <v>146.83638888888888</v>
      </c>
      <c r="U353" s="5">
        <v>3083.5641666666666</v>
      </c>
      <c r="V353" s="76">
        <f t="shared" si="49"/>
        <v>3377.2369444444444</v>
      </c>
      <c r="W353" s="76">
        <f t="shared" si="50"/>
        <v>293.67277777777781</v>
      </c>
      <c r="X353" s="76">
        <f t="shared" si="51"/>
        <v>1909.8730555555553</v>
      </c>
      <c r="Y353" s="103"/>
      <c r="AB353" s="66">
        <f t="shared" si="47"/>
        <v>23</v>
      </c>
    </row>
    <row r="354" spans="1:28" s="102" customFormat="1" ht="14.25" customHeight="1" x14ac:dyDescent="0.25">
      <c r="A354" s="96"/>
      <c r="B354" s="96"/>
      <c r="C354" s="96"/>
      <c r="D354" s="7" t="s">
        <v>2532</v>
      </c>
      <c r="E354" s="96" t="s">
        <v>43</v>
      </c>
      <c r="F354" s="96" t="s">
        <v>2533</v>
      </c>
      <c r="G354" s="96" t="s">
        <v>2538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2517</v>
      </c>
      <c r="O354" s="96" t="s">
        <v>624</v>
      </c>
      <c r="P354" s="101">
        <v>5287.11</v>
      </c>
      <c r="Q354" s="101"/>
      <c r="S354" s="102">
        <v>3</v>
      </c>
      <c r="T354" s="30">
        <f t="shared" si="48"/>
        <v>146.83638888888888</v>
      </c>
      <c r="U354" s="5">
        <v>3083.5641666666666</v>
      </c>
      <c r="V354" s="76">
        <f t="shared" si="49"/>
        <v>3377.2369444444444</v>
      </c>
      <c r="W354" s="76">
        <f t="shared" si="50"/>
        <v>293.67277777777781</v>
      </c>
      <c r="X354" s="76">
        <f t="shared" si="51"/>
        <v>1909.8730555555553</v>
      </c>
      <c r="Y354" s="103"/>
      <c r="AB354" s="66">
        <f t="shared" si="47"/>
        <v>23</v>
      </c>
    </row>
    <row r="355" spans="1:28" s="102" customFormat="1" ht="14.25" customHeight="1" x14ac:dyDescent="0.25">
      <c r="A355" s="96"/>
      <c r="B355" s="96"/>
      <c r="C355" s="96"/>
      <c r="D355" s="7" t="s">
        <v>2532</v>
      </c>
      <c r="E355" s="96" t="s">
        <v>43</v>
      </c>
      <c r="F355" s="96" t="s">
        <v>2533</v>
      </c>
      <c r="G355" s="96" t="s">
        <v>2539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2517</v>
      </c>
      <c r="O355" s="96" t="s">
        <v>624</v>
      </c>
      <c r="P355" s="101">
        <v>5287.11</v>
      </c>
      <c r="Q355" s="101"/>
      <c r="S355" s="102">
        <v>3</v>
      </c>
      <c r="T355" s="30">
        <f t="shared" si="48"/>
        <v>146.83638888888888</v>
      </c>
      <c r="U355" s="5">
        <v>3083.5641666666666</v>
      </c>
      <c r="V355" s="76">
        <f t="shared" si="49"/>
        <v>3377.2369444444444</v>
      </c>
      <c r="W355" s="76">
        <f t="shared" si="50"/>
        <v>293.67277777777781</v>
      </c>
      <c r="X355" s="76">
        <f t="shared" si="51"/>
        <v>1909.8730555555553</v>
      </c>
      <c r="Y355" s="103"/>
      <c r="AB355" s="66">
        <f t="shared" si="47"/>
        <v>23</v>
      </c>
    </row>
    <row r="356" spans="1:28" s="102" customFormat="1" ht="14.25" customHeight="1" x14ac:dyDescent="0.25">
      <c r="A356" s="96"/>
      <c r="B356" s="96"/>
      <c r="C356" s="96"/>
      <c r="D356" s="7" t="s">
        <v>2532</v>
      </c>
      <c r="E356" s="96" t="s">
        <v>43</v>
      </c>
      <c r="F356" s="96" t="s">
        <v>2533</v>
      </c>
      <c r="G356" s="96" t="s">
        <v>2540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2517</v>
      </c>
      <c r="O356" s="96" t="s">
        <v>624</v>
      </c>
      <c r="P356" s="101">
        <v>5287.11</v>
      </c>
      <c r="Q356" s="101"/>
      <c r="S356" s="102">
        <v>3</v>
      </c>
      <c r="T356" s="30">
        <f t="shared" si="48"/>
        <v>146.83638888888888</v>
      </c>
      <c r="U356" s="5">
        <v>3083.5641666666666</v>
      </c>
      <c r="V356" s="76">
        <f t="shared" si="49"/>
        <v>3377.2369444444444</v>
      </c>
      <c r="W356" s="76">
        <f t="shared" si="50"/>
        <v>293.67277777777781</v>
      </c>
      <c r="X356" s="76">
        <f t="shared" si="51"/>
        <v>1909.8730555555553</v>
      </c>
      <c r="Y356" s="103"/>
      <c r="AB356" s="66">
        <f t="shared" si="47"/>
        <v>23</v>
      </c>
    </row>
    <row r="357" spans="1:28" s="102" customFormat="1" ht="14.25" customHeight="1" x14ac:dyDescent="0.25">
      <c r="A357" s="96"/>
      <c r="B357" s="96"/>
      <c r="C357" s="96"/>
      <c r="D357" s="7" t="s">
        <v>2532</v>
      </c>
      <c r="E357" s="96" t="s">
        <v>43</v>
      </c>
      <c r="F357" s="96" t="s">
        <v>2533</v>
      </c>
      <c r="G357" s="96" t="s">
        <v>2541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2517</v>
      </c>
      <c r="O357" s="96" t="s">
        <v>624</v>
      </c>
      <c r="P357" s="101">
        <v>5287.11</v>
      </c>
      <c r="Q357" s="101"/>
      <c r="S357" s="102">
        <v>3</v>
      </c>
      <c r="T357" s="30">
        <f t="shared" si="48"/>
        <v>146.83638888888888</v>
      </c>
      <c r="U357" s="5">
        <v>3083.5641666666666</v>
      </c>
      <c r="V357" s="76">
        <f t="shared" si="49"/>
        <v>3377.2369444444444</v>
      </c>
      <c r="W357" s="76">
        <f t="shared" si="50"/>
        <v>293.67277777777781</v>
      </c>
      <c r="X357" s="76">
        <f t="shared" si="51"/>
        <v>1909.8730555555553</v>
      </c>
      <c r="Y357" s="103"/>
      <c r="AB357" s="66">
        <f t="shared" si="47"/>
        <v>23</v>
      </c>
    </row>
    <row r="358" spans="1:28" s="102" customFormat="1" ht="14.25" customHeight="1" x14ac:dyDescent="0.25">
      <c r="A358" s="96"/>
      <c r="B358" s="96"/>
      <c r="C358" s="96"/>
      <c r="D358" s="7" t="s">
        <v>2532</v>
      </c>
      <c r="E358" s="96" t="s">
        <v>43</v>
      </c>
      <c r="F358" s="96" t="s">
        <v>2533</v>
      </c>
      <c r="G358" s="96" t="s">
        <v>2542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2517</v>
      </c>
      <c r="O358" s="96" t="s">
        <v>624</v>
      </c>
      <c r="P358" s="101">
        <v>5287.11</v>
      </c>
      <c r="Q358" s="101"/>
      <c r="S358" s="102">
        <v>3</v>
      </c>
      <c r="T358" s="30">
        <f t="shared" si="48"/>
        <v>146.83638888888888</v>
      </c>
      <c r="U358" s="5">
        <v>3083.5641666666666</v>
      </c>
      <c r="V358" s="76">
        <f t="shared" si="49"/>
        <v>3377.2369444444444</v>
      </c>
      <c r="W358" s="76">
        <f t="shared" si="50"/>
        <v>293.67277777777781</v>
      </c>
      <c r="X358" s="76">
        <f t="shared" si="51"/>
        <v>1909.8730555555553</v>
      </c>
      <c r="Y358" s="103"/>
      <c r="AB358" s="66">
        <f t="shared" si="47"/>
        <v>23</v>
      </c>
    </row>
    <row r="359" spans="1:28" s="102" customFormat="1" ht="14.25" customHeight="1" x14ac:dyDescent="0.25">
      <c r="A359" s="96"/>
      <c r="B359" s="96"/>
      <c r="C359" s="96"/>
      <c r="D359" s="7" t="s">
        <v>2532</v>
      </c>
      <c r="E359" s="96" t="s">
        <v>43</v>
      </c>
      <c r="F359" s="96" t="s">
        <v>2533</v>
      </c>
      <c r="G359" s="96" t="s">
        <v>2543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2517</v>
      </c>
      <c r="O359" s="96" t="s">
        <v>624</v>
      </c>
      <c r="P359" s="101">
        <v>5287.11</v>
      </c>
      <c r="Q359" s="101"/>
      <c r="S359" s="102">
        <v>3</v>
      </c>
      <c r="T359" s="30">
        <f t="shared" si="48"/>
        <v>146.83638888888888</v>
      </c>
      <c r="U359" s="5">
        <v>3083.5641666666666</v>
      </c>
      <c r="V359" s="76">
        <f t="shared" si="49"/>
        <v>3377.2369444444444</v>
      </c>
      <c r="W359" s="76">
        <f t="shared" si="50"/>
        <v>293.67277777777781</v>
      </c>
      <c r="X359" s="76">
        <f t="shared" si="51"/>
        <v>1909.8730555555553</v>
      </c>
      <c r="Y359" s="103"/>
      <c r="AB359" s="66">
        <f t="shared" si="47"/>
        <v>23</v>
      </c>
    </row>
    <row r="360" spans="1:28" s="102" customFormat="1" ht="14.25" customHeight="1" x14ac:dyDescent="0.25">
      <c r="A360" s="96"/>
      <c r="B360" s="96"/>
      <c r="C360" s="96"/>
      <c r="D360" s="7" t="s">
        <v>2532</v>
      </c>
      <c r="E360" s="96" t="s">
        <v>43</v>
      </c>
      <c r="F360" s="96" t="s">
        <v>2533</v>
      </c>
      <c r="G360" s="96" t="s">
        <v>2544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2517</v>
      </c>
      <c r="O360" s="96" t="s">
        <v>624</v>
      </c>
      <c r="P360" s="101">
        <v>5287.11</v>
      </c>
      <c r="Q360" s="101"/>
      <c r="S360" s="102">
        <v>3</v>
      </c>
      <c r="T360" s="30">
        <f t="shared" si="48"/>
        <v>146.83638888888888</v>
      </c>
      <c r="U360" s="5">
        <v>3083.5641666666666</v>
      </c>
      <c r="V360" s="76">
        <f t="shared" si="49"/>
        <v>3377.2369444444444</v>
      </c>
      <c r="W360" s="76">
        <f t="shared" si="50"/>
        <v>293.67277777777781</v>
      </c>
      <c r="X360" s="76">
        <f t="shared" si="51"/>
        <v>1909.8730555555553</v>
      </c>
      <c r="Y360" s="103"/>
      <c r="AB360" s="66">
        <f t="shared" si="47"/>
        <v>23</v>
      </c>
    </row>
    <row r="361" spans="1:28" s="102" customFormat="1" ht="14.25" customHeight="1" x14ac:dyDescent="0.25">
      <c r="A361" s="96"/>
      <c r="B361" s="96"/>
      <c r="C361" s="96"/>
      <c r="D361" s="7" t="s">
        <v>2532</v>
      </c>
      <c r="E361" s="96" t="s">
        <v>43</v>
      </c>
      <c r="F361" s="96" t="s">
        <v>2533</v>
      </c>
      <c r="G361" s="96" t="s">
        <v>2545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2517</v>
      </c>
      <c r="O361" s="96" t="s">
        <v>624</v>
      </c>
      <c r="P361" s="101">
        <v>5287.11</v>
      </c>
      <c r="Q361" s="101"/>
      <c r="S361" s="102">
        <v>3</v>
      </c>
      <c r="T361" s="30">
        <f t="shared" si="48"/>
        <v>146.83638888888888</v>
      </c>
      <c r="U361" s="5">
        <v>3083.5641666666666</v>
      </c>
      <c r="V361" s="76">
        <f t="shared" si="49"/>
        <v>3377.2369444444444</v>
      </c>
      <c r="W361" s="76">
        <f t="shared" si="50"/>
        <v>293.67277777777781</v>
      </c>
      <c r="X361" s="76">
        <f t="shared" si="51"/>
        <v>1909.8730555555553</v>
      </c>
      <c r="Y361" s="103"/>
      <c r="AB361" s="66">
        <f t="shared" si="47"/>
        <v>23</v>
      </c>
    </row>
    <row r="362" spans="1:28" s="102" customFormat="1" ht="14.25" customHeight="1" x14ac:dyDescent="0.25">
      <c r="A362" s="96"/>
      <c r="B362" s="96"/>
      <c r="C362" s="96"/>
      <c r="D362" s="7" t="s">
        <v>2532</v>
      </c>
      <c r="E362" s="96" t="s">
        <v>43</v>
      </c>
      <c r="F362" s="96" t="s">
        <v>2533</v>
      </c>
      <c r="G362" s="96" t="s">
        <v>2546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2517</v>
      </c>
      <c r="O362" s="96" t="s">
        <v>624</v>
      </c>
      <c r="P362" s="101">
        <v>5287.11</v>
      </c>
      <c r="Q362" s="101"/>
      <c r="S362" s="102">
        <v>3</v>
      </c>
      <c r="T362" s="30">
        <f t="shared" si="48"/>
        <v>146.83638888888888</v>
      </c>
      <c r="U362" s="5">
        <v>3083.5641666666666</v>
      </c>
      <c r="V362" s="76">
        <f t="shared" si="49"/>
        <v>3377.2369444444444</v>
      </c>
      <c r="W362" s="76">
        <f t="shared" si="50"/>
        <v>293.67277777777781</v>
      </c>
      <c r="X362" s="76">
        <f t="shared" si="51"/>
        <v>1909.8730555555553</v>
      </c>
      <c r="Y362" s="103"/>
      <c r="AB362" s="66">
        <f t="shared" si="47"/>
        <v>23</v>
      </c>
    </row>
    <row r="363" spans="1:28" s="102" customFormat="1" ht="14.25" customHeight="1" x14ac:dyDescent="0.25">
      <c r="A363" s="96"/>
      <c r="B363" s="96"/>
      <c r="C363" s="96"/>
      <c r="D363" s="7" t="s">
        <v>2532</v>
      </c>
      <c r="E363" s="96" t="s">
        <v>43</v>
      </c>
      <c r="F363" s="96" t="s">
        <v>2533</v>
      </c>
      <c r="G363" s="96" t="s">
        <v>2547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2517</v>
      </c>
      <c r="O363" s="96" t="s">
        <v>624</v>
      </c>
      <c r="P363" s="101">
        <v>5287.11</v>
      </c>
      <c r="Q363" s="101"/>
      <c r="S363" s="102">
        <v>3</v>
      </c>
      <c r="T363" s="30">
        <f t="shared" si="48"/>
        <v>146.83638888888888</v>
      </c>
      <c r="U363" s="5">
        <v>3083.5641666666666</v>
      </c>
      <c r="V363" s="76">
        <f t="shared" si="49"/>
        <v>3377.2369444444444</v>
      </c>
      <c r="W363" s="76">
        <f t="shared" si="50"/>
        <v>293.67277777777781</v>
      </c>
      <c r="X363" s="76">
        <f t="shared" si="51"/>
        <v>1909.8730555555553</v>
      </c>
      <c r="Y363" s="103"/>
      <c r="AB363" s="66">
        <f t="shared" si="47"/>
        <v>23</v>
      </c>
    </row>
    <row r="364" spans="1:28" s="102" customFormat="1" ht="14.25" customHeight="1" x14ac:dyDescent="0.25">
      <c r="A364" s="96"/>
      <c r="B364" s="96"/>
      <c r="C364" s="96"/>
      <c r="D364" s="7" t="s">
        <v>2532</v>
      </c>
      <c r="E364" s="96" t="s">
        <v>43</v>
      </c>
      <c r="F364" s="96" t="s">
        <v>2533</v>
      </c>
      <c r="G364" s="96" t="s">
        <v>2548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2517</v>
      </c>
      <c r="O364" s="96" t="s">
        <v>624</v>
      </c>
      <c r="P364" s="101">
        <v>5287.11</v>
      </c>
      <c r="Q364" s="101"/>
      <c r="S364" s="102">
        <v>3</v>
      </c>
      <c r="T364" s="30">
        <f t="shared" si="48"/>
        <v>146.83638888888888</v>
      </c>
      <c r="U364" s="5">
        <v>3083.5641666666666</v>
      </c>
      <c r="V364" s="76">
        <f t="shared" si="49"/>
        <v>3377.2369444444444</v>
      </c>
      <c r="W364" s="76">
        <f t="shared" si="50"/>
        <v>293.67277777777781</v>
      </c>
      <c r="X364" s="76">
        <f t="shared" si="51"/>
        <v>1909.8730555555553</v>
      </c>
      <c r="Y364" s="103"/>
      <c r="AB364" s="66">
        <f t="shared" si="47"/>
        <v>23</v>
      </c>
    </row>
    <row r="365" spans="1:28" s="102" customFormat="1" ht="14.25" customHeight="1" x14ac:dyDescent="0.25">
      <c r="A365" s="96"/>
      <c r="B365" s="96"/>
      <c r="C365" s="96"/>
      <c r="D365" s="7" t="s">
        <v>2549</v>
      </c>
      <c r="E365" s="96" t="s">
        <v>545</v>
      </c>
      <c r="F365" s="96" t="s">
        <v>2550</v>
      </c>
      <c r="G365" s="96" t="s">
        <v>2551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2517</v>
      </c>
      <c r="O365" s="96" t="s">
        <v>624</v>
      </c>
      <c r="P365" s="101">
        <v>48969.79</v>
      </c>
      <c r="Q365" s="101"/>
      <c r="S365" s="102">
        <v>3</v>
      </c>
      <c r="T365" s="30">
        <f t="shared" si="48"/>
        <v>1360.2441666666666</v>
      </c>
      <c r="U365" s="5">
        <v>28565.127499999999</v>
      </c>
      <c r="V365" s="76">
        <f t="shared" si="49"/>
        <v>31285.615833333333</v>
      </c>
      <c r="W365" s="76">
        <f t="shared" si="50"/>
        <v>2720.4883333333346</v>
      </c>
      <c r="X365" s="76">
        <f t="shared" si="51"/>
        <v>17684.174166666668</v>
      </c>
      <c r="Y365" s="103"/>
      <c r="AB365" s="66">
        <f t="shared" si="47"/>
        <v>23</v>
      </c>
    </row>
    <row r="366" spans="1:28" s="110" customFormat="1" x14ac:dyDescent="0.25">
      <c r="A366" s="97"/>
      <c r="B366" s="97"/>
      <c r="C366" s="97"/>
      <c r="D366" s="576" t="s">
        <v>2552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2">SUM(V334:V365)</f>
        <v>662567.97666666727</v>
      </c>
      <c r="W366" s="108">
        <f t="shared" si="52"/>
        <v>57614.60666666663</v>
      </c>
      <c r="X366" s="108">
        <f t="shared" si="52"/>
        <v>374526.94333333347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2573</v>
      </c>
      <c r="E368" s="96" t="s">
        <v>2574</v>
      </c>
      <c r="F368" s="96" t="s">
        <v>2575</v>
      </c>
      <c r="G368" s="96"/>
      <c r="H368" s="40" t="s">
        <v>2576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2577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3">(((P368)-1)/3)/12</f>
        <v>29706.739999999994</v>
      </c>
      <c r="U368" s="5">
        <v>594134.79999999993</v>
      </c>
      <c r="V368" s="76">
        <f t="shared" ref="V368" si="54">T368*AB368</f>
        <v>653548.27999999991</v>
      </c>
      <c r="W368" s="76">
        <f t="shared" ref="W368" si="55">+V368-U368</f>
        <v>59413.479999999981</v>
      </c>
      <c r="X368" s="76">
        <f t="shared" ref="X368" si="56">P368-V368</f>
        <v>415895.36</v>
      </c>
      <c r="Y368" s="103"/>
      <c r="AB368" s="66">
        <f t="shared" ref="AB368:AB377" si="57">IF((DATEDIF(I368,AB$4,"m"))&gt;=36,36,(DATEDIF(I368,AB$4,"m")))</f>
        <v>22</v>
      </c>
    </row>
    <row r="369" spans="1:28" s="102" customFormat="1" ht="14.25" customHeight="1" x14ac:dyDescent="0.25">
      <c r="A369" s="96"/>
      <c r="B369" s="96"/>
      <c r="C369" s="96"/>
      <c r="D369" s="7" t="s">
        <v>2560</v>
      </c>
      <c r="E369" s="96" t="s">
        <v>28</v>
      </c>
      <c r="F369" s="96" t="s">
        <v>2570</v>
      </c>
      <c r="G369" s="96" t="s">
        <v>2561</v>
      </c>
      <c r="H369" s="40" t="s">
        <v>2569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2571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8">(((P369)-1)/3)/12</f>
        <v>1450.9670833333332</v>
      </c>
      <c r="U369" s="5">
        <v>29019.341666666664</v>
      </c>
      <c r="V369" s="76">
        <f t="shared" ref="V369:V376" si="59">T369*AB369</f>
        <v>31921.27583333333</v>
      </c>
      <c r="W369" s="76">
        <f t="shared" ref="W369:W377" si="60">+V369-U369</f>
        <v>2901.934166666666</v>
      </c>
      <c r="X369" s="76">
        <f t="shared" ref="X369:X377" si="61">P369-V369</f>
        <v>20314.539166666673</v>
      </c>
      <c r="Y369" s="103"/>
      <c r="AB369" s="66">
        <f t="shared" si="57"/>
        <v>22</v>
      </c>
    </row>
    <row r="370" spans="1:28" s="102" customFormat="1" ht="14.25" customHeight="1" x14ac:dyDescent="0.25">
      <c r="A370" s="96"/>
      <c r="B370" s="96"/>
      <c r="C370" s="96"/>
      <c r="D370" s="7" t="s">
        <v>2560</v>
      </c>
      <c r="E370" s="96" t="s">
        <v>28</v>
      </c>
      <c r="F370" s="96" t="s">
        <v>2570</v>
      </c>
      <c r="G370" s="96" t="s">
        <v>2562</v>
      </c>
      <c r="H370" s="40" t="s">
        <v>2569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2571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8"/>
        <v>1450.9670833333332</v>
      </c>
      <c r="U370" s="5">
        <v>29019.341666666664</v>
      </c>
      <c r="V370" s="76">
        <f t="shared" si="59"/>
        <v>31921.27583333333</v>
      </c>
      <c r="W370" s="76">
        <f t="shared" si="60"/>
        <v>2901.934166666666</v>
      </c>
      <c r="X370" s="76">
        <f t="shared" si="61"/>
        <v>20314.539166666673</v>
      </c>
      <c r="Y370" s="103"/>
      <c r="AB370" s="66">
        <f t="shared" si="57"/>
        <v>22</v>
      </c>
    </row>
    <row r="371" spans="1:28" s="102" customFormat="1" ht="14.25" customHeight="1" x14ac:dyDescent="0.25">
      <c r="A371" s="96"/>
      <c r="B371" s="96"/>
      <c r="C371" s="96"/>
      <c r="D371" s="7" t="s">
        <v>2560</v>
      </c>
      <c r="E371" s="96" t="s">
        <v>28</v>
      </c>
      <c r="F371" s="96" t="s">
        <v>2570</v>
      </c>
      <c r="G371" s="96" t="s">
        <v>2563</v>
      </c>
      <c r="H371" s="40" t="s">
        <v>2569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2571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8"/>
        <v>1450.9670833333332</v>
      </c>
      <c r="U371" s="5">
        <v>29019.341666666664</v>
      </c>
      <c r="V371" s="76">
        <f t="shared" si="59"/>
        <v>31921.27583333333</v>
      </c>
      <c r="W371" s="76">
        <f t="shared" si="60"/>
        <v>2901.934166666666</v>
      </c>
      <c r="X371" s="76">
        <f t="shared" si="61"/>
        <v>20314.539166666673</v>
      </c>
      <c r="Y371" s="103"/>
      <c r="AB371" s="66">
        <f t="shared" si="57"/>
        <v>22</v>
      </c>
    </row>
    <row r="372" spans="1:28" s="102" customFormat="1" ht="14.25" customHeight="1" x14ac:dyDescent="0.25">
      <c r="A372" s="96"/>
      <c r="B372" s="96"/>
      <c r="C372" s="96"/>
      <c r="D372" s="7" t="s">
        <v>2560</v>
      </c>
      <c r="E372" s="96" t="s">
        <v>28</v>
      </c>
      <c r="F372" s="96" t="s">
        <v>2570</v>
      </c>
      <c r="G372" s="96" t="s">
        <v>2564</v>
      </c>
      <c r="H372" s="40" t="s">
        <v>2569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2571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8"/>
        <v>1450.9670833333332</v>
      </c>
      <c r="U372" s="5">
        <v>29019.341666666664</v>
      </c>
      <c r="V372" s="76">
        <f t="shared" si="59"/>
        <v>31921.27583333333</v>
      </c>
      <c r="W372" s="76">
        <f t="shared" si="60"/>
        <v>2901.934166666666</v>
      </c>
      <c r="X372" s="76">
        <f t="shared" si="61"/>
        <v>20314.539166666673</v>
      </c>
      <c r="Y372" s="103"/>
      <c r="AB372" s="66">
        <f t="shared" si="57"/>
        <v>22</v>
      </c>
    </row>
    <row r="373" spans="1:28" s="102" customFormat="1" ht="14.25" customHeight="1" x14ac:dyDescent="0.25">
      <c r="A373" s="96"/>
      <c r="B373" s="96"/>
      <c r="C373" s="96"/>
      <c r="D373" s="7" t="s">
        <v>2560</v>
      </c>
      <c r="E373" s="96" t="s">
        <v>28</v>
      </c>
      <c r="F373" s="96" t="s">
        <v>2570</v>
      </c>
      <c r="G373" s="96" t="s">
        <v>2565</v>
      </c>
      <c r="H373" s="40" t="s">
        <v>2569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2571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8"/>
        <v>1450.9670833333332</v>
      </c>
      <c r="U373" s="5">
        <v>29019.341666666664</v>
      </c>
      <c r="V373" s="76">
        <f t="shared" si="59"/>
        <v>31921.27583333333</v>
      </c>
      <c r="W373" s="76">
        <f t="shared" si="60"/>
        <v>2901.934166666666</v>
      </c>
      <c r="X373" s="76">
        <f t="shared" si="61"/>
        <v>20314.539166666673</v>
      </c>
      <c r="Y373" s="103"/>
      <c r="AB373" s="66">
        <f t="shared" si="57"/>
        <v>22</v>
      </c>
    </row>
    <row r="374" spans="1:28" s="102" customFormat="1" ht="14.25" customHeight="1" x14ac:dyDescent="0.25">
      <c r="A374" s="96"/>
      <c r="B374" s="96"/>
      <c r="C374" s="96"/>
      <c r="D374" s="7" t="s">
        <v>2560</v>
      </c>
      <c r="E374" s="96" t="s">
        <v>28</v>
      </c>
      <c r="F374" s="96" t="s">
        <v>2570</v>
      </c>
      <c r="G374" s="96" t="s">
        <v>2566</v>
      </c>
      <c r="H374" s="40" t="s">
        <v>2569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2571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8"/>
        <v>1450.9670833333332</v>
      </c>
      <c r="U374" s="5">
        <v>29019.341666666664</v>
      </c>
      <c r="V374" s="76">
        <f t="shared" si="59"/>
        <v>31921.27583333333</v>
      </c>
      <c r="W374" s="76">
        <f t="shared" si="60"/>
        <v>2901.934166666666</v>
      </c>
      <c r="X374" s="76">
        <f t="shared" si="61"/>
        <v>20314.539166666673</v>
      </c>
      <c r="Y374" s="103"/>
      <c r="AB374" s="66">
        <f t="shared" si="57"/>
        <v>22</v>
      </c>
    </row>
    <row r="375" spans="1:28" s="102" customFormat="1" ht="14.25" customHeight="1" x14ac:dyDescent="0.25">
      <c r="A375" s="96"/>
      <c r="B375" s="96"/>
      <c r="C375" s="96"/>
      <c r="D375" s="7" t="s">
        <v>2560</v>
      </c>
      <c r="E375" s="96" t="s">
        <v>28</v>
      </c>
      <c r="F375" s="96" t="s">
        <v>2570</v>
      </c>
      <c r="G375" s="96" t="s">
        <v>2567</v>
      </c>
      <c r="H375" s="40" t="s">
        <v>2569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2571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8"/>
        <v>1450.9670833333332</v>
      </c>
      <c r="U375" s="5">
        <v>29019.341666666664</v>
      </c>
      <c r="V375" s="76">
        <f t="shared" si="59"/>
        <v>31921.27583333333</v>
      </c>
      <c r="W375" s="76">
        <f t="shared" si="60"/>
        <v>2901.934166666666</v>
      </c>
      <c r="X375" s="76">
        <f t="shared" si="61"/>
        <v>20314.539166666673</v>
      </c>
      <c r="Y375" s="103"/>
      <c r="AB375" s="66">
        <f t="shared" si="57"/>
        <v>22</v>
      </c>
    </row>
    <row r="376" spans="1:28" s="102" customFormat="1" ht="14.25" customHeight="1" x14ac:dyDescent="0.25">
      <c r="A376" s="96"/>
      <c r="B376" s="96"/>
      <c r="C376" s="96"/>
      <c r="D376" s="7" t="s">
        <v>2560</v>
      </c>
      <c r="E376" s="96" t="s">
        <v>28</v>
      </c>
      <c r="F376" s="96" t="s">
        <v>2570</v>
      </c>
      <c r="G376" s="96" t="s">
        <v>2568</v>
      </c>
      <c r="H376" s="40" t="s">
        <v>2569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2571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8"/>
        <v>1450.9670833333332</v>
      </c>
      <c r="U376" s="5">
        <v>29019.341666666664</v>
      </c>
      <c r="V376" s="76">
        <f t="shared" si="59"/>
        <v>31921.27583333333</v>
      </c>
      <c r="W376" s="76">
        <f t="shared" si="60"/>
        <v>2901.934166666666</v>
      </c>
      <c r="X376" s="76">
        <f t="shared" si="61"/>
        <v>20314.539166666673</v>
      </c>
      <c r="Y376" s="103"/>
      <c r="AB376" s="66">
        <f t="shared" si="57"/>
        <v>22</v>
      </c>
    </row>
    <row r="377" spans="1:28" s="102" customFormat="1" ht="14.25" customHeight="1" x14ac:dyDescent="0.25">
      <c r="A377" s="96"/>
      <c r="B377" s="96"/>
      <c r="C377" s="96"/>
      <c r="D377" s="7" t="s">
        <v>2579</v>
      </c>
      <c r="E377" s="96" t="s">
        <v>545</v>
      </c>
      <c r="F377" s="96" t="s">
        <v>639</v>
      </c>
      <c r="G377" s="96" t="s">
        <v>2581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2580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6798</v>
      </c>
      <c r="W377" s="76">
        <f t="shared" si="60"/>
        <v>618</v>
      </c>
      <c r="X377" s="76">
        <f t="shared" si="61"/>
        <v>4327</v>
      </c>
      <c r="Y377" s="103"/>
      <c r="AB377" s="66">
        <f t="shared" si="57"/>
        <v>22</v>
      </c>
    </row>
    <row r="378" spans="1:28" s="110" customFormat="1" x14ac:dyDescent="0.25">
      <c r="A378" s="97"/>
      <c r="B378" s="97"/>
      <c r="C378" s="97"/>
      <c r="D378" s="576" t="s">
        <v>2572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2">SUM(V368:V377)</f>
        <v>915716.48666666693</v>
      </c>
      <c r="W378" s="108">
        <f t="shared" si="62"/>
        <v>83246.953333333338</v>
      </c>
      <c r="X378" s="108">
        <f t="shared" si="62"/>
        <v>582738.67333333346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2612</v>
      </c>
      <c r="E380" s="96" t="s">
        <v>2611</v>
      </c>
      <c r="F380" s="96"/>
      <c r="G380" s="96" t="s">
        <v>2613</v>
      </c>
      <c r="H380" s="40" t="s">
        <v>2610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2609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43632.75</v>
      </c>
      <c r="W380" s="76">
        <f>+V380-U380</f>
        <v>4155.5</v>
      </c>
      <c r="X380" s="76">
        <f>P380-V380</f>
        <v>31167.25</v>
      </c>
      <c r="Y380" s="103"/>
      <c r="AB380" s="66">
        <f>IF((DATEDIF(I380,AB$4,"m"))&gt;=36,36,(DATEDIF(I380,AB$4,"m")))</f>
        <v>21</v>
      </c>
    </row>
    <row r="381" spans="1:28" s="110" customFormat="1" x14ac:dyDescent="0.25">
      <c r="A381" s="97"/>
      <c r="B381" s="97"/>
      <c r="C381" s="97"/>
      <c r="D381" s="576" t="s">
        <v>2614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3">SUM(V380)</f>
        <v>43632.75</v>
      </c>
      <c r="W381" s="108">
        <f t="shared" si="63"/>
        <v>4155.5</v>
      </c>
      <c r="X381" s="108">
        <f t="shared" si="63"/>
        <v>31167.25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2615</v>
      </c>
      <c r="E384" s="96" t="s">
        <v>43</v>
      </c>
      <c r="F384" s="96" t="s">
        <v>2616</v>
      </c>
      <c r="G384" s="96" t="s">
        <v>2617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2618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45154.288888888885</v>
      </c>
      <c r="W384" s="76">
        <f>+V384-U384</f>
        <v>4515.4288888888841</v>
      </c>
      <c r="X384" s="76">
        <f>P384-V384</f>
        <v>36124.431111111116</v>
      </c>
      <c r="Y384" s="103"/>
      <c r="AB384" s="66">
        <f>IF((DATEDIF(I384,AB$4,"m"))&gt;=36,36,(DATEDIF(I384,AB$4,"m")))</f>
        <v>20</v>
      </c>
    </row>
    <row r="385" spans="1:28" s="110" customFormat="1" x14ac:dyDescent="0.25">
      <c r="A385" s="97"/>
      <c r="B385" s="97"/>
      <c r="C385" s="97"/>
      <c r="D385" s="576" t="s">
        <v>2619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4">SUM(V384)</f>
        <v>45154.288888888885</v>
      </c>
      <c r="W385" s="108">
        <f t="shared" si="64"/>
        <v>4515.4288888888841</v>
      </c>
      <c r="X385" s="108">
        <f t="shared" si="64"/>
        <v>36124.431111111116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2579</v>
      </c>
      <c r="E388" s="96" t="s">
        <v>28</v>
      </c>
      <c r="F388" s="96" t="s">
        <v>639</v>
      </c>
      <c r="G388" s="96" t="s">
        <v>2626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2627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5277.25</v>
      </c>
      <c r="W388" s="76">
        <f t="shared" ref="W388" si="65">+V388-U388</f>
        <v>555.5</v>
      </c>
      <c r="X388" s="76">
        <f t="shared" ref="X388" si="66">P388-V388</f>
        <v>4722.75</v>
      </c>
      <c r="Y388" s="103"/>
      <c r="AB388" s="66">
        <f>IF((DATEDIF(I388,AB$4,"m"))&gt;=36,36,(DATEDIF(I388,AB$4,"m")))</f>
        <v>19</v>
      </c>
    </row>
    <row r="389" spans="1:28" s="102" customFormat="1" ht="14.25" customHeight="1" x14ac:dyDescent="0.25">
      <c r="A389" s="96"/>
      <c r="B389" s="96"/>
      <c r="C389" s="96"/>
      <c r="D389" s="7" t="s">
        <v>2579</v>
      </c>
      <c r="E389" s="96" t="s">
        <v>28</v>
      </c>
      <c r="F389" s="96" t="s">
        <v>2628</v>
      </c>
      <c r="G389" s="96" t="s">
        <v>2629</v>
      </c>
      <c r="H389" s="40" t="s">
        <v>2569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2630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12355.383333333335</v>
      </c>
      <c r="W389" s="76">
        <f t="shared" ref="W389" si="67">+V389-U389</f>
        <v>1300.5666666666675</v>
      </c>
      <c r="X389" s="76">
        <f t="shared" ref="X389" si="68">P389-V389</f>
        <v>11055.816666666666</v>
      </c>
      <c r="Y389" s="103"/>
      <c r="AB389" s="66">
        <f>IF((DATEDIF(I389,AB$4,"m"))&gt;=36,36,(DATEDIF(I389,AB$4,"m")))</f>
        <v>19</v>
      </c>
    </row>
    <row r="390" spans="1:28" s="110" customFormat="1" x14ac:dyDescent="0.25">
      <c r="A390" s="97"/>
      <c r="B390" s="97"/>
      <c r="C390" s="97"/>
      <c r="D390" s="576" t="s">
        <v>2625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17632.633333333335</v>
      </c>
      <c r="W390" s="108">
        <f t="shared" ref="W390:X390" si="69">SUM(W388:W389)</f>
        <v>1856.0666666666675</v>
      </c>
      <c r="X390" s="108">
        <f t="shared" si="69"/>
        <v>15778.566666666666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2492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1793490.5105555565</v>
      </c>
      <c r="W393" s="577">
        <f>+W329+W332+W366+W378+W381+W385+W390</f>
        <v>160152.52333333332</v>
      </c>
      <c r="X393" s="577">
        <f>+X329+X332+X366+X378+X381+X385+X390</f>
        <v>1089302.9094444446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2678</v>
      </c>
      <c r="E397" s="96" t="s">
        <v>513</v>
      </c>
      <c r="F397" s="96" t="s">
        <v>2679</v>
      </c>
      <c r="G397" s="96" t="s">
        <v>2680</v>
      </c>
      <c r="H397" s="40" t="s">
        <v>2569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2681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6064.666666666667</v>
      </c>
      <c r="W397" s="76">
        <f>+V397-U397</f>
        <v>1010.7777777777783</v>
      </c>
      <c r="X397" s="76">
        <f t="shared" ref="X397" si="70">P397-V397</f>
        <v>12130.333333333332</v>
      </c>
      <c r="Y397" s="103"/>
      <c r="AB397" s="66">
        <f>IF((DATEDIF(I397,AB$4,"m"))&gt;=36,36,(DATEDIF(I397,AB$4,"m")))</f>
        <v>12</v>
      </c>
    </row>
    <row r="398" spans="1:28" s="110" customFormat="1" x14ac:dyDescent="0.25">
      <c r="A398" s="97"/>
      <c r="B398" s="97"/>
      <c r="C398" s="97"/>
      <c r="D398" s="576" t="s">
        <v>2685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1">SUM(V396:V397)</f>
        <v>6064.666666666667</v>
      </c>
      <c r="W398" s="108">
        <f t="shared" si="71"/>
        <v>1010.7777777777783</v>
      </c>
      <c r="X398" s="108">
        <f t="shared" si="71"/>
        <v>12130.333333333332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2710</v>
      </c>
      <c r="E400" s="96"/>
      <c r="F400" s="96" t="s">
        <v>2711</v>
      </c>
      <c r="G400" s="133">
        <v>160870009506</v>
      </c>
      <c r="H400" s="40" t="s">
        <v>2712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2713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222175.01555555555</v>
      </c>
      <c r="W400" s="76">
        <f>+V400-U400</f>
        <v>55543.753888888896</v>
      </c>
      <c r="X400" s="76">
        <f t="shared" ref="X400" si="72">P400-V400</f>
        <v>777613.55444444437</v>
      </c>
      <c r="Y400" s="103"/>
      <c r="AB400" s="66">
        <f>IF((DATEDIF(I400,AB$4,"m"))&gt;=36,36,(DATEDIF(I400,AB$4,"m")))</f>
        <v>8</v>
      </c>
    </row>
    <row r="401" spans="1:28" s="102" customFormat="1" ht="14.25" customHeight="1" x14ac:dyDescent="0.25">
      <c r="A401" s="96"/>
      <c r="B401" s="96"/>
      <c r="C401" s="96"/>
      <c r="D401" s="7" t="s">
        <v>2702</v>
      </c>
      <c r="E401" s="96" t="s">
        <v>513</v>
      </c>
      <c r="F401" s="96" t="s">
        <v>2703</v>
      </c>
      <c r="G401" s="96"/>
      <c r="H401" s="40" t="s">
        <v>2569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2704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7491.1336111111123</v>
      </c>
      <c r="W401" s="76">
        <f>+V401-U401</f>
        <v>1070.161944444445</v>
      </c>
      <c r="X401" s="76">
        <f t="shared" ref="X401" si="73">P401-V401</f>
        <v>31035.696388888889</v>
      </c>
      <c r="Y401" s="103"/>
      <c r="AB401" s="66">
        <f>IF((DATEDIF(I401,AB$4,"m"))&gt;=36,36,(DATEDIF(I401,AB$4,"m")))</f>
        <v>7</v>
      </c>
    </row>
    <row r="402" spans="1:28" s="110" customFormat="1" x14ac:dyDescent="0.25">
      <c r="A402" s="97"/>
      <c r="B402" s="97"/>
      <c r="C402" s="97"/>
      <c r="D402" s="576" t="s">
        <v>2697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229666.14916666667</v>
      </c>
      <c r="W402" s="108">
        <f>SUM(W399:W401)</f>
        <v>56613.91583333334</v>
      </c>
      <c r="X402" s="108">
        <f>SUM(X399:X401)</f>
        <v>808649.25083333324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2579</v>
      </c>
      <c r="E404" s="96" t="s">
        <v>28</v>
      </c>
      <c r="F404" s="96" t="s">
        <v>2725</v>
      </c>
      <c r="G404" s="96" t="s">
        <v>2726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2727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4">(((P404)-1)/3)/12</f>
        <v>227.75</v>
      </c>
      <c r="U404" s="5">
        <v>683.25</v>
      </c>
      <c r="V404" s="76">
        <f t="shared" ref="V404" si="75">T404*AB404</f>
        <v>1138.75</v>
      </c>
      <c r="W404" s="76">
        <f t="shared" ref="W404" si="76">+V404-U404</f>
        <v>455.5</v>
      </c>
      <c r="X404" s="76">
        <f t="shared" ref="X404" si="77">P404-V404</f>
        <v>7061.25</v>
      </c>
      <c r="Y404" s="103"/>
      <c r="AB404" s="66">
        <f>IF((DATEDIF(I404,AB$4,"m"))&gt;=36,36,(DATEDIF(I404,AB$4,"m")))</f>
        <v>5</v>
      </c>
    </row>
    <row r="405" spans="1:28" s="102" customFormat="1" ht="14.25" customHeight="1" x14ac:dyDescent="0.25">
      <c r="A405" s="96"/>
      <c r="B405" s="96"/>
      <c r="C405" s="96"/>
      <c r="D405" s="7" t="s">
        <v>2579</v>
      </c>
      <c r="E405" s="96" t="s">
        <v>28</v>
      </c>
      <c r="F405" s="96" t="s">
        <v>2725</v>
      </c>
      <c r="G405" s="96" t="s">
        <v>2728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2727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8">(((P405)-1)/3)/12</f>
        <v>227.75</v>
      </c>
      <c r="U405" s="5">
        <v>683.25</v>
      </c>
      <c r="V405" s="76">
        <f t="shared" ref="V405" si="79">T405*AB405</f>
        <v>1138.75</v>
      </c>
      <c r="W405" s="76">
        <f t="shared" ref="W405" si="80">+V405-U405</f>
        <v>455.5</v>
      </c>
      <c r="X405" s="76">
        <f t="shared" ref="X405" si="81">P405-V405</f>
        <v>7061.25</v>
      </c>
      <c r="Y405" s="103"/>
      <c r="AB405" s="66">
        <f>IF((DATEDIF(I405,AB$4,"m"))&gt;=36,36,(DATEDIF(I405,AB$4,"m")))</f>
        <v>5</v>
      </c>
    </row>
    <row r="406" spans="1:28" s="102" customFormat="1" ht="14.25" customHeight="1" x14ac:dyDescent="0.25">
      <c r="A406" s="96"/>
      <c r="B406" s="96"/>
      <c r="C406" s="96"/>
      <c r="D406" s="7" t="s">
        <v>2722</v>
      </c>
      <c r="E406" s="96" t="s">
        <v>43</v>
      </c>
      <c r="F406" s="96" t="s">
        <v>2723</v>
      </c>
      <c r="G406" s="96" t="s">
        <v>2724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2729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2">(((P406)-1)/3)/12</f>
        <v>1468.0277777777776</v>
      </c>
      <c r="U406" s="5">
        <v>4404.083333333333</v>
      </c>
      <c r="V406" s="76">
        <f t="shared" ref="V406" si="83">T406*AB406</f>
        <v>5872.1111111111104</v>
      </c>
      <c r="W406" s="76">
        <f t="shared" ref="W406" si="84">+V406-U406</f>
        <v>1468.0277777777774</v>
      </c>
      <c r="X406" s="76">
        <f t="shared" ref="X406" si="85">P406-V406</f>
        <v>46977.888888888891</v>
      </c>
      <c r="Y406" s="103"/>
      <c r="AB406" s="66">
        <f>IF((DATEDIF(I406,AB$4,"m"))&gt;=36,36,(DATEDIF(I406,AB$4,"m")))</f>
        <v>4</v>
      </c>
    </row>
    <row r="407" spans="1:28" s="102" customFormat="1" ht="14.25" customHeight="1" x14ac:dyDescent="0.25">
      <c r="A407" s="96"/>
      <c r="B407" s="96"/>
      <c r="C407" s="96"/>
      <c r="D407" s="7" t="s">
        <v>2730</v>
      </c>
      <c r="E407" s="96" t="s">
        <v>2731</v>
      </c>
      <c r="F407" s="96" t="s">
        <v>2732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2729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6">(((P407)-1)/3)/12</f>
        <v>109.69444444444444</v>
      </c>
      <c r="U407" s="5">
        <v>329.08333333333331</v>
      </c>
      <c r="V407" s="76">
        <f t="shared" ref="V407" si="87">T407*AB407</f>
        <v>438.77777777777777</v>
      </c>
      <c r="W407" s="76">
        <f t="shared" ref="W407" si="88">+V407-U407</f>
        <v>109.69444444444446</v>
      </c>
      <c r="X407" s="76">
        <f t="shared" ref="X407" si="89">P407-V407</f>
        <v>3511.2222222222222</v>
      </c>
      <c r="Y407" s="103"/>
      <c r="AB407" s="66">
        <f>IF((DATEDIF(I407,AB$4,"m"))&gt;=36,36,(DATEDIF(I407,AB$4,"m")))</f>
        <v>4</v>
      </c>
    </row>
    <row r="408" spans="1:28" s="102" customFormat="1" ht="14.25" customHeight="1" x14ac:dyDescent="0.25">
      <c r="A408" s="96"/>
      <c r="B408" s="96"/>
      <c r="C408" s="96"/>
      <c r="D408" s="7" t="s">
        <v>2730</v>
      </c>
      <c r="E408" s="96" t="s">
        <v>2731</v>
      </c>
      <c r="F408" s="96" t="s">
        <v>2732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2729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90">(((P408)-1)/3)/12</f>
        <v>109.69444444444444</v>
      </c>
      <c r="U408" s="5">
        <v>329.08333333333331</v>
      </c>
      <c r="V408" s="76">
        <f t="shared" ref="V408" si="91">T408*AB408</f>
        <v>438.77777777777777</v>
      </c>
      <c r="W408" s="76">
        <f t="shared" ref="W408" si="92">+V408-U408</f>
        <v>109.69444444444446</v>
      </c>
      <c r="X408" s="76">
        <f t="shared" ref="X408" si="93">P408-V408</f>
        <v>3511.2222222222222</v>
      </c>
      <c r="Y408" s="103"/>
      <c r="AB408" s="66">
        <f>IF((DATEDIF(I408,AB$4,"m"))&gt;=36,36,(DATEDIF(I408,AB$4,"m")))</f>
        <v>4</v>
      </c>
    </row>
    <row r="409" spans="1:28" s="110" customFormat="1" x14ac:dyDescent="0.25">
      <c r="A409" s="97"/>
      <c r="B409" s="97"/>
      <c r="C409" s="97"/>
      <c r="D409" s="576" t="s">
        <v>2733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9027.1666666666661</v>
      </c>
      <c r="W409" s="108">
        <f>SUM(W404:W408)</f>
        <v>2598.4166666666661</v>
      </c>
      <c r="X409" s="108">
        <f>SUM(X404:X408)</f>
        <v>68122.833333333328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2743</v>
      </c>
      <c r="E412" s="96"/>
      <c r="F412" s="96" t="s">
        <v>2744</v>
      </c>
      <c r="G412" s="96" t="s">
        <v>2745</v>
      </c>
      <c r="H412" s="96" t="s">
        <v>2497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2746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48511</v>
      </c>
      <c r="W412" s="76">
        <f>+V412-U412</f>
        <v>24255.5</v>
      </c>
      <c r="X412" s="76">
        <f>P412-V412</f>
        <v>388089</v>
      </c>
      <c r="Y412" s="103"/>
      <c r="AB412" s="66">
        <f>IF((DATEDIF(I412,AB$4,"m"))&gt;=36,36,(DATEDIF(I412,AB$4,"m")))</f>
        <v>4</v>
      </c>
    </row>
    <row r="413" spans="1:28" s="102" customFormat="1" ht="14.25" customHeight="1" x14ac:dyDescent="0.25">
      <c r="A413" s="96"/>
      <c r="B413" s="96"/>
      <c r="C413" s="96"/>
      <c r="D413" s="97" t="s">
        <v>2753</v>
      </c>
      <c r="E413" s="96"/>
      <c r="F413" s="96"/>
      <c r="G413" s="96"/>
      <c r="H413" s="96" t="s">
        <v>2754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2755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75821.021111111113</v>
      </c>
      <c r="W413" s="76">
        <f>+V413-U413</f>
        <v>37910.510555555556</v>
      </c>
      <c r="X413" s="76">
        <f>P413-V413</f>
        <v>606569.1688888889</v>
      </c>
      <c r="Y413" s="103"/>
      <c r="AB413" s="66">
        <f>IF((DATEDIF(I413,AB$4,"m"))&gt;=36,36,(DATEDIF(I413,AB$4,"m")))</f>
        <v>4</v>
      </c>
    </row>
    <row r="414" spans="1:28" s="110" customFormat="1" x14ac:dyDescent="0.25">
      <c r="A414" s="97"/>
      <c r="B414" s="97"/>
      <c r="C414" s="97"/>
      <c r="D414" s="576" t="s">
        <v>2736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124332.02111111111</v>
      </c>
      <c r="W414" s="112">
        <f t="shared" ref="W414:X414" si="94">SUM(W412:W413)</f>
        <v>62166.010555555556</v>
      </c>
      <c r="X414" s="112">
        <f t="shared" si="94"/>
        <v>994658.1688888889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2764</v>
      </c>
      <c r="E416" s="96" t="s">
        <v>43</v>
      </c>
      <c r="F416" s="96" t="s">
        <v>2763</v>
      </c>
      <c r="G416" s="96"/>
      <c r="H416" s="40" t="s">
        <v>2765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2766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5">(((P416)-1)/3)/12</f>
        <v>1238.9722222222222</v>
      </c>
      <c r="U416" s="5">
        <v>1238.9722222222222</v>
      </c>
      <c r="V416" s="76">
        <f t="shared" ref="V416" si="96">T416*AB416</f>
        <v>3716.9166666666665</v>
      </c>
      <c r="W416" s="76">
        <f t="shared" ref="W416" si="97">+V416-U416</f>
        <v>2477.9444444444443</v>
      </c>
      <c r="X416" s="76">
        <f t="shared" ref="X416" si="98">P416-V416</f>
        <v>40887.083333333336</v>
      </c>
      <c r="Y416" s="103"/>
      <c r="AB416" s="66">
        <f t="shared" ref="AB416:AB432" si="99">IF((DATEDIF(I416,AB$4,"m"))&gt;=36,36,(DATEDIF(I416,AB$4,"m")))</f>
        <v>3</v>
      </c>
    </row>
    <row r="417" spans="1:28" s="102" customFormat="1" ht="14.25" customHeight="1" x14ac:dyDescent="0.25">
      <c r="A417" s="96"/>
      <c r="B417" s="96"/>
      <c r="C417" s="96"/>
      <c r="D417" s="7" t="s">
        <v>2764</v>
      </c>
      <c r="E417" s="96" t="s">
        <v>43</v>
      </c>
      <c r="F417" s="96" t="s">
        <v>2763</v>
      </c>
      <c r="G417" s="96"/>
      <c r="H417" s="40" t="s">
        <v>2765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2766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100">(((P417)-1)/3)/12</f>
        <v>1238.9722222222222</v>
      </c>
      <c r="U417" s="5">
        <v>1238.9722222222222</v>
      </c>
      <c r="V417" s="76">
        <f t="shared" ref="V417:V418" si="101">T417*AB417</f>
        <v>3716.9166666666665</v>
      </c>
      <c r="W417" s="76">
        <f t="shared" ref="W417:W418" si="102">+V417-U417</f>
        <v>2477.9444444444443</v>
      </c>
      <c r="X417" s="76">
        <f t="shared" ref="X417:X418" si="103">P417-V417</f>
        <v>40887.083333333336</v>
      </c>
      <c r="Y417" s="103"/>
      <c r="AB417" s="66">
        <f t="shared" si="99"/>
        <v>3</v>
      </c>
    </row>
    <row r="418" spans="1:28" s="102" customFormat="1" ht="14.25" customHeight="1" x14ac:dyDescent="0.25">
      <c r="A418" s="96"/>
      <c r="B418" s="96"/>
      <c r="C418" s="96"/>
      <c r="D418" s="7" t="s">
        <v>2764</v>
      </c>
      <c r="E418" s="96" t="s">
        <v>43</v>
      </c>
      <c r="F418" s="96" t="s">
        <v>2763</v>
      </c>
      <c r="G418" s="96"/>
      <c r="H418" s="40" t="s">
        <v>2765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2766</v>
      </c>
      <c r="O418" s="96" t="s">
        <v>624</v>
      </c>
      <c r="P418" s="101">
        <v>44604</v>
      </c>
      <c r="Q418" s="101"/>
      <c r="S418" s="102">
        <v>3</v>
      </c>
      <c r="T418" s="30">
        <f t="shared" si="100"/>
        <v>1238.9722222222222</v>
      </c>
      <c r="U418" s="5">
        <v>1238.9722222222222</v>
      </c>
      <c r="V418" s="76">
        <f t="shared" si="101"/>
        <v>3716.9166666666665</v>
      </c>
      <c r="W418" s="76">
        <f t="shared" si="102"/>
        <v>2477.9444444444443</v>
      </c>
      <c r="X418" s="76">
        <f t="shared" si="103"/>
        <v>40887.083333333336</v>
      </c>
      <c r="Y418" s="103"/>
      <c r="AB418" s="66">
        <f t="shared" si="99"/>
        <v>3</v>
      </c>
    </row>
    <row r="419" spans="1:28" s="102" customFormat="1" ht="14.25" customHeight="1" x14ac:dyDescent="0.25">
      <c r="A419" s="96"/>
      <c r="B419" s="96"/>
      <c r="C419" s="96"/>
      <c r="D419" s="7" t="s">
        <v>2772</v>
      </c>
      <c r="E419" s="96" t="s">
        <v>2773</v>
      </c>
      <c r="F419" s="96"/>
      <c r="G419" s="96" t="s">
        <v>2774</v>
      </c>
      <c r="H419" s="97" t="s">
        <v>2606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2767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1116.9086</v>
      </c>
      <c r="W419" s="76">
        <f>+V419-U419</f>
        <v>744.60573333333332</v>
      </c>
      <c r="X419" s="76">
        <f>P419-V419</f>
        <v>12286.9946</v>
      </c>
      <c r="Y419" s="103"/>
      <c r="AB419" s="66">
        <f t="shared" si="99"/>
        <v>3</v>
      </c>
    </row>
    <row r="420" spans="1:28" s="102" customFormat="1" ht="14.25" customHeight="1" x14ac:dyDescent="0.25">
      <c r="A420" s="96"/>
      <c r="B420" s="96"/>
      <c r="C420" s="96"/>
      <c r="D420" s="7" t="s">
        <v>2772</v>
      </c>
      <c r="E420" s="96" t="s">
        <v>2773</v>
      </c>
      <c r="F420" s="96"/>
      <c r="G420" s="96" t="s">
        <v>2775</v>
      </c>
      <c r="H420" s="97" t="s">
        <v>2606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2767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4">(((P420)-1)/3)/12</f>
        <v>372.30286666666666</v>
      </c>
      <c r="U420" s="5">
        <v>372.30286666666666</v>
      </c>
      <c r="V420" s="76">
        <f t="shared" ref="V420:V428" si="105">T420*AB420</f>
        <v>1116.9086</v>
      </c>
      <c r="W420" s="76">
        <f t="shared" ref="W420:W428" si="106">+V420-U420</f>
        <v>744.60573333333332</v>
      </c>
      <c r="X420" s="76">
        <f t="shared" ref="X420:X428" si="107">P420-V420</f>
        <v>12286.9946</v>
      </c>
      <c r="Y420" s="103"/>
      <c r="AB420" s="66">
        <f t="shared" si="99"/>
        <v>3</v>
      </c>
    </row>
    <row r="421" spans="1:28" s="102" customFormat="1" ht="14.25" customHeight="1" x14ac:dyDescent="0.25">
      <c r="A421" s="96"/>
      <c r="B421" s="96"/>
      <c r="C421" s="96"/>
      <c r="D421" s="7" t="s">
        <v>2772</v>
      </c>
      <c r="E421" s="96" t="s">
        <v>2773</v>
      </c>
      <c r="F421" s="96"/>
      <c r="G421" s="96" t="s">
        <v>2776</v>
      </c>
      <c r="H421" s="97" t="s">
        <v>2606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2767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4"/>
        <v>372.30286666666666</v>
      </c>
      <c r="U421" s="5">
        <v>372.30286666666666</v>
      </c>
      <c r="V421" s="76">
        <f t="shared" si="105"/>
        <v>1116.9086</v>
      </c>
      <c r="W421" s="76">
        <f t="shared" si="106"/>
        <v>744.60573333333332</v>
      </c>
      <c r="X421" s="76">
        <f t="shared" si="107"/>
        <v>12286.9946</v>
      </c>
      <c r="Y421" s="103"/>
      <c r="AB421" s="66">
        <f t="shared" si="99"/>
        <v>3</v>
      </c>
    </row>
    <row r="422" spans="1:28" s="102" customFormat="1" ht="14.25" customHeight="1" x14ac:dyDescent="0.25">
      <c r="A422" s="96"/>
      <c r="B422" s="96"/>
      <c r="C422" s="96"/>
      <c r="D422" s="7" t="s">
        <v>2772</v>
      </c>
      <c r="E422" s="96" t="s">
        <v>2773</v>
      </c>
      <c r="F422" s="96"/>
      <c r="G422" s="96" t="s">
        <v>2777</v>
      </c>
      <c r="H422" s="97" t="s">
        <v>2606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2767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4"/>
        <v>372.30286666666666</v>
      </c>
      <c r="U422" s="5">
        <v>372.30286666666666</v>
      </c>
      <c r="V422" s="76">
        <f t="shared" si="105"/>
        <v>1116.9086</v>
      </c>
      <c r="W422" s="76">
        <f t="shared" si="106"/>
        <v>744.60573333333332</v>
      </c>
      <c r="X422" s="76">
        <f t="shared" si="107"/>
        <v>12286.9946</v>
      </c>
      <c r="Y422" s="103"/>
      <c r="AB422" s="66">
        <f t="shared" si="99"/>
        <v>3</v>
      </c>
    </row>
    <row r="423" spans="1:28" s="102" customFormat="1" ht="14.25" customHeight="1" x14ac:dyDescent="0.25">
      <c r="A423" s="96"/>
      <c r="B423" s="96"/>
      <c r="C423" s="96"/>
      <c r="D423" s="7" t="s">
        <v>2772</v>
      </c>
      <c r="E423" s="96" t="s">
        <v>2773</v>
      </c>
      <c r="F423" s="96"/>
      <c r="G423" s="96" t="s">
        <v>2778</v>
      </c>
      <c r="H423" s="97" t="s">
        <v>2606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2767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4"/>
        <v>372.30286666666666</v>
      </c>
      <c r="U423" s="5">
        <v>372.30286666666666</v>
      </c>
      <c r="V423" s="76">
        <f t="shared" si="105"/>
        <v>1116.9086</v>
      </c>
      <c r="W423" s="76">
        <f t="shared" si="106"/>
        <v>744.60573333333332</v>
      </c>
      <c r="X423" s="76">
        <f t="shared" si="107"/>
        <v>12286.9946</v>
      </c>
      <c r="Y423" s="103"/>
      <c r="AB423" s="66">
        <f t="shared" si="99"/>
        <v>3</v>
      </c>
    </row>
    <row r="424" spans="1:28" s="102" customFormat="1" ht="14.25" customHeight="1" x14ac:dyDescent="0.25">
      <c r="A424" s="96"/>
      <c r="B424" s="96"/>
      <c r="C424" s="96"/>
      <c r="D424" s="7" t="s">
        <v>2772</v>
      </c>
      <c r="E424" s="96" t="s">
        <v>2773</v>
      </c>
      <c r="F424" s="96"/>
      <c r="G424" s="96" t="s">
        <v>2779</v>
      </c>
      <c r="H424" s="97" t="s">
        <v>2606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2767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4"/>
        <v>372.30286666666666</v>
      </c>
      <c r="U424" s="5">
        <v>372.30286666666666</v>
      </c>
      <c r="V424" s="76">
        <f t="shared" si="105"/>
        <v>1116.9086</v>
      </c>
      <c r="W424" s="76">
        <f t="shared" si="106"/>
        <v>744.60573333333332</v>
      </c>
      <c r="X424" s="76">
        <f t="shared" si="107"/>
        <v>12286.9946</v>
      </c>
      <c r="Y424" s="103"/>
      <c r="AB424" s="66">
        <f t="shared" si="99"/>
        <v>3</v>
      </c>
    </row>
    <row r="425" spans="1:28" s="102" customFormat="1" ht="14.25" customHeight="1" x14ac:dyDescent="0.25">
      <c r="A425" s="96"/>
      <c r="B425" s="96"/>
      <c r="C425" s="96"/>
      <c r="D425" s="7" t="s">
        <v>2772</v>
      </c>
      <c r="E425" s="96" t="s">
        <v>2773</v>
      </c>
      <c r="F425" s="96"/>
      <c r="G425" s="96" t="s">
        <v>2780</v>
      </c>
      <c r="H425" s="97" t="s">
        <v>2606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2767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4"/>
        <v>372.30286666666666</v>
      </c>
      <c r="U425" s="5">
        <v>372.30286666666666</v>
      </c>
      <c r="V425" s="76">
        <f t="shared" si="105"/>
        <v>1116.9086</v>
      </c>
      <c r="W425" s="76">
        <f t="shared" si="106"/>
        <v>744.60573333333332</v>
      </c>
      <c r="X425" s="76">
        <f t="shared" si="107"/>
        <v>12286.9946</v>
      </c>
      <c r="Y425" s="103"/>
      <c r="AB425" s="66">
        <f t="shared" si="99"/>
        <v>3</v>
      </c>
    </row>
    <row r="426" spans="1:28" s="102" customFormat="1" ht="14.25" customHeight="1" x14ac:dyDescent="0.25">
      <c r="A426" s="96"/>
      <c r="B426" s="96"/>
      <c r="C426" s="96"/>
      <c r="D426" s="7" t="s">
        <v>2772</v>
      </c>
      <c r="E426" s="96" t="s">
        <v>2773</v>
      </c>
      <c r="F426" s="96"/>
      <c r="G426" s="96" t="s">
        <v>2781</v>
      </c>
      <c r="H426" s="97" t="s">
        <v>2606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2767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4"/>
        <v>372.30286666666666</v>
      </c>
      <c r="U426" s="5">
        <v>372.30286666666666</v>
      </c>
      <c r="V426" s="76">
        <f t="shared" si="105"/>
        <v>1116.9086</v>
      </c>
      <c r="W426" s="76">
        <f t="shared" si="106"/>
        <v>744.60573333333332</v>
      </c>
      <c r="X426" s="76">
        <f t="shared" si="107"/>
        <v>12286.9946</v>
      </c>
      <c r="Y426" s="103"/>
      <c r="AB426" s="66">
        <f t="shared" si="99"/>
        <v>3</v>
      </c>
    </row>
    <row r="427" spans="1:28" s="102" customFormat="1" ht="14.25" customHeight="1" x14ac:dyDescent="0.25">
      <c r="A427" s="96"/>
      <c r="B427" s="96"/>
      <c r="C427" s="96"/>
      <c r="D427" s="7" t="s">
        <v>2772</v>
      </c>
      <c r="E427" s="96" t="s">
        <v>2773</v>
      </c>
      <c r="F427" s="96"/>
      <c r="G427" s="96" t="s">
        <v>2782</v>
      </c>
      <c r="H427" s="97" t="s">
        <v>2606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2767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4"/>
        <v>372.30286666666666</v>
      </c>
      <c r="U427" s="5">
        <v>372.30286666666666</v>
      </c>
      <c r="V427" s="76">
        <f t="shared" si="105"/>
        <v>1116.9086</v>
      </c>
      <c r="W427" s="76">
        <f t="shared" si="106"/>
        <v>744.60573333333332</v>
      </c>
      <c r="X427" s="76">
        <f t="shared" si="107"/>
        <v>12286.9946</v>
      </c>
      <c r="Y427" s="103"/>
      <c r="AB427" s="66">
        <f t="shared" si="99"/>
        <v>3</v>
      </c>
    </row>
    <row r="428" spans="1:28" s="102" customFormat="1" ht="14.25" customHeight="1" x14ac:dyDescent="0.25">
      <c r="A428" s="96"/>
      <c r="B428" s="96"/>
      <c r="C428" s="96"/>
      <c r="D428" s="7" t="s">
        <v>2772</v>
      </c>
      <c r="E428" s="96" t="s">
        <v>2773</v>
      </c>
      <c r="F428" s="96"/>
      <c r="G428" s="96" t="s">
        <v>2783</v>
      </c>
      <c r="H428" s="97" t="s">
        <v>2606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2767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4"/>
        <v>372.30286666666666</v>
      </c>
      <c r="U428" s="5">
        <v>372.30286666666666</v>
      </c>
      <c r="V428" s="76">
        <f t="shared" si="105"/>
        <v>1116.9086</v>
      </c>
      <c r="W428" s="76">
        <f t="shared" si="106"/>
        <v>744.60573333333332</v>
      </c>
      <c r="X428" s="76">
        <f t="shared" si="107"/>
        <v>12286.9946</v>
      </c>
      <c r="Y428" s="103"/>
      <c r="AB428" s="66">
        <f t="shared" si="99"/>
        <v>3</v>
      </c>
    </row>
    <row r="429" spans="1:28" s="102" customFormat="1" ht="14.25" customHeight="1" x14ac:dyDescent="0.25">
      <c r="A429" s="96"/>
      <c r="B429" s="96"/>
      <c r="C429" s="96"/>
      <c r="D429" s="7" t="s">
        <v>2772</v>
      </c>
      <c r="E429" s="96" t="s">
        <v>2773</v>
      </c>
      <c r="F429" s="96"/>
      <c r="G429" s="96" t="s">
        <v>2784</v>
      </c>
      <c r="H429" s="97" t="s">
        <v>2606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2767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8">(((P429)-1)/3)/12</f>
        <v>372.30286666666666</v>
      </c>
      <c r="U429" s="5">
        <v>372.30286666666666</v>
      </c>
      <c r="V429" s="76">
        <f t="shared" ref="V429:V430" si="109">T429*AB429</f>
        <v>1116.9086</v>
      </c>
      <c r="W429" s="76">
        <f t="shared" ref="W429:W430" si="110">+V429-U429</f>
        <v>744.60573333333332</v>
      </c>
      <c r="X429" s="76">
        <f t="shared" ref="X429:X430" si="111">P429-V429</f>
        <v>12286.9946</v>
      </c>
      <c r="Y429" s="103"/>
      <c r="AB429" s="66">
        <f t="shared" si="99"/>
        <v>3</v>
      </c>
    </row>
    <row r="430" spans="1:28" s="102" customFormat="1" ht="14.25" customHeight="1" x14ac:dyDescent="0.25">
      <c r="A430" s="96"/>
      <c r="B430" s="96"/>
      <c r="C430" s="96"/>
      <c r="D430" s="7" t="s">
        <v>2772</v>
      </c>
      <c r="E430" s="96" t="s">
        <v>2773</v>
      </c>
      <c r="F430" s="96"/>
      <c r="G430" s="96" t="s">
        <v>2785</v>
      </c>
      <c r="H430" s="97" t="s">
        <v>2606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2767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8"/>
        <v>372.30286666666666</v>
      </c>
      <c r="U430" s="5">
        <v>372.30286666666666</v>
      </c>
      <c r="V430" s="76">
        <f t="shared" si="109"/>
        <v>1116.9086</v>
      </c>
      <c r="W430" s="76">
        <f t="shared" si="110"/>
        <v>744.60573333333332</v>
      </c>
      <c r="X430" s="76">
        <f t="shared" si="111"/>
        <v>12286.9946</v>
      </c>
      <c r="Y430" s="103"/>
      <c r="AB430" s="66">
        <f t="shared" si="99"/>
        <v>3</v>
      </c>
    </row>
    <row r="431" spans="1:28" s="102" customFormat="1" ht="14.25" customHeight="1" x14ac:dyDescent="0.25">
      <c r="A431" s="96"/>
      <c r="B431" s="96"/>
      <c r="C431" s="96"/>
      <c r="D431" s="97" t="s">
        <v>2769</v>
      </c>
      <c r="E431" s="96" t="s">
        <v>2505</v>
      </c>
      <c r="F431" s="96" t="s">
        <v>2550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2770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4851.6591666666673</v>
      </c>
      <c r="W431" s="76">
        <f>+V431-U431</f>
        <v>3234.4394444444451</v>
      </c>
      <c r="X431" s="76">
        <f>P431-V431</f>
        <v>53369.250833333339</v>
      </c>
      <c r="Y431" s="103"/>
      <c r="AB431" s="66">
        <f t="shared" si="99"/>
        <v>3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2771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2770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4277.9158333333335</v>
      </c>
      <c r="W432" s="76">
        <f>+V432-U432</f>
        <v>2851.943888888889</v>
      </c>
      <c r="X432" s="76">
        <f>P432-V432</f>
        <v>47058.074166666665</v>
      </c>
      <c r="Y432" s="33">
        <v>17320</v>
      </c>
      <c r="AB432" s="66">
        <f t="shared" si="99"/>
        <v>3</v>
      </c>
    </row>
    <row r="433" spans="1:28" s="110" customFormat="1" x14ac:dyDescent="0.25">
      <c r="A433" s="97"/>
      <c r="B433" s="97"/>
      <c r="C433" s="97"/>
      <c r="D433" s="576" t="s">
        <v>2762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33683.228199999998</v>
      </c>
      <c r="W433" s="112">
        <f>SUM(W416:W432)</f>
        <v>22455.485466666672</v>
      </c>
      <c r="X433" s="112">
        <f>SUM(X416:X432)</f>
        <v>370532.51020000008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2684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402773.23181111109</v>
      </c>
      <c r="W435" s="577">
        <f>+W398+W402+W409+W414+W433</f>
        <v>144844.60630000001</v>
      </c>
      <c r="X435" s="577">
        <f>+X398+X402+X409+X414+X433</f>
        <v>2254093.0965888887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s="110" customFormat="1" x14ac:dyDescent="0.25">
      <c r="A437" s="576"/>
      <c r="B437" s="97"/>
      <c r="C437" s="97"/>
      <c r="E437" s="97"/>
      <c r="F437" s="97"/>
      <c r="G437" s="97"/>
      <c r="H437" s="97"/>
      <c r="I437" s="105"/>
      <c r="J437" s="106"/>
      <c r="K437" s="106"/>
      <c r="L437" s="107"/>
      <c r="M437" s="97"/>
      <c r="N437" s="97"/>
      <c r="O437" s="97"/>
      <c r="P437" s="600"/>
      <c r="Q437" s="600"/>
      <c r="R437" s="600"/>
      <c r="S437" s="102"/>
      <c r="T437" s="600"/>
      <c r="U437" s="600"/>
      <c r="V437" s="600"/>
      <c r="W437" s="600"/>
      <c r="X437" s="600"/>
      <c r="Z437" s="136"/>
    </row>
    <row r="438" spans="1:28" x14ac:dyDescent="0.25">
      <c r="A438" s="40"/>
      <c r="B438" s="40"/>
      <c r="C438" s="40"/>
      <c r="D438" s="61" t="s">
        <v>638</v>
      </c>
      <c r="E438" s="40" t="s">
        <v>513</v>
      </c>
      <c r="F438" s="40" t="s">
        <v>2820</v>
      </c>
      <c r="G438" s="40"/>
      <c r="H438" s="40" t="s">
        <v>443</v>
      </c>
      <c r="I438" s="98">
        <v>42773</v>
      </c>
      <c r="J438" s="99">
        <v>7</v>
      </c>
      <c r="K438" s="99">
        <v>2</v>
      </c>
      <c r="L438" s="100">
        <v>2017</v>
      </c>
      <c r="M438" s="96" t="s">
        <v>34</v>
      </c>
      <c r="N438" s="96" t="s">
        <v>2821</v>
      </c>
      <c r="O438" s="96" t="s">
        <v>624</v>
      </c>
      <c r="P438" s="30">
        <v>12617.8</v>
      </c>
      <c r="S438" s="51">
        <v>3</v>
      </c>
      <c r="T438" s="30">
        <f>(((P438)-1)/3)/12</f>
        <v>350.46666666666664</v>
      </c>
      <c r="U438" s="5">
        <v>0</v>
      </c>
      <c r="V438" s="76">
        <f>T438*AB438</f>
        <v>0</v>
      </c>
      <c r="W438" s="76">
        <f>+V438-U438</f>
        <v>0</v>
      </c>
      <c r="X438" s="76">
        <f>P438-V438</f>
        <v>12617.8</v>
      </c>
      <c r="Y438" s="33">
        <v>17320</v>
      </c>
      <c r="AB438" s="66">
        <f>IF((DATEDIF(I438,AB$4,"m"))&gt;=36,36,(DATEDIF(I438,AB$4,"m")))</f>
        <v>0</v>
      </c>
    </row>
    <row r="439" spans="1:28" s="110" customFormat="1" x14ac:dyDescent="0.25">
      <c r="A439" s="97"/>
      <c r="B439" s="97"/>
      <c r="C439" s="97"/>
      <c r="D439" s="576" t="s">
        <v>2822</v>
      </c>
      <c r="E439" s="97"/>
      <c r="F439" s="97"/>
      <c r="G439" s="97"/>
      <c r="H439" s="97"/>
      <c r="I439" s="105"/>
      <c r="J439" s="106"/>
      <c r="K439" s="106"/>
      <c r="L439" s="107"/>
      <c r="M439" s="97"/>
      <c r="N439" s="97"/>
      <c r="O439" s="97"/>
      <c r="P439" s="108">
        <f>SUM(P438)</f>
        <v>12617.8</v>
      </c>
      <c r="Q439" s="101"/>
      <c r="R439" s="102"/>
      <c r="S439" s="281"/>
      <c r="T439" s="112">
        <f>SUM(T437:T438)</f>
        <v>350.46666666666664</v>
      </c>
      <c r="U439" s="112">
        <v>0</v>
      </c>
      <c r="V439" s="112">
        <f>SUM(V437:V438)</f>
        <v>0</v>
      </c>
      <c r="W439" s="112">
        <f t="shared" ref="W439:X439" si="112">SUM(W437:W438)</f>
        <v>0</v>
      </c>
      <c r="X439" s="112">
        <f t="shared" si="112"/>
        <v>12617.8</v>
      </c>
      <c r="AB439" s="136"/>
    </row>
    <row r="440" spans="1:28" x14ac:dyDescent="0.25">
      <c r="A440" s="95"/>
      <c r="B440" s="95"/>
      <c r="C440" s="95"/>
      <c r="D440" s="7"/>
      <c r="E440" s="7"/>
      <c r="F440" s="7"/>
      <c r="G440" s="7"/>
      <c r="H440" s="7"/>
      <c r="I440" s="7"/>
      <c r="J440" s="36"/>
      <c r="K440" s="36"/>
      <c r="L440" s="7"/>
      <c r="M440" s="7"/>
      <c r="N440" s="7"/>
      <c r="O440" s="7"/>
      <c r="P440" s="7"/>
      <c r="S440" s="33"/>
      <c r="T440" s="7"/>
      <c r="U440" s="7"/>
      <c r="V440" s="7"/>
      <c r="W440" s="7"/>
      <c r="X440" s="7"/>
    </row>
    <row r="441" spans="1:28" s="33" customFormat="1" ht="16.5" thickBot="1" x14ac:dyDescent="0.3">
      <c r="A441" s="22" t="s">
        <v>2814</v>
      </c>
      <c r="B441" s="56"/>
      <c r="C441" s="56"/>
      <c r="D441" s="56"/>
      <c r="E441" s="56"/>
      <c r="F441" s="56"/>
      <c r="G441" s="56"/>
      <c r="H441" s="56"/>
      <c r="I441" s="72"/>
      <c r="J441" s="57"/>
      <c r="K441" s="57"/>
      <c r="L441" s="58"/>
      <c r="M441" s="56"/>
      <c r="N441" s="56"/>
      <c r="O441" s="56"/>
      <c r="P441" s="85">
        <f>+P326+P393+P435+P439</f>
        <v>21090216.140831001</v>
      </c>
      <c r="Q441" s="28"/>
      <c r="R441" s="28"/>
      <c r="S441" s="28"/>
      <c r="T441" s="85">
        <f>+T326+T393+T435</f>
        <v>162365.65412222224</v>
      </c>
      <c r="U441" s="85">
        <v>19780449.38239</v>
      </c>
      <c r="V441" s="85">
        <f>+V326+V393+V435+V439</f>
        <v>20102423.112023335</v>
      </c>
      <c r="W441" s="85">
        <f>+W326+W393+W435+W439</f>
        <v>321973.72963333334</v>
      </c>
      <c r="X441" s="85">
        <f>+X326+X393+X435+X439</f>
        <v>3424476.5532555552</v>
      </c>
    </row>
    <row r="442" spans="1:28" ht="16.5" thickTop="1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7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7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445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538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643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538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606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D502" s="34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D580" s="34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5"/>
      <c r="B581" s="95"/>
      <c r="C581" s="95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115"/>
      <c r="B582" s="115"/>
      <c r="C582" s="115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5"/>
      <c r="B584" s="95"/>
      <c r="C584" s="9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/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115" t="s">
        <v>252</v>
      </c>
      <c r="B588" s="115"/>
      <c r="C588" s="115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81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0"/>
    </row>
    <row r="3" spans="1:23" ht="20.25" x14ac:dyDescent="0.3">
      <c r="A3" s="673" t="s">
        <v>2246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0"/>
    </row>
    <row r="4" spans="1:23" x14ac:dyDescent="0.2">
      <c r="A4" s="676" t="str">
        <f>'Camaras Fotograficas y de Video'!A3:S3</f>
        <v>(Al 28 de Febrero del 2017)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42794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69" t="s">
        <v>646</v>
      </c>
      <c r="I6" s="670"/>
      <c r="J6" s="671"/>
      <c r="K6" s="4"/>
      <c r="L6" s="4"/>
      <c r="M6" s="4"/>
      <c r="N6" s="445"/>
      <c r="O6" s="7"/>
      <c r="P6" s="664" t="s">
        <v>3</v>
      </c>
      <c r="Q6" s="665"/>
      <c r="R6" s="665"/>
      <c r="S6" s="666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Enero 2017</v>
      </c>
      <c r="S7" s="10" t="str">
        <f>+'Camaras Fotograficas y de Video'!$T$6</f>
        <v>Deprec. a Registrar Enero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2247</v>
      </c>
      <c r="F8" s="440" t="s">
        <v>2248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1590</v>
      </c>
      <c r="L8" s="82">
        <v>18</v>
      </c>
      <c r="M8" s="440" t="s">
        <v>2249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2247</v>
      </c>
      <c r="F9" s="440" t="s">
        <v>2248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1590</v>
      </c>
      <c r="L9" s="82">
        <v>18</v>
      </c>
      <c r="M9" s="440" t="s">
        <v>2249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2247</v>
      </c>
      <c r="F10" s="440" t="s">
        <v>2248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1590</v>
      </c>
      <c r="L10" s="82">
        <v>18</v>
      </c>
      <c r="M10" s="440" t="s">
        <v>2249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2247</v>
      </c>
      <c r="F11" s="440" t="s">
        <v>2248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1590</v>
      </c>
      <c r="L11" s="82">
        <v>18</v>
      </c>
      <c r="M11" s="440" t="s">
        <v>2249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2250</v>
      </c>
      <c r="D12" s="440" t="s">
        <v>2251</v>
      </c>
      <c r="F12" s="440" t="s">
        <v>2248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1590</v>
      </c>
      <c r="L12" s="82">
        <v>18</v>
      </c>
      <c r="M12" s="440" t="s">
        <v>2249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2250</v>
      </c>
      <c r="D13" s="440" t="s">
        <v>2251</v>
      </c>
      <c r="F13" s="440" t="s">
        <v>2248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1590</v>
      </c>
      <c r="L13" s="82">
        <v>18</v>
      </c>
      <c r="M13" s="440" t="s">
        <v>2249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2250</v>
      </c>
      <c r="D14" s="440" t="s">
        <v>2251</v>
      </c>
      <c r="F14" s="440" t="s">
        <v>2248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1590</v>
      </c>
      <c r="L14" s="82">
        <v>18</v>
      </c>
      <c r="M14" s="440" t="s">
        <v>2249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2252</v>
      </c>
      <c r="D15" s="440" t="s">
        <v>2253</v>
      </c>
      <c r="F15" s="440" t="s">
        <v>2248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1590</v>
      </c>
      <c r="L15" s="82">
        <v>18</v>
      </c>
      <c r="M15" s="440" t="s">
        <v>2249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2252</v>
      </c>
      <c r="D16" s="440" t="s">
        <v>2253</v>
      </c>
      <c r="F16" s="440" t="s">
        <v>2248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1590</v>
      </c>
      <c r="L16" s="82">
        <v>18</v>
      </c>
      <c r="M16" s="440" t="s">
        <v>2249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2252</v>
      </c>
      <c r="D17" s="440" t="s">
        <v>2253</v>
      </c>
      <c r="F17" s="440" t="s">
        <v>2248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1590</v>
      </c>
      <c r="L17" s="82">
        <v>18</v>
      </c>
      <c r="M17" s="440" t="s">
        <v>2249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2254</v>
      </c>
      <c r="C18" s="440" t="s">
        <v>2255</v>
      </c>
      <c r="D18" s="440">
        <v>1459</v>
      </c>
      <c r="F18" s="440" t="s">
        <v>2248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1590</v>
      </c>
      <c r="L18" s="82">
        <v>18</v>
      </c>
      <c r="M18" s="440" t="s">
        <v>2249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2254</v>
      </c>
      <c r="C19" s="440" t="s">
        <v>2255</v>
      </c>
      <c r="D19" s="440">
        <v>1459</v>
      </c>
      <c r="F19" s="440" t="s">
        <v>2248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1590</v>
      </c>
      <c r="L19" s="82">
        <v>18</v>
      </c>
      <c r="M19" s="440" t="s">
        <v>2249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2254</v>
      </c>
      <c r="C20" s="440" t="s">
        <v>2255</v>
      </c>
      <c r="D20" s="440">
        <v>1459</v>
      </c>
      <c r="F20" s="440" t="s">
        <v>2248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1590</v>
      </c>
      <c r="L20" s="82">
        <v>18</v>
      </c>
      <c r="M20" s="440" t="s">
        <v>2249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2256</v>
      </c>
      <c r="D21" s="440" t="s">
        <v>2257</v>
      </c>
      <c r="F21" s="440" t="s">
        <v>2248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1590</v>
      </c>
      <c r="L21" s="82">
        <v>18</v>
      </c>
      <c r="M21" s="440" t="s">
        <v>2249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2256</v>
      </c>
      <c r="D22" s="440" t="s">
        <v>2257</v>
      </c>
      <c r="F22" s="440" t="s">
        <v>2248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1590</v>
      </c>
      <c r="L22" s="82">
        <v>18</v>
      </c>
      <c r="M22" s="440" t="s">
        <v>2249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2256</v>
      </c>
      <c r="D23" s="440" t="s">
        <v>2257</v>
      </c>
      <c r="F23" s="440" t="s">
        <v>2248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1590</v>
      </c>
      <c r="L23" s="82">
        <v>18</v>
      </c>
      <c r="M23" s="440" t="s">
        <v>2249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2258</v>
      </c>
      <c r="D24" s="440" t="s">
        <v>2259</v>
      </c>
      <c r="F24" s="440" t="s">
        <v>2248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1590</v>
      </c>
      <c r="L24" s="82">
        <v>18</v>
      </c>
      <c r="M24" s="440" t="s">
        <v>2249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2258</v>
      </c>
      <c r="D25" s="440" t="s">
        <v>2259</v>
      </c>
      <c r="F25" s="440" t="s">
        <v>2248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1590</v>
      </c>
      <c r="L25" s="82">
        <v>18</v>
      </c>
      <c r="M25" s="440" t="s">
        <v>2249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2258</v>
      </c>
      <c r="D26" s="440" t="s">
        <v>2259</v>
      </c>
      <c r="F26" s="440" t="s">
        <v>2248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1590</v>
      </c>
      <c r="L26" s="82">
        <v>18</v>
      </c>
      <c r="M26" s="440" t="s">
        <v>2249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2260</v>
      </c>
      <c r="C27" s="440" t="s">
        <v>2261</v>
      </c>
      <c r="D27" s="440" t="s">
        <v>2262</v>
      </c>
      <c r="F27" s="440" t="s">
        <v>2263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1590</v>
      </c>
      <c r="L27" s="82">
        <v>40</v>
      </c>
      <c r="M27" s="440" t="s">
        <v>2249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2264</v>
      </c>
      <c r="C28" s="440" t="s">
        <v>2261</v>
      </c>
      <c r="D28" s="440" t="s">
        <v>2262</v>
      </c>
      <c r="F28" s="440" t="s">
        <v>2263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1590</v>
      </c>
      <c r="L28" s="82">
        <v>40</v>
      </c>
      <c r="M28" s="440" t="s">
        <v>2249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2264</v>
      </c>
      <c r="C29" s="440" t="s">
        <v>2261</v>
      </c>
      <c r="D29" s="440" t="s">
        <v>2262</v>
      </c>
      <c r="F29" s="440" t="s">
        <v>2263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1590</v>
      </c>
      <c r="L29" s="82">
        <v>40</v>
      </c>
      <c r="M29" s="440" t="s">
        <v>2249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2264</v>
      </c>
      <c r="C30" s="440" t="s">
        <v>2261</v>
      </c>
      <c r="D30" s="440" t="s">
        <v>2262</v>
      </c>
      <c r="F30" s="440" t="s">
        <v>2263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1590</v>
      </c>
      <c r="L30" s="82">
        <v>40</v>
      </c>
      <c r="M30" s="440" t="s">
        <v>2249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2264</v>
      </c>
      <c r="C31" s="440" t="s">
        <v>2261</v>
      </c>
      <c r="D31" s="440" t="s">
        <v>2262</v>
      </c>
      <c r="F31" s="440" t="s">
        <v>2263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1590</v>
      </c>
      <c r="L31" s="82">
        <v>40</v>
      </c>
      <c r="M31" s="440" t="s">
        <v>2249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2265</v>
      </c>
      <c r="F32" s="440" t="s">
        <v>2266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1590</v>
      </c>
      <c r="L32" s="82">
        <v>40</v>
      </c>
      <c r="M32" s="440" t="s">
        <v>2249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2265</v>
      </c>
      <c r="F33" s="440" t="s">
        <v>2266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1590</v>
      </c>
      <c r="L33" s="82">
        <v>40</v>
      </c>
      <c r="M33" s="440" t="s">
        <v>2249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2265</v>
      </c>
      <c r="F34" s="440" t="s">
        <v>2266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1590</v>
      </c>
      <c r="L34" s="82">
        <v>40</v>
      </c>
      <c r="M34" s="440" t="s">
        <v>2249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2265</v>
      </c>
      <c r="C35" s="455"/>
      <c r="D35" s="455"/>
      <c r="E35" s="455"/>
      <c r="F35" s="455" t="s">
        <v>2266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1590</v>
      </c>
      <c r="L35" s="457">
        <v>40</v>
      </c>
      <c r="M35" s="455" t="s">
        <v>2249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2265</v>
      </c>
      <c r="F36" s="440" t="s">
        <v>2266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1590</v>
      </c>
      <c r="L36" s="82">
        <v>40</v>
      </c>
      <c r="M36" s="440" t="s">
        <v>2249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2267</v>
      </c>
      <c r="C37" s="440" t="s">
        <v>2268</v>
      </c>
      <c r="D37" s="440" t="s">
        <v>2269</v>
      </c>
      <c r="F37" s="440" t="s">
        <v>2270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2249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2271</v>
      </c>
      <c r="F38" s="440" t="s">
        <v>2272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2249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2271</v>
      </c>
      <c r="F39" s="440" t="s">
        <v>2273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2249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2271</v>
      </c>
      <c r="F40" s="440" t="s">
        <v>2272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2249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2271</v>
      </c>
      <c r="F41" s="440" t="s">
        <v>2272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2249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2274</v>
      </c>
      <c r="C42" s="440" t="s">
        <v>2275</v>
      </c>
      <c r="F42" s="440" t="s">
        <v>2272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2249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2274</v>
      </c>
      <c r="C43" s="440" t="s">
        <v>2275</v>
      </c>
      <c r="F43" s="440" t="s">
        <v>2272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2249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2274</v>
      </c>
      <c r="C44" s="440" t="s">
        <v>2275</v>
      </c>
      <c r="F44" s="440" t="s">
        <v>2272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2249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2274</v>
      </c>
      <c r="C45" s="440" t="s">
        <v>2275</v>
      </c>
      <c r="F45" s="440" t="s">
        <v>2272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2249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2276</v>
      </c>
      <c r="F46" s="440" t="s">
        <v>2277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2249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2278</v>
      </c>
      <c r="F47" s="440" t="s">
        <v>2277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2249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2279</v>
      </c>
      <c r="F48" s="440" t="s">
        <v>2277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2249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2280</v>
      </c>
      <c r="F49" s="440" t="s">
        <v>2277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2249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2281</v>
      </c>
      <c r="F50" s="440" t="s">
        <v>2277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2249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2282</v>
      </c>
      <c r="F51" s="440" t="s">
        <v>2277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2249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2283</v>
      </c>
      <c r="C54" s="33" t="s">
        <v>2284</v>
      </c>
      <c r="D54" s="33"/>
      <c r="E54" s="33"/>
      <c r="F54" s="33" t="s">
        <v>2285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2249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2286</v>
      </c>
      <c r="C55" s="33" t="s">
        <v>2284</v>
      </c>
      <c r="D55" s="33"/>
      <c r="E55" s="33"/>
      <c r="F55" s="33" t="s">
        <v>2285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2249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2286</v>
      </c>
      <c r="C56" s="33" t="s">
        <v>2284</v>
      </c>
      <c r="D56" s="33"/>
      <c r="E56" s="33"/>
      <c r="F56" s="33" t="s">
        <v>2285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2249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2286</v>
      </c>
      <c r="C57" s="33" t="s">
        <v>2284</v>
      </c>
      <c r="D57" s="33"/>
      <c r="E57" s="33"/>
      <c r="F57" s="33" t="s">
        <v>2285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2249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2286</v>
      </c>
      <c r="C58" s="33" t="s">
        <v>2284</v>
      </c>
      <c r="D58" s="33"/>
      <c r="E58" s="33"/>
      <c r="F58" s="33" t="s">
        <v>2285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2249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2286</v>
      </c>
      <c r="C59" s="33" t="s">
        <v>2284</v>
      </c>
      <c r="D59" s="33"/>
      <c r="E59" s="33"/>
      <c r="F59" s="33" t="s">
        <v>2285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2249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2287</v>
      </c>
      <c r="F62" s="440" t="s">
        <v>2288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2289</v>
      </c>
      <c r="F63" s="440" t="s">
        <v>2288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2290</v>
      </c>
      <c r="F64" s="440" t="s">
        <v>2288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2291</v>
      </c>
      <c r="F69" s="440" t="s">
        <v>2292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2293</v>
      </c>
      <c r="M69" s="33" t="s">
        <v>2249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18608.333333333332</v>
      </c>
      <c r="S69" s="15">
        <f t="shared" ref="S69:S90" si="8">R69-Q69</f>
        <v>676.66666666666788</v>
      </c>
      <c r="T69" s="453">
        <f t="shared" ref="T69:T90" si="9">N69-R69</f>
        <v>1691.6666666666679</v>
      </c>
      <c r="U69" s="440">
        <v>17271</v>
      </c>
      <c r="W69" s="43">
        <f t="shared" ref="W69:W90" si="10">IF((DATEDIF(G69,W$5,"m"))&gt;=60,60,(DATEDIF(G69,W$5,"m")))</f>
        <v>55</v>
      </c>
    </row>
    <row r="70" spans="1:23" s="440" customFormat="1" ht="15.75" x14ac:dyDescent="0.25">
      <c r="B70" s="33" t="s">
        <v>2291</v>
      </c>
      <c r="F70" s="440" t="s">
        <v>2292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2293</v>
      </c>
      <c r="M70" s="33" t="s">
        <v>2249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18608.333333333332</v>
      </c>
      <c r="S70" s="15">
        <f t="shared" si="8"/>
        <v>676.66666666666788</v>
      </c>
      <c r="T70" s="453">
        <f t="shared" si="9"/>
        <v>1691.6666666666679</v>
      </c>
      <c r="U70" s="440">
        <v>17271</v>
      </c>
      <c r="W70" s="43">
        <f t="shared" si="10"/>
        <v>55</v>
      </c>
    </row>
    <row r="71" spans="1:23" s="440" customFormat="1" ht="15.75" x14ac:dyDescent="0.25">
      <c r="B71" s="33" t="s">
        <v>2291</v>
      </c>
      <c r="F71" s="440" t="s">
        <v>2292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2293</v>
      </c>
      <c r="M71" s="33" t="s">
        <v>2249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18608.333333333332</v>
      </c>
      <c r="S71" s="15">
        <f t="shared" si="8"/>
        <v>676.66666666666788</v>
      </c>
      <c r="T71" s="453">
        <f t="shared" si="9"/>
        <v>1691.6666666666679</v>
      </c>
      <c r="U71" s="440">
        <v>17271</v>
      </c>
      <c r="W71" s="43">
        <f t="shared" si="10"/>
        <v>55</v>
      </c>
    </row>
    <row r="72" spans="1:23" s="440" customFormat="1" ht="15.75" x14ac:dyDescent="0.25">
      <c r="B72" s="33" t="s">
        <v>2294</v>
      </c>
      <c r="F72" s="440" t="s">
        <v>2295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2296</v>
      </c>
      <c r="M72" s="33" t="s">
        <v>2249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903.83333333333337</v>
      </c>
      <c r="S72" s="15">
        <f t="shared" si="8"/>
        <v>32.866666666666674</v>
      </c>
      <c r="T72" s="453">
        <f t="shared" si="9"/>
        <v>82.166666666666515</v>
      </c>
      <c r="U72" s="440">
        <v>17316</v>
      </c>
      <c r="W72" s="43">
        <f t="shared" si="10"/>
        <v>55</v>
      </c>
    </row>
    <row r="73" spans="1:23" s="440" customFormat="1" ht="15.75" x14ac:dyDescent="0.25">
      <c r="B73" s="33" t="s">
        <v>2294</v>
      </c>
      <c r="F73" s="440" t="s">
        <v>2295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2296</v>
      </c>
      <c r="M73" s="33" t="s">
        <v>2249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903.83333333333337</v>
      </c>
      <c r="S73" s="15">
        <f t="shared" si="8"/>
        <v>32.866666666666674</v>
      </c>
      <c r="T73" s="453">
        <f t="shared" si="9"/>
        <v>82.166666666666515</v>
      </c>
      <c r="U73" s="440">
        <v>17316</v>
      </c>
      <c r="W73" s="43">
        <f t="shared" si="10"/>
        <v>55</v>
      </c>
    </row>
    <row r="74" spans="1:23" s="440" customFormat="1" ht="15.75" x14ac:dyDescent="0.25">
      <c r="B74" s="33" t="s">
        <v>2294</v>
      </c>
      <c r="F74" s="440" t="s">
        <v>2295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2296</v>
      </c>
      <c r="M74" s="33" t="s">
        <v>2249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903.83333333333337</v>
      </c>
      <c r="S74" s="15">
        <f t="shared" si="8"/>
        <v>32.866666666666674</v>
      </c>
      <c r="T74" s="453">
        <f t="shared" si="9"/>
        <v>82.166666666666515</v>
      </c>
      <c r="U74" s="440">
        <v>17316</v>
      </c>
      <c r="W74" s="43">
        <f t="shared" si="10"/>
        <v>55</v>
      </c>
    </row>
    <row r="75" spans="1:23" s="440" customFormat="1" ht="15.75" x14ac:dyDescent="0.25">
      <c r="B75" s="33" t="s">
        <v>2294</v>
      </c>
      <c r="F75" s="440" t="s">
        <v>2295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2296</v>
      </c>
      <c r="M75" s="33" t="s">
        <v>2249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903.83333333333337</v>
      </c>
      <c r="S75" s="15">
        <f t="shared" si="8"/>
        <v>32.866666666666674</v>
      </c>
      <c r="T75" s="453">
        <f t="shared" si="9"/>
        <v>82.166666666666515</v>
      </c>
      <c r="U75" s="440">
        <v>17316</v>
      </c>
      <c r="W75" s="43">
        <f t="shared" si="10"/>
        <v>55</v>
      </c>
    </row>
    <row r="76" spans="1:23" s="440" customFormat="1" ht="15.75" x14ac:dyDescent="0.25">
      <c r="B76" s="33" t="s">
        <v>2294</v>
      </c>
      <c r="F76" s="440" t="s">
        <v>2295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2296</v>
      </c>
      <c r="M76" s="33" t="s">
        <v>2249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903.83333333333337</v>
      </c>
      <c r="S76" s="15">
        <f t="shared" si="8"/>
        <v>32.866666666666674</v>
      </c>
      <c r="T76" s="453">
        <f t="shared" si="9"/>
        <v>82.166666666666515</v>
      </c>
      <c r="U76" s="440">
        <v>17316</v>
      </c>
      <c r="W76" s="43">
        <f t="shared" si="10"/>
        <v>55</v>
      </c>
    </row>
    <row r="77" spans="1:23" s="440" customFormat="1" ht="15.75" x14ac:dyDescent="0.25">
      <c r="B77" s="33" t="s">
        <v>2297</v>
      </c>
      <c r="F77" s="440" t="s">
        <v>2295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2296</v>
      </c>
      <c r="M77" s="33" t="s">
        <v>2249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1276</v>
      </c>
      <c r="S77" s="15">
        <f t="shared" si="8"/>
        <v>46.400000000000091</v>
      </c>
      <c r="T77" s="453">
        <f t="shared" si="9"/>
        <v>116</v>
      </c>
      <c r="U77" s="440">
        <v>17316</v>
      </c>
      <c r="W77" s="43">
        <f t="shared" si="10"/>
        <v>55</v>
      </c>
    </row>
    <row r="78" spans="1:23" s="440" customFormat="1" ht="15.75" x14ac:dyDescent="0.25">
      <c r="B78" s="33" t="s">
        <v>2297</v>
      </c>
      <c r="F78" s="440" t="s">
        <v>2295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2296</v>
      </c>
      <c r="M78" s="33" t="s">
        <v>2249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1276</v>
      </c>
      <c r="S78" s="15">
        <f t="shared" si="8"/>
        <v>46.400000000000091</v>
      </c>
      <c r="T78" s="453">
        <f t="shared" si="9"/>
        <v>116</v>
      </c>
      <c r="U78" s="440">
        <v>17316</v>
      </c>
      <c r="W78" s="43">
        <f t="shared" si="10"/>
        <v>55</v>
      </c>
    </row>
    <row r="79" spans="1:23" s="440" customFormat="1" ht="15.75" x14ac:dyDescent="0.25">
      <c r="B79" s="33" t="s">
        <v>2297</v>
      </c>
      <c r="F79" s="440" t="s">
        <v>2295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2296</v>
      </c>
      <c r="M79" s="33" t="s">
        <v>2249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1276</v>
      </c>
      <c r="S79" s="15">
        <f t="shared" si="8"/>
        <v>46.400000000000091</v>
      </c>
      <c r="T79" s="453">
        <f t="shared" si="9"/>
        <v>116</v>
      </c>
      <c r="U79" s="440">
        <v>17316</v>
      </c>
      <c r="W79" s="43">
        <f t="shared" si="10"/>
        <v>55</v>
      </c>
    </row>
    <row r="80" spans="1:23" s="440" customFormat="1" ht="15.75" x14ac:dyDescent="0.25">
      <c r="B80" s="33" t="s">
        <v>2297</v>
      </c>
      <c r="F80" s="440" t="s">
        <v>2295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2296</v>
      </c>
      <c r="M80" s="33" t="s">
        <v>2249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1276</v>
      </c>
      <c r="S80" s="15">
        <f t="shared" si="8"/>
        <v>46.400000000000091</v>
      </c>
      <c r="T80" s="453">
        <f t="shared" si="9"/>
        <v>116</v>
      </c>
      <c r="U80" s="440">
        <v>17316</v>
      </c>
      <c r="W80" s="43">
        <f t="shared" si="10"/>
        <v>55</v>
      </c>
    </row>
    <row r="81" spans="1:23" s="440" customFormat="1" ht="15.75" x14ac:dyDescent="0.25">
      <c r="B81" s="33" t="s">
        <v>2297</v>
      </c>
      <c r="F81" s="440" t="s">
        <v>2295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2296</v>
      </c>
      <c r="M81" s="33" t="s">
        <v>2249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1276</v>
      </c>
      <c r="S81" s="15">
        <f t="shared" si="8"/>
        <v>46.400000000000091</v>
      </c>
      <c r="T81" s="453">
        <f t="shared" si="9"/>
        <v>116</v>
      </c>
      <c r="U81" s="440">
        <v>17316</v>
      </c>
      <c r="W81" s="43">
        <f t="shared" si="10"/>
        <v>55</v>
      </c>
    </row>
    <row r="82" spans="1:23" s="440" customFormat="1" ht="15.75" x14ac:dyDescent="0.25">
      <c r="B82" s="33" t="s">
        <v>2297</v>
      </c>
      <c r="F82" s="440" t="s">
        <v>2295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2296</v>
      </c>
      <c r="M82" s="33" t="s">
        <v>2249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1276</v>
      </c>
      <c r="S82" s="15">
        <f t="shared" si="8"/>
        <v>46.400000000000091</v>
      </c>
      <c r="T82" s="453">
        <f t="shared" si="9"/>
        <v>116</v>
      </c>
      <c r="U82" s="440">
        <v>17316</v>
      </c>
      <c r="W82" s="43">
        <f t="shared" si="10"/>
        <v>55</v>
      </c>
    </row>
    <row r="83" spans="1:23" s="440" customFormat="1" ht="15.75" x14ac:dyDescent="0.25">
      <c r="B83" s="33" t="s">
        <v>2298</v>
      </c>
      <c r="F83" s="440" t="s">
        <v>2295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2296</v>
      </c>
      <c r="M83" s="33" t="s">
        <v>2249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7336.9999999999991</v>
      </c>
      <c r="S83" s="15">
        <f t="shared" si="8"/>
        <v>266.80000000000018</v>
      </c>
      <c r="T83" s="453">
        <f t="shared" si="9"/>
        <v>667</v>
      </c>
      <c r="U83" s="440">
        <v>17316</v>
      </c>
      <c r="W83" s="43">
        <f t="shared" si="10"/>
        <v>55</v>
      </c>
    </row>
    <row r="84" spans="1:23" s="440" customFormat="1" ht="15.75" x14ac:dyDescent="0.25">
      <c r="B84" s="33" t="s">
        <v>2298</v>
      </c>
      <c r="F84" s="440" t="s">
        <v>2295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2296</v>
      </c>
      <c r="M84" s="33" t="s">
        <v>2249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7336.9999999999991</v>
      </c>
      <c r="S84" s="15">
        <f t="shared" si="8"/>
        <v>266.80000000000018</v>
      </c>
      <c r="T84" s="453">
        <f t="shared" si="9"/>
        <v>667</v>
      </c>
      <c r="U84" s="440">
        <v>17316</v>
      </c>
      <c r="W84" s="43">
        <f t="shared" si="10"/>
        <v>55</v>
      </c>
    </row>
    <row r="85" spans="1:23" s="440" customFormat="1" ht="15.75" x14ac:dyDescent="0.25">
      <c r="B85" s="33" t="s">
        <v>2298</v>
      </c>
      <c r="F85" s="440" t="s">
        <v>2295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2296</v>
      </c>
      <c r="M85" s="33" t="s">
        <v>2249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7336.9999999999991</v>
      </c>
      <c r="S85" s="15">
        <f t="shared" si="8"/>
        <v>266.80000000000018</v>
      </c>
      <c r="T85" s="453">
        <f t="shared" si="9"/>
        <v>667</v>
      </c>
      <c r="U85" s="440">
        <v>17316</v>
      </c>
      <c r="W85" s="43">
        <f t="shared" si="10"/>
        <v>55</v>
      </c>
    </row>
    <row r="86" spans="1:23" s="440" customFormat="1" ht="15.75" x14ac:dyDescent="0.25">
      <c r="B86" s="33" t="s">
        <v>2298</v>
      </c>
      <c r="F86" s="440" t="s">
        <v>2295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2296</v>
      </c>
      <c r="M86" s="33" t="s">
        <v>2249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7336.9999999999991</v>
      </c>
      <c r="S86" s="15">
        <f t="shared" si="8"/>
        <v>266.80000000000018</v>
      </c>
      <c r="T86" s="453">
        <f t="shared" si="9"/>
        <v>667</v>
      </c>
      <c r="U86" s="440">
        <v>17316</v>
      </c>
      <c r="W86" s="43">
        <f t="shared" si="10"/>
        <v>55</v>
      </c>
    </row>
    <row r="87" spans="1:23" s="440" customFormat="1" ht="15.75" x14ac:dyDescent="0.25">
      <c r="B87" s="33" t="s">
        <v>2299</v>
      </c>
      <c r="F87" s="440" t="s">
        <v>2295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2296</v>
      </c>
      <c r="M87" s="33" t="s">
        <v>2249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6486.333333333333</v>
      </c>
      <c r="S87" s="15">
        <f t="shared" si="8"/>
        <v>235.86666666666679</v>
      </c>
      <c r="T87" s="453">
        <f t="shared" si="9"/>
        <v>589.66666666666606</v>
      </c>
      <c r="U87" s="440">
        <v>17316</v>
      </c>
      <c r="W87" s="43">
        <f t="shared" si="10"/>
        <v>55</v>
      </c>
    </row>
    <row r="88" spans="1:23" s="440" customFormat="1" ht="15.75" x14ac:dyDescent="0.25">
      <c r="B88" s="33" t="s">
        <v>2299</v>
      </c>
      <c r="F88" s="440" t="s">
        <v>2295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2296</v>
      </c>
      <c r="M88" s="33" t="s">
        <v>2249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6486.333333333333</v>
      </c>
      <c r="S88" s="15">
        <f t="shared" si="8"/>
        <v>235.86666666666679</v>
      </c>
      <c r="T88" s="453">
        <f t="shared" si="9"/>
        <v>589.66666666666606</v>
      </c>
      <c r="U88" s="440">
        <v>17316</v>
      </c>
      <c r="W88" s="43">
        <f t="shared" si="10"/>
        <v>55</v>
      </c>
    </row>
    <row r="89" spans="1:23" s="440" customFormat="1" ht="15.75" x14ac:dyDescent="0.25">
      <c r="B89" s="33" t="s">
        <v>2299</v>
      </c>
      <c r="F89" s="440" t="s">
        <v>2295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2296</v>
      </c>
      <c r="M89" s="33" t="s">
        <v>2249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6486.333333333333</v>
      </c>
      <c r="S89" s="15">
        <f t="shared" si="8"/>
        <v>235.86666666666679</v>
      </c>
      <c r="T89" s="453">
        <f t="shared" si="9"/>
        <v>589.66666666666606</v>
      </c>
      <c r="U89" s="440">
        <v>17316</v>
      </c>
      <c r="W89" s="43">
        <f t="shared" si="10"/>
        <v>55</v>
      </c>
    </row>
    <row r="90" spans="1:23" s="440" customFormat="1" ht="15.75" x14ac:dyDescent="0.25">
      <c r="B90" s="33" t="s">
        <v>2299</v>
      </c>
      <c r="F90" s="440" t="s">
        <v>2295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2296</v>
      </c>
      <c r="M90" s="33" t="s">
        <v>2249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6486.333333333333</v>
      </c>
      <c r="S90" s="15">
        <f t="shared" si="8"/>
        <v>235.86666666666679</v>
      </c>
      <c r="T90" s="453">
        <f t="shared" si="9"/>
        <v>589.66666666666606</v>
      </c>
      <c r="U90" s="440">
        <v>17316</v>
      </c>
      <c r="W90" s="43">
        <f t="shared" si="10"/>
        <v>55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123293.5</v>
      </c>
      <c r="S91" s="464">
        <f>SUM(S69:S90)</f>
        <v>4483.400000000006</v>
      </c>
      <c r="T91" s="464">
        <f>SUM(T69:T90)</f>
        <v>11208.499999999998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2683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893063.96000000008</v>
      </c>
      <c r="S93" s="470">
        <f>+S67+S91</f>
        <v>4483.400000000006</v>
      </c>
      <c r="T93" s="470">
        <f>+T67+T91</f>
        <v>11261.49999999996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0"/>
  <sheetViews>
    <sheetView topLeftCell="F79" zoomScaleNormal="100" workbookViewId="0">
      <selection activeCell="O107" sqref="O107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22" s="77" customFormat="1" ht="15.75" x14ac:dyDescent="0.25">
      <c r="A2" s="678" t="s">
        <v>2309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</row>
    <row r="3" spans="1:22" x14ac:dyDescent="0.2">
      <c r="A3" s="676" t="str">
        <f>'Camaras Fotograficas y de Video'!A3:S3</f>
        <v>(Al 28 de Febrero del 2017)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42794</v>
      </c>
    </row>
    <row r="6" spans="1:22" ht="15.75" x14ac:dyDescent="0.25">
      <c r="A6" s="496"/>
      <c r="O6" s="664" t="s">
        <v>3</v>
      </c>
      <c r="P6" s="665"/>
      <c r="Q6" s="665"/>
      <c r="R6" s="666"/>
      <c r="V6" s="44"/>
    </row>
    <row r="7" spans="1:22" s="497" customFormat="1" ht="63" x14ac:dyDescent="0.25">
      <c r="A7" s="586" t="s">
        <v>2310</v>
      </c>
      <c r="B7" s="586" t="s">
        <v>2311</v>
      </c>
      <c r="C7" s="586" t="s">
        <v>8</v>
      </c>
      <c r="D7" s="586" t="s">
        <v>9</v>
      </c>
      <c r="E7" s="586" t="s">
        <v>11</v>
      </c>
      <c r="F7" s="586" t="s">
        <v>2312</v>
      </c>
      <c r="G7" s="586" t="s">
        <v>13</v>
      </c>
      <c r="H7" s="586" t="s">
        <v>14</v>
      </c>
      <c r="I7" s="586" t="s">
        <v>15</v>
      </c>
      <c r="J7" s="586" t="s">
        <v>2313</v>
      </c>
      <c r="K7" s="586" t="s">
        <v>2314</v>
      </c>
      <c r="L7" s="586" t="s">
        <v>2315</v>
      </c>
      <c r="M7" s="601" t="s">
        <v>19</v>
      </c>
      <c r="N7" s="604" t="s">
        <v>2316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Enero 2017</v>
      </c>
      <c r="R7" s="10" t="str">
        <f>+'Camaras Fotograficas y de Video'!$T$6</f>
        <v>Deprec. a Registrar Enero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2317</v>
      </c>
      <c r="C8" s="484"/>
      <c r="D8" s="97"/>
      <c r="E8" s="97" t="s">
        <v>2318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1590</v>
      </c>
      <c r="K8" s="40">
        <v>4445</v>
      </c>
      <c r="L8" s="40" t="s">
        <v>2319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2320</v>
      </c>
      <c r="C9" s="484"/>
      <c r="D9" s="97" t="s">
        <v>2321</v>
      </c>
      <c r="E9" s="97" t="s">
        <v>2318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1590</v>
      </c>
      <c r="K9" s="40">
        <v>4448</v>
      </c>
      <c r="L9" s="40" t="s">
        <v>2319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2322</v>
      </c>
      <c r="C10" s="484"/>
      <c r="D10" s="97" t="s">
        <v>2323</v>
      </c>
      <c r="E10" s="97" t="s">
        <v>2318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1590</v>
      </c>
      <c r="K10" s="40">
        <v>4448</v>
      </c>
      <c r="L10" s="40" t="s">
        <v>2319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2324</v>
      </c>
      <c r="C11" s="484"/>
      <c r="D11" s="97" t="s">
        <v>2325</v>
      </c>
      <c r="E11" s="97" t="s">
        <v>2318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1590</v>
      </c>
      <c r="K11" s="40">
        <v>4448</v>
      </c>
      <c r="L11" s="40" t="s">
        <v>2319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2326</v>
      </c>
      <c r="C12" s="484"/>
      <c r="D12" s="97">
        <v>10795</v>
      </c>
      <c r="E12" s="97" t="s">
        <v>2318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1590</v>
      </c>
      <c r="K12" s="40">
        <v>4448</v>
      </c>
      <c r="L12" s="40" t="s">
        <v>2319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2327</v>
      </c>
      <c r="C13" s="484"/>
      <c r="D13" s="97">
        <v>10796</v>
      </c>
      <c r="E13" s="97" t="s">
        <v>2318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1590</v>
      </c>
      <c r="K13" s="40">
        <v>4448</v>
      </c>
      <c r="L13" s="40" t="s">
        <v>2319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2328</v>
      </c>
      <c r="C14" s="484"/>
      <c r="D14" s="97">
        <v>10797</v>
      </c>
      <c r="E14" s="97" t="s">
        <v>2318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1590</v>
      </c>
      <c r="K14" s="40">
        <v>4448</v>
      </c>
      <c r="L14" s="40" t="s">
        <v>2319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2322</v>
      </c>
      <c r="C15" s="484"/>
      <c r="D15" s="97" t="s">
        <v>2329</v>
      </c>
      <c r="E15" s="97" t="s">
        <v>2318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1590</v>
      </c>
      <c r="K15" s="40">
        <v>4448</v>
      </c>
      <c r="L15" s="40" t="s">
        <v>2319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2330</v>
      </c>
      <c r="C16" s="484"/>
      <c r="D16" s="97" t="s">
        <v>2331</v>
      </c>
      <c r="E16" s="97" t="s">
        <v>2318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1590</v>
      </c>
      <c r="K16" s="40">
        <v>4448</v>
      </c>
      <c r="L16" s="40" t="s">
        <v>2319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2332</v>
      </c>
      <c r="C17" s="484"/>
      <c r="D17" s="97" t="s">
        <v>2333</v>
      </c>
      <c r="E17" s="97" t="s">
        <v>2318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1590</v>
      </c>
      <c r="K17" s="40">
        <v>4448</v>
      </c>
      <c r="L17" s="40" t="s">
        <v>2319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2334</v>
      </c>
      <c r="C18" s="484"/>
      <c r="D18" s="97">
        <v>10798</v>
      </c>
      <c r="E18" s="97" t="s">
        <v>2318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1590</v>
      </c>
      <c r="K18" s="40">
        <v>4448</v>
      </c>
      <c r="L18" s="40" t="s">
        <v>2319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2335</v>
      </c>
      <c r="C19" s="484"/>
      <c r="D19" s="97" t="s">
        <v>2336</v>
      </c>
      <c r="E19" s="97" t="s">
        <v>2318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1590</v>
      </c>
      <c r="K19" s="40">
        <v>4448</v>
      </c>
      <c r="L19" s="40" t="s">
        <v>2319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2337</v>
      </c>
      <c r="C20" s="484"/>
      <c r="D20" s="97">
        <v>10799</v>
      </c>
      <c r="E20" s="97" t="s">
        <v>2318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1590</v>
      </c>
      <c r="K20" s="40">
        <v>4448</v>
      </c>
      <c r="L20" s="40" t="s">
        <v>2319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2338</v>
      </c>
      <c r="C21" s="484"/>
      <c r="D21" s="97" t="s">
        <v>2339</v>
      </c>
      <c r="E21" s="97" t="s">
        <v>2318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1590</v>
      </c>
      <c r="K21" s="40">
        <v>4448</v>
      </c>
      <c r="L21" s="40" t="s">
        <v>2319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2340</v>
      </c>
      <c r="C22" s="484"/>
      <c r="D22" s="97" t="s">
        <v>2341</v>
      </c>
      <c r="E22" s="97" t="s">
        <v>2318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1590</v>
      </c>
      <c r="K22" s="40">
        <v>4448</v>
      </c>
      <c r="L22" s="40" t="s">
        <v>2319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2342</v>
      </c>
      <c r="C23" s="484"/>
      <c r="D23" s="97">
        <v>9771</v>
      </c>
      <c r="E23" s="97" t="s">
        <v>2318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1590</v>
      </c>
      <c r="K23" s="40">
        <v>4448</v>
      </c>
      <c r="L23" s="40" t="s">
        <v>2319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2343</v>
      </c>
      <c r="C24" s="484" t="s">
        <v>547</v>
      </c>
      <c r="D24" s="97"/>
      <c r="E24" s="97" t="s">
        <v>2318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1590</v>
      </c>
      <c r="K24" s="40">
        <v>4448</v>
      </c>
      <c r="L24" s="40" t="s">
        <v>2319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2344</v>
      </c>
      <c r="C25" s="484"/>
      <c r="D25" s="97"/>
      <c r="E25" s="97" t="s">
        <v>2318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1590</v>
      </c>
      <c r="K25" s="40">
        <v>4448</v>
      </c>
      <c r="L25" s="40" t="s">
        <v>2319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2346</v>
      </c>
      <c r="C29" s="484"/>
      <c r="D29" s="484"/>
      <c r="E29" s="97" t="s">
        <v>2347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2348</v>
      </c>
      <c r="K29" s="40">
        <v>38110</v>
      </c>
      <c r="L29" s="40" t="s">
        <v>2319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2349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2372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2350</v>
      </c>
      <c r="C36" s="97" t="s">
        <v>2351</v>
      </c>
      <c r="D36" s="97" t="s">
        <v>2352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1590</v>
      </c>
      <c r="K36" s="40" t="s">
        <v>538</v>
      </c>
      <c r="L36" s="40" t="s">
        <v>2353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36210.370999999999</v>
      </c>
      <c r="R36" s="15">
        <f>Q36-P36</f>
        <v>1270.5393333333341</v>
      </c>
      <c r="S36" s="453">
        <f t="shared" ref="S36:S47" si="7">M36-Q36</f>
        <v>1906.8090000000011</v>
      </c>
      <c r="T36" s="502"/>
      <c r="V36" s="43">
        <f>IF((DATEDIF(F36,V$5,"m"))&gt;=60,60,(DATEDIF(F36,V$5,"m")))</f>
        <v>57</v>
      </c>
    </row>
    <row r="37" spans="1:22" s="483" customFormat="1" ht="15.75" x14ac:dyDescent="0.25">
      <c r="B37" s="97" t="s">
        <v>2350</v>
      </c>
      <c r="C37" s="97" t="s">
        <v>2351</v>
      </c>
      <c r="D37" s="97" t="s">
        <v>2352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1590</v>
      </c>
      <c r="K37" s="40" t="s">
        <v>538</v>
      </c>
      <c r="L37" s="40" t="s">
        <v>2353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36210.370999999999</v>
      </c>
      <c r="R37" s="15">
        <f t="shared" ref="R37:R47" si="10">Q37-P37</f>
        <v>1270.5393333333341</v>
      </c>
      <c r="S37" s="453">
        <f t="shared" si="7"/>
        <v>1906.8090000000011</v>
      </c>
      <c r="T37" s="502"/>
      <c r="V37" s="43">
        <f t="shared" ref="V37:V47" si="11">IF((DATEDIF(F37,V$5,"m"))&gt;=60,60,(DATEDIF(F37,V$5,"m")))</f>
        <v>57</v>
      </c>
    </row>
    <row r="38" spans="1:22" s="483" customFormat="1" ht="15.75" x14ac:dyDescent="0.25">
      <c r="B38" s="97" t="s">
        <v>2350</v>
      </c>
      <c r="C38" s="97" t="s">
        <v>2351</v>
      </c>
      <c r="D38" s="97" t="s">
        <v>2352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1590</v>
      </c>
      <c r="K38" s="40" t="s">
        <v>538</v>
      </c>
      <c r="L38" s="40" t="s">
        <v>2353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36210.370999999999</v>
      </c>
      <c r="R38" s="15">
        <f t="shared" si="10"/>
        <v>1270.5393333333341</v>
      </c>
      <c r="S38" s="453">
        <f t="shared" si="7"/>
        <v>1906.8090000000011</v>
      </c>
      <c r="T38" s="502"/>
      <c r="V38" s="43">
        <f t="shared" si="11"/>
        <v>57</v>
      </c>
    </row>
    <row r="39" spans="1:22" s="483" customFormat="1" ht="15.75" x14ac:dyDescent="0.25">
      <c r="B39" s="97" t="s">
        <v>2350</v>
      </c>
      <c r="C39" s="97" t="s">
        <v>2351</v>
      </c>
      <c r="D39" s="97" t="s">
        <v>2352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1590</v>
      </c>
      <c r="K39" s="40" t="s">
        <v>538</v>
      </c>
      <c r="L39" s="40" t="s">
        <v>2353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36210.370999999999</v>
      </c>
      <c r="R39" s="15">
        <f t="shared" si="10"/>
        <v>1270.5393333333341</v>
      </c>
      <c r="S39" s="453">
        <f t="shared" si="7"/>
        <v>1906.8090000000011</v>
      </c>
      <c r="T39" s="502"/>
      <c r="V39" s="43">
        <f t="shared" si="11"/>
        <v>57</v>
      </c>
    </row>
    <row r="40" spans="1:22" s="483" customFormat="1" ht="15.75" x14ac:dyDescent="0.25">
      <c r="B40" s="97" t="s">
        <v>2350</v>
      </c>
      <c r="C40" s="97" t="s">
        <v>2351</v>
      </c>
      <c r="D40" s="97" t="s">
        <v>2352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1590</v>
      </c>
      <c r="K40" s="40" t="s">
        <v>538</v>
      </c>
      <c r="L40" s="40" t="s">
        <v>2353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36210.370999999999</v>
      </c>
      <c r="R40" s="15">
        <f t="shared" si="10"/>
        <v>1270.5393333333341</v>
      </c>
      <c r="S40" s="453">
        <f t="shared" si="7"/>
        <v>1906.8090000000011</v>
      </c>
      <c r="T40" s="502"/>
      <c r="V40" s="43">
        <f t="shared" si="11"/>
        <v>57</v>
      </c>
    </row>
    <row r="41" spans="1:22" s="483" customFormat="1" ht="15.75" x14ac:dyDescent="0.25">
      <c r="B41" s="97" t="s">
        <v>2350</v>
      </c>
      <c r="C41" s="97" t="s">
        <v>2351</v>
      </c>
      <c r="D41" s="97" t="s">
        <v>2352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1590</v>
      </c>
      <c r="K41" s="40" t="s">
        <v>538</v>
      </c>
      <c r="L41" s="40" t="s">
        <v>2353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36210.370999999999</v>
      </c>
      <c r="R41" s="15">
        <f t="shared" si="10"/>
        <v>1270.5393333333341</v>
      </c>
      <c r="S41" s="453">
        <f t="shared" si="7"/>
        <v>1906.8090000000011</v>
      </c>
      <c r="T41" s="502"/>
      <c r="V41" s="43">
        <f t="shared" si="11"/>
        <v>57</v>
      </c>
    </row>
    <row r="42" spans="1:22" ht="15.75" x14ac:dyDescent="0.25">
      <c r="B42" s="97" t="s">
        <v>2350</v>
      </c>
      <c r="C42" s="97" t="s">
        <v>2351</v>
      </c>
      <c r="D42" s="97" t="s">
        <v>2352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1590</v>
      </c>
      <c r="K42" s="40" t="s">
        <v>538</v>
      </c>
      <c r="L42" s="40" t="s">
        <v>2353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36210.371950000001</v>
      </c>
      <c r="R42" s="15">
        <f t="shared" si="10"/>
        <v>1270.5393666666714</v>
      </c>
      <c r="S42" s="453">
        <f t="shared" si="7"/>
        <v>1906.8090499999962</v>
      </c>
      <c r="T42" s="502"/>
      <c r="U42" s="483"/>
      <c r="V42" s="43">
        <f t="shared" si="11"/>
        <v>57</v>
      </c>
    </row>
    <row r="43" spans="1:22" ht="15.75" x14ac:dyDescent="0.25">
      <c r="B43" s="97" t="s">
        <v>2350</v>
      </c>
      <c r="C43" s="97" t="s">
        <v>2351</v>
      </c>
      <c r="D43" s="97" t="s">
        <v>2352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1590</v>
      </c>
      <c r="K43" s="40" t="s">
        <v>538</v>
      </c>
      <c r="L43" s="40" t="s">
        <v>2353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36210.371950000001</v>
      </c>
      <c r="R43" s="15">
        <f t="shared" si="10"/>
        <v>1270.5393666666714</v>
      </c>
      <c r="S43" s="453">
        <f t="shared" si="7"/>
        <v>1906.8090499999962</v>
      </c>
      <c r="T43" s="502"/>
      <c r="U43" s="483"/>
      <c r="V43" s="43">
        <f t="shared" si="11"/>
        <v>57</v>
      </c>
    </row>
    <row r="44" spans="1:22" ht="15.75" x14ac:dyDescent="0.25">
      <c r="B44" s="97" t="s">
        <v>2350</v>
      </c>
      <c r="C44" s="97" t="s">
        <v>2351</v>
      </c>
      <c r="D44" s="97" t="s">
        <v>2352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1590</v>
      </c>
      <c r="K44" s="40" t="s">
        <v>538</v>
      </c>
      <c r="L44" s="40" t="s">
        <v>2353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36210.371950000001</v>
      </c>
      <c r="R44" s="15">
        <f t="shared" si="10"/>
        <v>1270.5393666666714</v>
      </c>
      <c r="S44" s="453">
        <f t="shared" si="7"/>
        <v>1906.8090499999962</v>
      </c>
      <c r="T44" s="502"/>
      <c r="U44" s="483"/>
      <c r="V44" s="43">
        <f t="shared" si="11"/>
        <v>57</v>
      </c>
    </row>
    <row r="45" spans="1:22" ht="15.75" x14ac:dyDescent="0.25">
      <c r="B45" s="97" t="s">
        <v>2350</v>
      </c>
      <c r="C45" s="97" t="s">
        <v>2351</v>
      </c>
      <c r="D45" s="97" t="s">
        <v>2352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1590</v>
      </c>
      <c r="K45" s="40" t="s">
        <v>538</v>
      </c>
      <c r="L45" s="40" t="s">
        <v>2353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36210.371950000001</v>
      </c>
      <c r="R45" s="15">
        <f t="shared" si="10"/>
        <v>1270.5393666666714</v>
      </c>
      <c r="S45" s="453">
        <f t="shared" si="7"/>
        <v>1906.8090499999962</v>
      </c>
      <c r="T45" s="502"/>
      <c r="U45" s="483"/>
      <c r="V45" s="43">
        <f t="shared" si="11"/>
        <v>57</v>
      </c>
    </row>
    <row r="46" spans="1:22" ht="15.75" x14ac:dyDescent="0.25">
      <c r="B46" s="97" t="s">
        <v>2350</v>
      </c>
      <c r="C46" s="97" t="s">
        <v>2351</v>
      </c>
      <c r="D46" s="97" t="s">
        <v>2352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1590</v>
      </c>
      <c r="K46" s="40" t="s">
        <v>538</v>
      </c>
      <c r="L46" s="40" t="s">
        <v>2353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36210.371950000001</v>
      </c>
      <c r="R46" s="15">
        <f t="shared" si="10"/>
        <v>1270.5393666666714</v>
      </c>
      <c r="S46" s="453">
        <f t="shared" si="7"/>
        <v>1906.8090499999962</v>
      </c>
      <c r="T46" s="502"/>
      <c r="U46" s="483"/>
      <c r="V46" s="43">
        <f t="shared" si="11"/>
        <v>57</v>
      </c>
    </row>
    <row r="47" spans="1:22" ht="15.75" x14ac:dyDescent="0.25">
      <c r="B47" s="97" t="s">
        <v>2350</v>
      </c>
      <c r="C47" s="97" t="s">
        <v>2351</v>
      </c>
      <c r="D47" s="97" t="s">
        <v>2352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1590</v>
      </c>
      <c r="K47" s="40" t="s">
        <v>538</v>
      </c>
      <c r="L47" s="40" t="s">
        <v>2353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36210.371950000001</v>
      </c>
      <c r="R47" s="15">
        <f t="shared" si="10"/>
        <v>1270.5393666666714</v>
      </c>
      <c r="S47" s="453">
        <f t="shared" si="7"/>
        <v>1906.8090499999962</v>
      </c>
      <c r="T47" s="502"/>
      <c r="U47" s="483"/>
      <c r="V47" s="43">
        <f t="shared" si="11"/>
        <v>57</v>
      </c>
    </row>
    <row r="48" spans="1:22" ht="15.75" x14ac:dyDescent="0.25">
      <c r="A48" s="104" t="s">
        <v>2373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434524.45769999997</v>
      </c>
      <c r="R48" s="114">
        <f>SUM(R36:R47)</f>
        <v>15246.472200000033</v>
      </c>
      <c r="S48" s="114">
        <f>SUM(S36:S47)</f>
        <v>22881.708299999984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2423050.4301</v>
      </c>
      <c r="R50" s="470">
        <f>+R48+R33</f>
        <v>15246.472200000033</v>
      </c>
      <c r="S50" s="470">
        <f>+S48+S33</f>
        <v>22921.708300000046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2354</v>
      </c>
      <c r="C52" s="97"/>
      <c r="D52" s="97"/>
      <c r="E52" s="97" t="s">
        <v>2355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1590</v>
      </c>
      <c r="K52" s="40" t="s">
        <v>2356</v>
      </c>
      <c r="L52" s="40" t="s">
        <v>2353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4091.9423868312738</v>
      </c>
      <c r="R52" s="15">
        <f t="shared" ref="R52:R59" si="12">Q52-P52</f>
        <v>204.59711934156394</v>
      </c>
      <c r="S52" s="453">
        <f>M52-Q52</f>
        <v>2046.9711934156362</v>
      </c>
      <c r="T52" s="502">
        <v>18554</v>
      </c>
      <c r="U52" s="483"/>
      <c r="V52" s="43">
        <f>IF((DATEDIF(F52,V$5,"m"))&gt;=60,60,(DATEDIF(F52,V$5,"m")))</f>
        <v>40</v>
      </c>
    </row>
    <row r="53" spans="1:22" ht="15.75" x14ac:dyDescent="0.25">
      <c r="B53" s="97" t="s">
        <v>2354</v>
      </c>
      <c r="C53" s="97"/>
      <c r="D53" s="97"/>
      <c r="E53" s="97" t="s">
        <v>2355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1590</v>
      </c>
      <c r="K53" s="40" t="s">
        <v>2356</v>
      </c>
      <c r="L53" s="40" t="s">
        <v>2353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4091.9423868312738</v>
      </c>
      <c r="R53" s="15">
        <f t="shared" si="12"/>
        <v>204.59711934156394</v>
      </c>
      <c r="S53" s="453">
        <f t="shared" ref="S53:S59" si="15">M53-Q53</f>
        <v>2046.9711934156362</v>
      </c>
      <c r="T53" s="502">
        <v>18554</v>
      </c>
      <c r="U53" s="483"/>
      <c r="V53" s="43">
        <f t="shared" ref="V53:V59" si="16">IF((DATEDIF(F53,V$5,"m"))&gt;=60,60,(DATEDIF(F53,V$5,"m")))</f>
        <v>40</v>
      </c>
    </row>
    <row r="54" spans="1:22" ht="15.75" x14ac:dyDescent="0.25">
      <c r="B54" s="97" t="s">
        <v>2357</v>
      </c>
      <c r="C54" s="97"/>
      <c r="D54" s="97"/>
      <c r="E54" s="97" t="s">
        <v>2355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1590</v>
      </c>
      <c r="K54" s="40" t="s">
        <v>2356</v>
      </c>
      <c r="L54" s="40" t="s">
        <v>2353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1807.6954732510264</v>
      </c>
      <c r="R54" s="15">
        <f t="shared" si="12"/>
        <v>90.384773662551197</v>
      </c>
      <c r="S54" s="453">
        <f t="shared" si="15"/>
        <v>904.84773662551356</v>
      </c>
      <c r="T54" s="502">
        <v>18554</v>
      </c>
      <c r="U54" s="483"/>
      <c r="V54" s="43">
        <f t="shared" si="16"/>
        <v>40</v>
      </c>
    </row>
    <row r="55" spans="1:22" ht="15.75" x14ac:dyDescent="0.25">
      <c r="B55" s="97" t="s">
        <v>2357</v>
      </c>
      <c r="C55" s="97"/>
      <c r="D55" s="97"/>
      <c r="E55" s="97" t="s">
        <v>2355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1590</v>
      </c>
      <c r="K55" s="40" t="s">
        <v>2356</v>
      </c>
      <c r="L55" s="40" t="s">
        <v>2353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1807.6954732510264</v>
      </c>
      <c r="R55" s="15">
        <f t="shared" si="12"/>
        <v>90.384773662551197</v>
      </c>
      <c r="S55" s="453">
        <f t="shared" si="15"/>
        <v>904.84773662551356</v>
      </c>
      <c r="T55" s="502">
        <v>18554</v>
      </c>
      <c r="U55" s="483"/>
      <c r="V55" s="43">
        <f t="shared" si="16"/>
        <v>40</v>
      </c>
    </row>
    <row r="56" spans="1:22" ht="15.75" x14ac:dyDescent="0.25">
      <c r="B56" s="97" t="s">
        <v>2357</v>
      </c>
      <c r="C56" s="97"/>
      <c r="D56" s="97"/>
      <c r="E56" s="97" t="s">
        <v>2355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1590</v>
      </c>
      <c r="K56" s="40" t="s">
        <v>2356</v>
      </c>
      <c r="L56" s="40" t="s">
        <v>2353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1807.6954732510264</v>
      </c>
      <c r="R56" s="15">
        <f t="shared" si="12"/>
        <v>90.384773662551197</v>
      </c>
      <c r="S56" s="453">
        <f t="shared" si="15"/>
        <v>904.84773662551356</v>
      </c>
      <c r="T56" s="502">
        <v>18554</v>
      </c>
      <c r="U56" s="483"/>
      <c r="V56" s="43">
        <f t="shared" si="16"/>
        <v>40</v>
      </c>
    </row>
    <row r="57" spans="1:22" ht="15.75" x14ac:dyDescent="0.25">
      <c r="B57" s="97" t="s">
        <v>2357</v>
      </c>
      <c r="C57" s="97"/>
      <c r="D57" s="97"/>
      <c r="E57" s="97" t="s">
        <v>2355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1590</v>
      </c>
      <c r="K57" s="40" t="s">
        <v>2356</v>
      </c>
      <c r="L57" s="40" t="s">
        <v>2353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1807.6954732510264</v>
      </c>
      <c r="R57" s="15">
        <f t="shared" si="12"/>
        <v>90.384773662551197</v>
      </c>
      <c r="S57" s="453">
        <f t="shared" si="15"/>
        <v>904.84773662551356</v>
      </c>
      <c r="T57" s="502">
        <v>18554</v>
      </c>
      <c r="U57" s="483"/>
      <c r="V57" s="43">
        <f t="shared" si="16"/>
        <v>40</v>
      </c>
    </row>
    <row r="58" spans="1:22" ht="15.75" x14ac:dyDescent="0.25">
      <c r="B58" s="97" t="s">
        <v>2358</v>
      </c>
      <c r="C58" s="97" t="s">
        <v>2359</v>
      </c>
      <c r="D58" s="97"/>
      <c r="E58" s="97" t="s">
        <v>2355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1590</v>
      </c>
      <c r="K58" s="40" t="s">
        <v>2360</v>
      </c>
      <c r="L58" s="40" t="s">
        <v>2353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88166.573333333334</v>
      </c>
      <c r="R58" s="15">
        <f t="shared" si="12"/>
        <v>4408.3286666666681</v>
      </c>
      <c r="S58" s="453">
        <f t="shared" si="15"/>
        <v>44084.286666666652</v>
      </c>
      <c r="T58" s="502" t="s">
        <v>2361</v>
      </c>
      <c r="U58" s="483"/>
      <c r="V58" s="43">
        <f t="shared" si="16"/>
        <v>40</v>
      </c>
    </row>
    <row r="59" spans="1:22" ht="15.75" x14ac:dyDescent="0.25">
      <c r="B59" s="97" t="s">
        <v>2358</v>
      </c>
      <c r="C59" s="97" t="s">
        <v>2359</v>
      </c>
      <c r="D59" s="97"/>
      <c r="E59" s="97" t="s">
        <v>2355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1590</v>
      </c>
      <c r="K59" s="40" t="s">
        <v>2360</v>
      </c>
      <c r="L59" s="40" t="s">
        <v>2353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88166.573333333334</v>
      </c>
      <c r="R59" s="15">
        <f t="shared" si="12"/>
        <v>4408.3286666666681</v>
      </c>
      <c r="S59" s="453">
        <f t="shared" si="15"/>
        <v>44084.286666666652</v>
      </c>
      <c r="T59" s="502" t="s">
        <v>2361</v>
      </c>
      <c r="U59" s="483"/>
      <c r="V59" s="43">
        <f t="shared" si="16"/>
        <v>40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191747.81333333332</v>
      </c>
      <c r="R60" s="114">
        <f>SUM(R52:R59)</f>
        <v>9587.3906666666699</v>
      </c>
      <c r="S60" s="114">
        <f>SUM(S52:S59)</f>
        <v>95881.906666666633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2362</v>
      </c>
      <c r="C63" s="97" t="s">
        <v>2363</v>
      </c>
      <c r="D63" s="97" t="s">
        <v>2364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1590</v>
      </c>
      <c r="K63" s="40" t="s">
        <v>2365</v>
      </c>
      <c r="L63" s="40" t="s">
        <v>2353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10751.195</v>
      </c>
      <c r="R63" s="15">
        <f t="shared" ref="R63:R71" si="18">Q63-P63</f>
        <v>551.34333333333234</v>
      </c>
      <c r="S63" s="453">
        <f t="shared" ref="S63:S71" si="19">M63-Q63</f>
        <v>5790.1049999999996</v>
      </c>
      <c r="T63" s="502">
        <v>18701</v>
      </c>
      <c r="U63" s="483"/>
      <c r="V63" s="43">
        <f t="shared" ref="V63:V71" si="20">IF((DATEDIF(F63,V$5,"m"))&gt;=60,60,(DATEDIF(F63,V$5,"m")))</f>
        <v>39</v>
      </c>
    </row>
    <row r="64" spans="1:22" ht="15.75" x14ac:dyDescent="0.25">
      <c r="B64" s="97" t="s">
        <v>2366</v>
      </c>
      <c r="C64" s="97" t="s">
        <v>2363</v>
      </c>
      <c r="D64" s="97" t="s">
        <v>2364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1590</v>
      </c>
      <c r="K64" s="40" t="s">
        <v>2365</v>
      </c>
      <c r="L64" s="40" t="s">
        <v>2353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8563.3729999999996</v>
      </c>
      <c r="R64" s="15">
        <f t="shared" si="18"/>
        <v>439.14733333333243</v>
      </c>
      <c r="S64" s="453">
        <f t="shared" si="19"/>
        <v>4612.0470000000005</v>
      </c>
      <c r="T64" s="502">
        <v>18701</v>
      </c>
      <c r="U64" s="483"/>
      <c r="V64" s="43">
        <f t="shared" si="20"/>
        <v>39</v>
      </c>
    </row>
    <row r="65" spans="1:22" ht="15.75" x14ac:dyDescent="0.25">
      <c r="B65" s="97" t="s">
        <v>2367</v>
      </c>
      <c r="C65" s="97" t="s">
        <v>2363</v>
      </c>
      <c r="D65" s="97" t="s">
        <v>2368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1590</v>
      </c>
      <c r="K65" s="40" t="s">
        <v>2365</v>
      </c>
      <c r="L65" s="40" t="s">
        <v>2353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4903.5035075000005</v>
      </c>
      <c r="R65" s="15">
        <f t="shared" si="18"/>
        <v>251.46171833333392</v>
      </c>
      <c r="S65" s="453">
        <f t="shared" si="19"/>
        <v>2641.3480424999998</v>
      </c>
      <c r="T65" s="502">
        <v>18701</v>
      </c>
      <c r="U65" s="483"/>
      <c r="V65" s="43">
        <f t="shared" si="20"/>
        <v>39</v>
      </c>
    </row>
    <row r="66" spans="1:22" ht="15.75" x14ac:dyDescent="0.25">
      <c r="B66" s="97" t="s">
        <v>2367</v>
      </c>
      <c r="C66" s="97" t="s">
        <v>2363</v>
      </c>
      <c r="D66" s="97" t="s">
        <v>2368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1590</v>
      </c>
      <c r="K66" s="40" t="s">
        <v>2365</v>
      </c>
      <c r="L66" s="40" t="s">
        <v>2353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4903.5035075000005</v>
      </c>
      <c r="R66" s="15">
        <f t="shared" si="18"/>
        <v>251.46171833333392</v>
      </c>
      <c r="S66" s="453">
        <f t="shared" si="19"/>
        <v>2641.3480424999998</v>
      </c>
      <c r="T66" s="502">
        <v>18701</v>
      </c>
      <c r="U66" s="483"/>
      <c r="V66" s="43">
        <f t="shared" si="20"/>
        <v>39</v>
      </c>
    </row>
    <row r="67" spans="1:22" ht="15.75" x14ac:dyDescent="0.25">
      <c r="B67" s="97" t="s">
        <v>2367</v>
      </c>
      <c r="C67" s="97" t="s">
        <v>2363</v>
      </c>
      <c r="D67" s="97" t="s">
        <v>2368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1590</v>
      </c>
      <c r="K67" s="40" t="s">
        <v>2365</v>
      </c>
      <c r="L67" s="40" t="s">
        <v>2353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4903.5035075000005</v>
      </c>
      <c r="R67" s="15">
        <f t="shared" si="18"/>
        <v>251.46171833333392</v>
      </c>
      <c r="S67" s="453">
        <f t="shared" si="19"/>
        <v>2641.3480424999998</v>
      </c>
      <c r="T67" s="502">
        <v>18701</v>
      </c>
      <c r="U67" s="483"/>
      <c r="V67" s="43">
        <f t="shared" si="20"/>
        <v>39</v>
      </c>
    </row>
    <row r="68" spans="1:22" ht="15.75" x14ac:dyDescent="0.25">
      <c r="B68" s="97" t="s">
        <v>2367</v>
      </c>
      <c r="C68" s="97" t="s">
        <v>2363</v>
      </c>
      <c r="D68" s="97" t="s">
        <v>2368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1590</v>
      </c>
      <c r="K68" s="40" t="s">
        <v>2365</v>
      </c>
      <c r="L68" s="40" t="s">
        <v>2353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4903.5035075000005</v>
      </c>
      <c r="R68" s="15">
        <f t="shared" si="18"/>
        <v>251.46171833333392</v>
      </c>
      <c r="S68" s="453">
        <f t="shared" si="19"/>
        <v>2641.3480424999998</v>
      </c>
      <c r="T68" s="502">
        <v>18701</v>
      </c>
      <c r="U68" s="483"/>
      <c r="V68" s="43">
        <f t="shared" si="20"/>
        <v>39</v>
      </c>
    </row>
    <row r="69" spans="1:22" ht="15.75" x14ac:dyDescent="0.25">
      <c r="B69" s="97" t="s">
        <v>2367</v>
      </c>
      <c r="C69" s="97" t="s">
        <v>2363</v>
      </c>
      <c r="D69" s="97" t="s">
        <v>2368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1590</v>
      </c>
      <c r="K69" s="40" t="s">
        <v>2365</v>
      </c>
      <c r="L69" s="40" t="s">
        <v>2353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4903.5035075000005</v>
      </c>
      <c r="R69" s="15">
        <f t="shared" si="18"/>
        <v>251.46171833333392</v>
      </c>
      <c r="S69" s="453">
        <f t="shared" si="19"/>
        <v>2641.3480424999998</v>
      </c>
      <c r="T69" s="502">
        <v>18701</v>
      </c>
      <c r="U69" s="483"/>
      <c r="V69" s="43">
        <f t="shared" si="20"/>
        <v>39</v>
      </c>
    </row>
    <row r="70" spans="1:22" ht="15.75" x14ac:dyDescent="0.25">
      <c r="B70" s="97" t="s">
        <v>2367</v>
      </c>
      <c r="C70" s="97" t="s">
        <v>2363</v>
      </c>
      <c r="D70" s="97" t="s">
        <v>2368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1590</v>
      </c>
      <c r="K70" s="40" t="s">
        <v>2365</v>
      </c>
      <c r="L70" s="40" t="s">
        <v>2353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4903.5035075000005</v>
      </c>
      <c r="R70" s="15">
        <f t="shared" si="18"/>
        <v>251.46171833333392</v>
      </c>
      <c r="S70" s="453">
        <f t="shared" si="19"/>
        <v>2641.3480424999998</v>
      </c>
      <c r="T70" s="502">
        <v>18701</v>
      </c>
      <c r="U70" s="483"/>
      <c r="V70" s="43">
        <f t="shared" si="20"/>
        <v>39</v>
      </c>
    </row>
    <row r="71" spans="1:22" ht="15.75" x14ac:dyDescent="0.25">
      <c r="B71" s="97" t="s">
        <v>2367</v>
      </c>
      <c r="C71" s="97" t="s">
        <v>2363</v>
      </c>
      <c r="D71" s="97" t="s">
        <v>2368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1590</v>
      </c>
      <c r="K71" s="40" t="s">
        <v>2365</v>
      </c>
      <c r="L71" s="40" t="s">
        <v>2353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4903.5035075000005</v>
      </c>
      <c r="R71" s="15">
        <f t="shared" si="18"/>
        <v>251.46171833333392</v>
      </c>
      <c r="S71" s="453">
        <f t="shared" si="19"/>
        <v>2641.3480424999998</v>
      </c>
      <c r="T71" s="502">
        <v>18701</v>
      </c>
      <c r="U71" s="483"/>
      <c r="V71" s="43">
        <f t="shared" si="20"/>
        <v>39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53639.092552499991</v>
      </c>
      <c r="R72" s="114">
        <f>SUM(R63:R71)</f>
        <v>2750.7226950000022</v>
      </c>
      <c r="S72" s="114">
        <f>SUM(S63:S71)</f>
        <v>28891.588297500006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2369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245386.90588583332</v>
      </c>
      <c r="R74" s="114">
        <f>+R72+R60</f>
        <v>12338.113361666672</v>
      </c>
      <c r="S74" s="114">
        <f>+S72+S60</f>
        <v>124773.49496416663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2668437.3359858333</v>
      </c>
      <c r="R76" s="293">
        <f>+R74+R50</f>
        <v>27584.585561666703</v>
      </c>
      <c r="S76" s="293">
        <f>+S74+S50</f>
        <v>147695.20326416669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2367</v>
      </c>
      <c r="C78" s="97" t="s">
        <v>2363</v>
      </c>
      <c r="D78" s="97" t="s">
        <v>2370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1590</v>
      </c>
      <c r="K78" s="40" t="s">
        <v>2371</v>
      </c>
      <c r="L78" s="40" t="s">
        <v>2353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4241.8970000000008</v>
      </c>
      <c r="R78" s="15">
        <f>Q78-P78</f>
        <v>128.54233333333377</v>
      </c>
      <c r="S78" s="453">
        <f>M78-Q78</f>
        <v>3471.6429999999991</v>
      </c>
      <c r="T78" s="502">
        <v>18701</v>
      </c>
      <c r="U78" s="483"/>
      <c r="V78" s="43">
        <f>IF((DATEDIF(F78,V$5,"m"))&gt;=60,60,(DATEDIF(F78,V$5,"m")))</f>
        <v>33</v>
      </c>
    </row>
    <row r="79" spans="1:22" ht="15.75" x14ac:dyDescent="0.25">
      <c r="B79" s="97" t="s">
        <v>2367</v>
      </c>
      <c r="C79" s="97" t="s">
        <v>2363</v>
      </c>
      <c r="D79" s="97" t="s">
        <v>2370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1590</v>
      </c>
      <c r="K79" s="40" t="s">
        <v>2371</v>
      </c>
      <c r="L79" s="40" t="s">
        <v>2353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4241.8970000000008</v>
      </c>
      <c r="R79" s="15">
        <f>Q79-P79</f>
        <v>128.54233333333377</v>
      </c>
      <c r="S79" s="453">
        <f>M79-Q79</f>
        <v>3471.6429999999991</v>
      </c>
      <c r="T79" s="502">
        <v>18701</v>
      </c>
      <c r="U79" s="483"/>
      <c r="V79" s="43">
        <f>IF((DATEDIF(F79,V$5,"m"))&gt;=60,60,(DATEDIF(F79,V$5,"m")))</f>
        <v>33</v>
      </c>
    </row>
    <row r="80" spans="1:22" ht="15.75" x14ac:dyDescent="0.25">
      <c r="A80" s="104" t="s">
        <v>2374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8483.7940000000017</v>
      </c>
      <c r="R80" s="114">
        <f>SUM(R78:R79)</f>
        <v>257.08466666666754</v>
      </c>
      <c r="S80" s="114">
        <f>SUM(S78:S79)</f>
        <v>6943.2859999999982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2676921.1299858335</v>
      </c>
      <c r="R82" s="293">
        <f t="shared" si="22"/>
        <v>27841.670228333373</v>
      </c>
      <c r="S82" s="293">
        <f t="shared" si="22"/>
        <v>154638.48926416668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2604</v>
      </c>
      <c r="C86" s="97" t="s">
        <v>475</v>
      </c>
      <c r="D86" s="97" t="s">
        <v>2605</v>
      </c>
      <c r="E86" s="97" t="s">
        <v>2606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1590</v>
      </c>
      <c r="K86" s="40" t="s">
        <v>2607</v>
      </c>
      <c r="L86" s="40" t="s">
        <v>2353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972584.01111111103</v>
      </c>
      <c r="R86" s="15">
        <f>Q86-P86</f>
        <v>97258.401111111161</v>
      </c>
      <c r="S86" s="453">
        <f>M86-Q86</f>
        <v>778068.20888888894</v>
      </c>
      <c r="T86" s="502">
        <v>18701</v>
      </c>
      <c r="U86" s="483"/>
      <c r="V86" s="43">
        <f>IF((DATEDIF(F86,V$5,"m"))&gt;=36,36,(DATEDIF(F86,V$5,"m")))</f>
        <v>20</v>
      </c>
    </row>
    <row r="87" spans="1:22" ht="15.75" x14ac:dyDescent="0.25">
      <c r="A87" s="104" t="s">
        <v>2608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972584.01111111103</v>
      </c>
      <c r="R87" s="114">
        <f>SUM(R85:R86)</f>
        <v>97258.401111111161</v>
      </c>
      <c r="S87" s="114">
        <f>SUM(S85:S86)</f>
        <v>778068.20888888894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2768</v>
      </c>
      <c r="C91" s="97" t="s">
        <v>475</v>
      </c>
      <c r="D91" s="97">
        <v>7821</v>
      </c>
      <c r="E91" s="97" t="s">
        <v>2606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1590</v>
      </c>
      <c r="K91" s="40" t="s">
        <v>2767</v>
      </c>
      <c r="L91" s="40" t="s">
        <v>2353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949.4351333333334</v>
      </c>
      <c r="R91" s="15">
        <f>Q91-P91</f>
        <v>632.95675555555567</v>
      </c>
      <c r="S91" s="453">
        <f>M91-Q91</f>
        <v>10444.786466666668</v>
      </c>
      <c r="T91" s="502">
        <v>18701</v>
      </c>
      <c r="U91" s="483"/>
      <c r="V91" s="43">
        <f>IF((DATEDIF(F91,V$5,"m"))&gt;=36,36,(DATEDIF(F91,V$5,"m")))</f>
        <v>3</v>
      </c>
    </row>
    <row r="92" spans="1:22" ht="15.75" x14ac:dyDescent="0.25">
      <c r="B92" s="97" t="s">
        <v>2768</v>
      </c>
      <c r="C92" s="97" t="s">
        <v>475</v>
      </c>
      <c r="D92" s="97">
        <v>7821</v>
      </c>
      <c r="E92" s="97" t="s">
        <v>2606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1590</v>
      </c>
      <c r="K92" s="40" t="s">
        <v>2767</v>
      </c>
      <c r="L92" s="40" t="s">
        <v>2353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949.4351333333334</v>
      </c>
      <c r="R92" s="15">
        <f t="shared" ref="R92:R102" si="25">Q92-P92</f>
        <v>632.95675555555567</v>
      </c>
      <c r="S92" s="453">
        <f t="shared" ref="S92:S102" si="26">M92-Q92</f>
        <v>10444.786466666668</v>
      </c>
      <c r="T92" s="502">
        <v>18701</v>
      </c>
      <c r="U92" s="483"/>
      <c r="V92" s="43">
        <f t="shared" ref="V92:V102" si="27">IF((DATEDIF(F92,V$5,"m"))&gt;=36,36,(DATEDIF(F92,V$5,"m")))</f>
        <v>3</v>
      </c>
    </row>
    <row r="93" spans="1:22" ht="15.75" x14ac:dyDescent="0.25">
      <c r="B93" s="97" t="s">
        <v>2768</v>
      </c>
      <c r="C93" s="97" t="s">
        <v>475</v>
      </c>
      <c r="D93" s="97">
        <v>7821</v>
      </c>
      <c r="E93" s="97" t="s">
        <v>2606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1590</v>
      </c>
      <c r="K93" s="40" t="s">
        <v>2767</v>
      </c>
      <c r="L93" s="40" t="s">
        <v>2353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949.4351333333334</v>
      </c>
      <c r="R93" s="15">
        <f t="shared" si="25"/>
        <v>632.95675555555567</v>
      </c>
      <c r="S93" s="453">
        <f t="shared" si="26"/>
        <v>10444.786466666668</v>
      </c>
      <c r="T93" s="502">
        <v>18701</v>
      </c>
      <c r="U93" s="483"/>
      <c r="V93" s="43">
        <f t="shared" si="27"/>
        <v>3</v>
      </c>
    </row>
    <row r="94" spans="1:22" ht="15.75" x14ac:dyDescent="0.25">
      <c r="B94" s="97" t="s">
        <v>2768</v>
      </c>
      <c r="C94" s="97" t="s">
        <v>475</v>
      </c>
      <c r="D94" s="97">
        <v>7821</v>
      </c>
      <c r="E94" s="97" t="s">
        <v>2606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1590</v>
      </c>
      <c r="K94" s="40" t="s">
        <v>2767</v>
      </c>
      <c r="L94" s="40" t="s">
        <v>2353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949.4351333333334</v>
      </c>
      <c r="R94" s="15">
        <f t="shared" si="25"/>
        <v>632.95675555555567</v>
      </c>
      <c r="S94" s="453">
        <f t="shared" si="26"/>
        <v>10444.786466666668</v>
      </c>
      <c r="T94" s="502">
        <v>18701</v>
      </c>
      <c r="U94" s="483"/>
      <c r="V94" s="43">
        <f t="shared" si="27"/>
        <v>3</v>
      </c>
    </row>
    <row r="95" spans="1:22" ht="15.75" x14ac:dyDescent="0.25">
      <c r="B95" s="97" t="s">
        <v>2768</v>
      </c>
      <c r="C95" s="97" t="s">
        <v>475</v>
      </c>
      <c r="D95" s="97">
        <v>7821</v>
      </c>
      <c r="E95" s="97" t="s">
        <v>2606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1590</v>
      </c>
      <c r="K95" s="40" t="s">
        <v>2767</v>
      </c>
      <c r="L95" s="40" t="s">
        <v>2353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949.4351333333334</v>
      </c>
      <c r="R95" s="15">
        <f t="shared" si="25"/>
        <v>632.95675555555567</v>
      </c>
      <c r="S95" s="453">
        <f t="shared" si="26"/>
        <v>10444.786466666668</v>
      </c>
      <c r="T95" s="502">
        <v>18701</v>
      </c>
      <c r="U95" s="483"/>
      <c r="V95" s="43">
        <f t="shared" si="27"/>
        <v>3</v>
      </c>
    </row>
    <row r="96" spans="1:22" ht="15.75" x14ac:dyDescent="0.25">
      <c r="B96" s="97" t="s">
        <v>2768</v>
      </c>
      <c r="C96" s="97" t="s">
        <v>475</v>
      </c>
      <c r="D96" s="97">
        <v>7821</v>
      </c>
      <c r="E96" s="97" t="s">
        <v>2606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1590</v>
      </c>
      <c r="K96" s="40" t="s">
        <v>2767</v>
      </c>
      <c r="L96" s="40" t="s">
        <v>2353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949.4351333333334</v>
      </c>
      <c r="R96" s="15">
        <f t="shared" si="25"/>
        <v>632.95675555555567</v>
      </c>
      <c r="S96" s="453">
        <f t="shared" si="26"/>
        <v>10444.786466666668</v>
      </c>
      <c r="T96" s="502">
        <v>18701</v>
      </c>
      <c r="U96" s="483"/>
      <c r="V96" s="43">
        <f t="shared" si="27"/>
        <v>3</v>
      </c>
    </row>
    <row r="97" spans="1:22" ht="15.75" x14ac:dyDescent="0.25">
      <c r="B97" s="97" t="s">
        <v>2768</v>
      </c>
      <c r="C97" s="97" t="s">
        <v>475</v>
      </c>
      <c r="D97" s="97">
        <v>7821</v>
      </c>
      <c r="E97" s="97" t="s">
        <v>2606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1590</v>
      </c>
      <c r="K97" s="40" t="s">
        <v>2767</v>
      </c>
      <c r="L97" s="40" t="s">
        <v>2353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949.4351333333334</v>
      </c>
      <c r="R97" s="15">
        <f t="shared" si="25"/>
        <v>632.95675555555567</v>
      </c>
      <c r="S97" s="453">
        <f t="shared" si="26"/>
        <v>10444.786466666668</v>
      </c>
      <c r="T97" s="502">
        <v>18701</v>
      </c>
      <c r="U97" s="483"/>
      <c r="V97" s="43">
        <f t="shared" si="27"/>
        <v>3</v>
      </c>
    </row>
    <row r="98" spans="1:22" ht="15.75" x14ac:dyDescent="0.25">
      <c r="B98" s="97" t="s">
        <v>2768</v>
      </c>
      <c r="C98" s="97" t="s">
        <v>475</v>
      </c>
      <c r="D98" s="97">
        <v>7821</v>
      </c>
      <c r="E98" s="97" t="s">
        <v>2606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1590</v>
      </c>
      <c r="K98" s="40" t="s">
        <v>2767</v>
      </c>
      <c r="L98" s="40" t="s">
        <v>2353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949.4351333333334</v>
      </c>
      <c r="R98" s="15">
        <f t="shared" si="25"/>
        <v>632.95675555555567</v>
      </c>
      <c r="S98" s="453">
        <f t="shared" si="26"/>
        <v>10444.786466666668</v>
      </c>
      <c r="T98" s="502">
        <v>18701</v>
      </c>
      <c r="U98" s="483"/>
      <c r="V98" s="43">
        <f t="shared" si="27"/>
        <v>3</v>
      </c>
    </row>
    <row r="99" spans="1:22" ht="15.75" x14ac:dyDescent="0.25">
      <c r="B99" s="97" t="s">
        <v>2768</v>
      </c>
      <c r="C99" s="97" t="s">
        <v>475</v>
      </c>
      <c r="D99" s="97">
        <v>7821</v>
      </c>
      <c r="E99" s="97" t="s">
        <v>2606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1590</v>
      </c>
      <c r="K99" s="40" t="s">
        <v>2767</v>
      </c>
      <c r="L99" s="40" t="s">
        <v>2353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949.4351333333334</v>
      </c>
      <c r="R99" s="15">
        <f t="shared" si="25"/>
        <v>632.95675555555567</v>
      </c>
      <c r="S99" s="453">
        <f t="shared" si="26"/>
        <v>10444.786466666668</v>
      </c>
      <c r="T99" s="502">
        <v>18701</v>
      </c>
      <c r="U99" s="483"/>
      <c r="V99" s="43">
        <f t="shared" si="27"/>
        <v>3</v>
      </c>
    </row>
    <row r="100" spans="1:22" ht="15.75" x14ac:dyDescent="0.25">
      <c r="B100" s="97" t="s">
        <v>2768</v>
      </c>
      <c r="C100" s="97" t="s">
        <v>475</v>
      </c>
      <c r="D100" s="97">
        <v>7821</v>
      </c>
      <c r="E100" s="97" t="s">
        <v>2606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1590</v>
      </c>
      <c r="K100" s="40" t="s">
        <v>2767</v>
      </c>
      <c r="L100" s="40" t="s">
        <v>2353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949.4351333333334</v>
      </c>
      <c r="R100" s="15">
        <f t="shared" si="25"/>
        <v>632.95675555555567</v>
      </c>
      <c r="S100" s="453">
        <f t="shared" si="26"/>
        <v>10444.786466666668</v>
      </c>
      <c r="T100" s="502">
        <v>18701</v>
      </c>
      <c r="U100" s="483"/>
      <c r="V100" s="43">
        <f t="shared" si="27"/>
        <v>3</v>
      </c>
    </row>
    <row r="101" spans="1:22" ht="15.75" x14ac:dyDescent="0.25">
      <c r="B101" s="97" t="s">
        <v>2768</v>
      </c>
      <c r="C101" s="97" t="s">
        <v>475</v>
      </c>
      <c r="D101" s="97">
        <v>7821</v>
      </c>
      <c r="E101" s="97" t="s">
        <v>2606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1590</v>
      </c>
      <c r="K101" s="40" t="s">
        <v>2767</v>
      </c>
      <c r="L101" s="40" t="s">
        <v>2353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949.4351333333334</v>
      </c>
      <c r="R101" s="15">
        <f t="shared" si="25"/>
        <v>632.95675555555567</v>
      </c>
      <c r="S101" s="453">
        <f t="shared" si="26"/>
        <v>10444.786466666668</v>
      </c>
      <c r="T101" s="502">
        <v>18701</v>
      </c>
      <c r="U101" s="483"/>
      <c r="V101" s="43">
        <f t="shared" si="27"/>
        <v>3</v>
      </c>
    </row>
    <row r="102" spans="1:22" ht="15.75" x14ac:dyDescent="0.25">
      <c r="B102" s="97" t="s">
        <v>2768</v>
      </c>
      <c r="C102" s="97" t="s">
        <v>475</v>
      </c>
      <c r="D102" s="97">
        <v>7821</v>
      </c>
      <c r="E102" s="97" t="s">
        <v>2606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1590</v>
      </c>
      <c r="K102" s="40" t="s">
        <v>2767</v>
      </c>
      <c r="L102" s="40" t="s">
        <v>2353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949.4351333333334</v>
      </c>
      <c r="R102" s="15">
        <f t="shared" si="25"/>
        <v>632.95675555555567</v>
      </c>
      <c r="S102" s="453">
        <f t="shared" si="26"/>
        <v>10444.786466666668</v>
      </c>
      <c r="T102" s="502">
        <v>18701</v>
      </c>
      <c r="U102" s="483"/>
      <c r="V102" s="43">
        <f t="shared" si="27"/>
        <v>3</v>
      </c>
    </row>
    <row r="103" spans="1:22" ht="15.75" x14ac:dyDescent="0.25">
      <c r="A103" s="104" t="s">
        <v>2709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11393.221599999997</v>
      </c>
      <c r="R103" s="114">
        <f t="shared" ref="R103" si="28">SUM(R91:R102)</f>
        <v>7595.4810666666699</v>
      </c>
      <c r="S103" s="114">
        <f>SUM(S91:S102)</f>
        <v>125337.43760000005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6" spans="1:22" ht="16.5" thickBot="1" x14ac:dyDescent="0.3">
      <c r="A106" s="22" t="s">
        <v>2493</v>
      </c>
      <c r="M106" s="293">
        <f>+M82+M87+M103</f>
        <v>4718941.4984499989</v>
      </c>
      <c r="N106" s="605"/>
      <c r="O106" s="293">
        <f>+O82+O87+O103</f>
        <v>80399.168536388883</v>
      </c>
      <c r="P106" s="293">
        <v>3528202.8102908302</v>
      </c>
      <c r="Q106" s="293">
        <f>+Q82+Q87+Q103</f>
        <v>3660898.3626969443</v>
      </c>
      <c r="R106" s="293">
        <f>+R82+R87+R103</f>
        <v>132695.55240611121</v>
      </c>
      <c r="S106" s="293">
        <f>+S82+S87+S103</f>
        <v>1058044.1357530556</v>
      </c>
    </row>
    <row r="107" spans="1:22" ht="13.5" thickTop="1" x14ac:dyDescent="0.2">
      <c r="M107" s="498"/>
    </row>
    <row r="108" spans="1:22" x14ac:dyDescent="0.2">
      <c r="M108" s="516"/>
    </row>
    <row r="109" spans="1:22" x14ac:dyDescent="0.2">
      <c r="M109" s="515"/>
    </row>
    <row r="110" spans="1:22" x14ac:dyDescent="0.2">
      <c r="M110" s="644"/>
    </row>
    <row r="111" spans="1:22" x14ac:dyDescent="0.2">
      <c r="M111" s="644"/>
    </row>
    <row r="112" spans="1:22" x14ac:dyDescent="0.2">
      <c r="M112" s="644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23"/>
  <sheetViews>
    <sheetView zoomScaleNormal="100" workbookViewId="0">
      <pane xSplit="2" ySplit="6" topLeftCell="H999" activePane="bottomRight" state="frozen"/>
      <selection sqref="A1:T2"/>
      <selection pane="topRight" sqref="A1:T2"/>
      <selection pane="bottomLeft" sqref="A1:T2"/>
      <selection pane="bottomRight" activeCell="R1022" sqref="R1022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116"/>
    </row>
    <row r="2" spans="1:26" s="117" customFormat="1" ht="20.25" x14ac:dyDescent="0.3">
      <c r="A2" s="679" t="s">
        <v>645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116"/>
    </row>
    <row r="3" spans="1:26" s="117" customFormat="1" ht="20.25" x14ac:dyDescent="0.3">
      <c r="A3" s="679" t="str">
        <f>'Camaras Fotograficas y de Video'!A3:S3</f>
        <v>(Al 28 de Febrero del 2017)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42794</v>
      </c>
    </row>
    <row r="5" spans="1:26" x14ac:dyDescent="0.25">
      <c r="H5" s="680" t="s">
        <v>646</v>
      </c>
      <c r="I5" s="681"/>
      <c r="J5" s="682"/>
      <c r="N5" s="121"/>
      <c r="O5" s="121"/>
      <c r="R5" s="664" t="s">
        <v>3</v>
      </c>
      <c r="S5" s="665"/>
      <c r="T5" s="665"/>
      <c r="U5" s="666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Enero 2017</v>
      </c>
      <c r="U6" s="10" t="str">
        <f>+'Camaras Fotograficas y de Video'!$T$6</f>
        <v>Deprec. a Registrar Enero 2017</v>
      </c>
      <c r="V6" s="128" t="s">
        <v>23</v>
      </c>
      <c r="W6" s="123" t="s">
        <v>24</v>
      </c>
      <c r="Z6" s="130" t="s">
        <v>25</v>
      </c>
    </row>
    <row r="7" spans="1:26" s="244" customFormat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38" si="3">IF((DATEDIF(G7,Z$4,"m"))&gt;=120,120,(DATEDIF(G7,Z$4,"m")))</f>
        <v>120</v>
      </c>
    </row>
    <row r="8" spans="1:26" s="244" customFormat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333" customFormat="1" x14ac:dyDescent="0.25">
      <c r="A12" s="171" t="s">
        <v>665</v>
      </c>
      <c r="B12" s="171" t="s">
        <v>666</v>
      </c>
      <c r="C12" s="171"/>
      <c r="D12" s="171" t="s">
        <v>663</v>
      </c>
      <c r="E12" s="171"/>
      <c r="F12" s="171" t="s">
        <v>664</v>
      </c>
      <c r="G12" s="172" t="str">
        <f t="shared" si="0"/>
        <v>24/4/2003</v>
      </c>
      <c r="H12" s="173">
        <v>24</v>
      </c>
      <c r="I12" s="173">
        <v>4</v>
      </c>
      <c r="J12" s="174">
        <v>2003</v>
      </c>
      <c r="K12" s="171" t="s">
        <v>34</v>
      </c>
      <c r="L12" s="171">
        <v>28496</v>
      </c>
      <c r="M12" s="138" t="s">
        <v>624</v>
      </c>
      <c r="N12" s="332">
        <v>2512</v>
      </c>
      <c r="O12" s="313"/>
      <c r="P12" s="314"/>
      <c r="Q12" s="333">
        <v>10</v>
      </c>
      <c r="R12" s="560">
        <v>0</v>
      </c>
      <c r="S12" s="560">
        <v>2511</v>
      </c>
      <c r="T12" s="334">
        <v>2511</v>
      </c>
      <c r="U12" s="561">
        <f t="shared" si="1"/>
        <v>0</v>
      </c>
      <c r="V12" s="334">
        <f t="shared" si="2"/>
        <v>1</v>
      </c>
      <c r="W12" s="333">
        <v>1259</v>
      </c>
      <c r="X12" s="335"/>
      <c r="Y12" s="334"/>
      <c r="Z12" s="179">
        <f t="shared" si="3"/>
        <v>120</v>
      </c>
    </row>
    <row r="13" spans="1:26" s="244" customFormat="1" x14ac:dyDescent="0.25">
      <c r="A13" s="96" t="s">
        <v>667</v>
      </c>
      <c r="B13" s="96" t="s">
        <v>668</v>
      </c>
      <c r="C13" s="96"/>
      <c r="D13" s="96" t="s">
        <v>669</v>
      </c>
      <c r="E13" s="96"/>
      <c r="F13" s="96" t="s">
        <v>664</v>
      </c>
      <c r="G13" s="131" t="str">
        <f t="shared" si="0"/>
        <v>21/3/2003</v>
      </c>
      <c r="H13" s="132">
        <v>21</v>
      </c>
      <c r="I13" s="132">
        <v>3</v>
      </c>
      <c r="J13" s="133">
        <v>2003</v>
      </c>
      <c r="K13" s="96" t="s">
        <v>34</v>
      </c>
      <c r="L13" s="96">
        <v>27926</v>
      </c>
      <c r="M13" s="96" t="s">
        <v>624</v>
      </c>
      <c r="N13" s="310">
        <v>3528</v>
      </c>
      <c r="O13" s="310"/>
      <c r="Q13" s="244">
        <v>10</v>
      </c>
      <c r="R13" s="5">
        <v>0</v>
      </c>
      <c r="S13" s="5">
        <v>3527</v>
      </c>
      <c r="T13" s="312">
        <v>3527</v>
      </c>
      <c r="U13" s="15">
        <f t="shared" si="1"/>
        <v>0</v>
      </c>
      <c r="V13" s="312">
        <f t="shared" si="2"/>
        <v>1</v>
      </c>
      <c r="W13" s="244">
        <v>1137</v>
      </c>
      <c r="X13" s="311"/>
      <c r="Y13" s="312"/>
      <c r="Z13" s="113">
        <f t="shared" si="3"/>
        <v>120</v>
      </c>
    </row>
    <row r="14" spans="1:26" s="333" customFormat="1" x14ac:dyDescent="0.25">
      <c r="A14" s="171" t="s">
        <v>670</v>
      </c>
      <c r="B14" s="171" t="s">
        <v>671</v>
      </c>
      <c r="C14" s="171"/>
      <c r="D14" s="171" t="s">
        <v>672</v>
      </c>
      <c r="E14" s="171"/>
      <c r="F14" s="171" t="s">
        <v>673</v>
      </c>
      <c r="G14" s="172" t="str">
        <f t="shared" si="0"/>
        <v>18/2/2004</v>
      </c>
      <c r="H14" s="173">
        <v>18</v>
      </c>
      <c r="I14" s="173">
        <v>2</v>
      </c>
      <c r="J14" s="174">
        <v>2004</v>
      </c>
      <c r="K14" s="171" t="s">
        <v>34</v>
      </c>
      <c r="L14" s="171">
        <v>5509</v>
      </c>
      <c r="M14" s="96" t="s">
        <v>624</v>
      </c>
      <c r="N14" s="332">
        <v>4920</v>
      </c>
      <c r="O14" s="310"/>
      <c r="P14" s="244"/>
      <c r="Q14" s="333">
        <v>10</v>
      </c>
      <c r="R14" s="560">
        <v>0</v>
      </c>
      <c r="S14" s="560">
        <v>4919</v>
      </c>
      <c r="T14" s="334">
        <v>4919</v>
      </c>
      <c r="U14" s="561">
        <f t="shared" si="1"/>
        <v>0</v>
      </c>
      <c r="V14" s="334">
        <f t="shared" si="2"/>
        <v>1</v>
      </c>
      <c r="W14" s="333">
        <v>3408</v>
      </c>
      <c r="X14" s="335"/>
      <c r="Y14" s="334"/>
      <c r="Z14" s="624">
        <f t="shared" si="3"/>
        <v>120</v>
      </c>
    </row>
    <row r="15" spans="1:26" s="244" customFormat="1" x14ac:dyDescent="0.25">
      <c r="A15" s="96" t="s">
        <v>674</v>
      </c>
      <c r="B15" s="96" t="s">
        <v>652</v>
      </c>
      <c r="C15" s="96" t="s">
        <v>318</v>
      </c>
      <c r="D15" s="96" t="s">
        <v>675</v>
      </c>
      <c r="E15" s="96" t="s">
        <v>676</v>
      </c>
      <c r="F15" s="96" t="s">
        <v>649</v>
      </c>
      <c r="G15" s="131" t="str">
        <f t="shared" si="0"/>
        <v>16/5/2003</v>
      </c>
      <c r="H15" s="132">
        <v>16</v>
      </c>
      <c r="I15" s="132">
        <v>5</v>
      </c>
      <c r="J15" s="133">
        <v>2003</v>
      </c>
      <c r="K15" s="96" t="s">
        <v>34</v>
      </c>
      <c r="L15" s="96">
        <v>8169</v>
      </c>
      <c r="M15" s="96" t="s">
        <v>624</v>
      </c>
      <c r="N15" s="310">
        <v>2825</v>
      </c>
      <c r="O15" s="310" t="s">
        <v>661</v>
      </c>
      <c r="Q15" s="244">
        <v>10</v>
      </c>
      <c r="R15" s="5">
        <v>0</v>
      </c>
      <c r="S15" s="5">
        <v>2824</v>
      </c>
      <c r="T15" s="312">
        <v>2824</v>
      </c>
      <c r="U15" s="15">
        <f t="shared" si="1"/>
        <v>0</v>
      </c>
      <c r="V15" s="312">
        <f t="shared" si="2"/>
        <v>1</v>
      </c>
      <c r="W15" s="244">
        <v>5817</v>
      </c>
      <c r="X15" s="311"/>
      <c r="Y15" s="312"/>
      <c r="Z15" s="113">
        <f t="shared" si="3"/>
        <v>120</v>
      </c>
    </row>
    <row r="16" spans="1:26" s="244" customFormat="1" x14ac:dyDescent="0.25">
      <c r="A16" s="96" t="s">
        <v>677</v>
      </c>
      <c r="B16" s="96" t="s">
        <v>678</v>
      </c>
      <c r="C16" s="96"/>
      <c r="D16" s="96" t="s">
        <v>679</v>
      </c>
      <c r="E16" s="96"/>
      <c r="F16" s="96" t="s">
        <v>673</v>
      </c>
      <c r="G16" s="131" t="str">
        <f t="shared" si="0"/>
        <v>24/4/2003</v>
      </c>
      <c r="H16" s="132">
        <v>24</v>
      </c>
      <c r="I16" s="132">
        <v>4</v>
      </c>
      <c r="J16" s="133">
        <v>2003</v>
      </c>
      <c r="K16" s="96" t="s">
        <v>34</v>
      </c>
      <c r="L16" s="96">
        <v>5190</v>
      </c>
      <c r="M16" s="96" t="s">
        <v>624</v>
      </c>
      <c r="N16" s="310">
        <v>2912</v>
      </c>
      <c r="O16" s="310"/>
      <c r="Q16" s="244">
        <v>10</v>
      </c>
      <c r="R16" s="5">
        <v>0</v>
      </c>
      <c r="S16" s="5">
        <v>2911.0000000000005</v>
      </c>
      <c r="T16" s="312">
        <v>2911.0000000000005</v>
      </c>
      <c r="U16" s="15">
        <f t="shared" si="1"/>
        <v>0</v>
      </c>
      <c r="V16" s="312">
        <f t="shared" si="2"/>
        <v>0.99999999999954525</v>
      </c>
      <c r="W16" s="244">
        <v>1258</v>
      </c>
      <c r="X16" s="311"/>
      <c r="Y16" s="312"/>
      <c r="Z16" s="113">
        <f t="shared" si="3"/>
        <v>120</v>
      </c>
    </row>
    <row r="17" spans="1:26" s="333" customFormat="1" x14ac:dyDescent="0.25">
      <c r="A17" s="171" t="s">
        <v>680</v>
      </c>
      <c r="B17" s="171" t="s">
        <v>681</v>
      </c>
      <c r="C17" s="171"/>
      <c r="D17" s="171" t="s">
        <v>682</v>
      </c>
      <c r="E17" s="171"/>
      <c r="F17" s="171"/>
      <c r="G17" s="172" t="str">
        <f t="shared" si="0"/>
        <v>24/4/2003</v>
      </c>
      <c r="H17" s="173">
        <v>24</v>
      </c>
      <c r="I17" s="173">
        <v>4</v>
      </c>
      <c r="J17" s="174">
        <v>2003</v>
      </c>
      <c r="K17" s="171"/>
      <c r="L17" s="171"/>
      <c r="M17" s="96" t="s">
        <v>624</v>
      </c>
      <c r="N17" s="332">
        <v>1</v>
      </c>
      <c r="O17" s="310"/>
      <c r="P17" s="244"/>
      <c r="Q17" s="333">
        <v>10</v>
      </c>
      <c r="R17" s="560">
        <v>0</v>
      </c>
      <c r="S17" s="560">
        <v>0</v>
      </c>
      <c r="T17" s="334">
        <v>0</v>
      </c>
      <c r="U17" s="561">
        <f t="shared" si="1"/>
        <v>0</v>
      </c>
      <c r="V17" s="334">
        <f t="shared" si="2"/>
        <v>1</v>
      </c>
      <c r="X17" s="335"/>
      <c r="Y17" s="334"/>
      <c r="Z17" s="624">
        <f t="shared" si="3"/>
        <v>120</v>
      </c>
    </row>
    <row r="18" spans="1:26" s="333" customFormat="1" x14ac:dyDescent="0.25">
      <c r="A18" s="171" t="s">
        <v>683</v>
      </c>
      <c r="B18" s="171" t="s">
        <v>684</v>
      </c>
      <c r="C18" s="171"/>
      <c r="D18" s="171"/>
      <c r="E18" s="171"/>
      <c r="F18" s="171" t="s">
        <v>685</v>
      </c>
      <c r="G18" s="172" t="str">
        <f t="shared" si="0"/>
        <v>16/6/2004</v>
      </c>
      <c r="H18" s="173">
        <v>16</v>
      </c>
      <c r="I18" s="173">
        <v>6</v>
      </c>
      <c r="J18" s="174">
        <v>2004</v>
      </c>
      <c r="K18" s="171" t="s">
        <v>34</v>
      </c>
      <c r="L18" s="171">
        <v>685</v>
      </c>
      <c r="M18" s="96" t="s">
        <v>624</v>
      </c>
      <c r="N18" s="332">
        <v>4648</v>
      </c>
      <c r="O18" s="310"/>
      <c r="P18" s="244"/>
      <c r="Q18" s="333">
        <v>10</v>
      </c>
      <c r="R18" s="560">
        <v>0</v>
      </c>
      <c r="S18" s="560">
        <v>4647</v>
      </c>
      <c r="T18" s="334">
        <v>4647</v>
      </c>
      <c r="U18" s="561">
        <f t="shared" si="1"/>
        <v>0</v>
      </c>
      <c r="V18" s="334">
        <f t="shared" si="2"/>
        <v>1</v>
      </c>
      <c r="W18" s="333">
        <v>4093</v>
      </c>
      <c r="X18" s="335"/>
      <c r="Y18" s="334"/>
      <c r="Z18" s="624">
        <f t="shared" si="3"/>
        <v>120</v>
      </c>
    </row>
    <row r="19" spans="1:26" s="244" customFormat="1" x14ac:dyDescent="0.25">
      <c r="A19" s="96" t="s">
        <v>686</v>
      </c>
      <c r="B19" s="96" t="s">
        <v>652</v>
      </c>
      <c r="C19" s="96" t="s">
        <v>318</v>
      </c>
      <c r="D19" s="96" t="s">
        <v>687</v>
      </c>
      <c r="E19" s="96" t="s">
        <v>2793</v>
      </c>
      <c r="F19" s="96" t="s">
        <v>649</v>
      </c>
      <c r="G19" s="131" t="str">
        <f t="shared" si="0"/>
        <v>16/5/2003</v>
      </c>
      <c r="H19" s="132">
        <v>16</v>
      </c>
      <c r="I19" s="132">
        <v>5</v>
      </c>
      <c r="J19" s="133">
        <v>2003</v>
      </c>
      <c r="K19" s="96" t="s">
        <v>34</v>
      </c>
      <c r="L19" s="96">
        <v>6412</v>
      </c>
      <c r="M19" s="96" t="s">
        <v>624</v>
      </c>
      <c r="N19" s="310">
        <v>1700</v>
      </c>
      <c r="O19" s="310"/>
      <c r="Q19" s="244">
        <v>10</v>
      </c>
      <c r="R19" s="5">
        <v>0</v>
      </c>
      <c r="S19" s="5">
        <v>1699</v>
      </c>
      <c r="T19" s="312">
        <v>1699</v>
      </c>
      <c r="U19" s="15">
        <f t="shared" si="1"/>
        <v>0</v>
      </c>
      <c r="V19" s="312">
        <f t="shared" si="2"/>
        <v>1</v>
      </c>
      <c r="W19" s="244">
        <v>1439</v>
      </c>
      <c r="X19" s="311"/>
      <c r="Y19" s="312"/>
      <c r="Z19" s="113">
        <f t="shared" si="3"/>
        <v>120</v>
      </c>
    </row>
    <row r="20" spans="1:26" s="333" customFormat="1" x14ac:dyDescent="0.25">
      <c r="A20" s="171" t="s">
        <v>689</v>
      </c>
      <c r="B20" s="171" t="s">
        <v>690</v>
      </c>
      <c r="C20" s="171"/>
      <c r="D20" s="171" t="s">
        <v>672</v>
      </c>
      <c r="E20" s="171"/>
      <c r="F20" s="171" t="s">
        <v>673</v>
      </c>
      <c r="G20" s="172" t="str">
        <f t="shared" si="0"/>
        <v>3/10/2005</v>
      </c>
      <c r="H20" s="173">
        <v>3</v>
      </c>
      <c r="I20" s="173">
        <v>10</v>
      </c>
      <c r="J20" s="174">
        <v>2005</v>
      </c>
      <c r="K20" s="171" t="s">
        <v>34</v>
      </c>
      <c r="L20" s="171">
        <v>5961</v>
      </c>
      <c r="M20" s="96" t="s">
        <v>624</v>
      </c>
      <c r="N20" s="332">
        <v>2134.4</v>
      </c>
      <c r="O20" s="310"/>
      <c r="P20" s="244"/>
      <c r="Q20" s="333">
        <v>10</v>
      </c>
      <c r="R20" s="177">
        <v>0</v>
      </c>
      <c r="S20" s="560">
        <v>2133.4</v>
      </c>
      <c r="T20" s="560">
        <v>2133.4</v>
      </c>
      <c r="U20" s="561">
        <f t="shared" si="1"/>
        <v>0</v>
      </c>
      <c r="V20" s="334">
        <f t="shared" si="2"/>
        <v>1</v>
      </c>
      <c r="W20" s="333">
        <v>6098</v>
      </c>
      <c r="X20" s="335"/>
      <c r="Y20" s="334"/>
      <c r="Z20" s="624">
        <f t="shared" si="3"/>
        <v>120</v>
      </c>
    </row>
    <row r="21" spans="1:26" s="244" customFormat="1" x14ac:dyDescent="0.25">
      <c r="A21" s="96" t="s">
        <v>691</v>
      </c>
      <c r="B21" s="96" t="s">
        <v>652</v>
      </c>
      <c r="C21" s="96" t="s">
        <v>318</v>
      </c>
      <c r="D21" s="96" t="s">
        <v>675</v>
      </c>
      <c r="E21" s="96" t="s">
        <v>2795</v>
      </c>
      <c r="F21" s="96" t="s">
        <v>649</v>
      </c>
      <c r="G21" s="131" t="str">
        <f t="shared" si="0"/>
        <v>16/5/2006</v>
      </c>
      <c r="H21" s="132">
        <v>16</v>
      </c>
      <c r="I21" s="132">
        <v>5</v>
      </c>
      <c r="J21" s="133">
        <v>2006</v>
      </c>
      <c r="K21" s="96" t="s">
        <v>34</v>
      </c>
      <c r="L21" s="96">
        <v>8169</v>
      </c>
      <c r="M21" s="96" t="s">
        <v>624</v>
      </c>
      <c r="N21" s="310">
        <v>2825</v>
      </c>
      <c r="O21" s="310"/>
      <c r="Q21" s="244">
        <v>10</v>
      </c>
      <c r="R21" s="30">
        <v>0</v>
      </c>
      <c r="S21" s="5">
        <v>2824</v>
      </c>
      <c r="T21" s="312">
        <v>2824</v>
      </c>
      <c r="U21" s="561">
        <f t="shared" si="1"/>
        <v>0</v>
      </c>
      <c r="V21" s="312">
        <f t="shared" si="2"/>
        <v>1</v>
      </c>
      <c r="W21" s="244">
        <v>5817</v>
      </c>
      <c r="X21" s="311"/>
      <c r="Y21" s="312"/>
      <c r="Z21" s="113">
        <f t="shared" si="3"/>
        <v>120</v>
      </c>
    </row>
    <row r="22" spans="1:26" s="333" customFormat="1" x14ac:dyDescent="0.25">
      <c r="A22" s="171" t="s">
        <v>692</v>
      </c>
      <c r="B22" s="171" t="s">
        <v>693</v>
      </c>
      <c r="C22" s="171"/>
      <c r="D22" s="171" t="s">
        <v>694</v>
      </c>
      <c r="F22" s="171" t="s">
        <v>673</v>
      </c>
      <c r="G22" s="172" t="str">
        <f t="shared" si="0"/>
        <v>3/10/2005</v>
      </c>
      <c r="H22" s="173">
        <v>3</v>
      </c>
      <c r="I22" s="173">
        <v>10</v>
      </c>
      <c r="J22" s="174">
        <v>2005</v>
      </c>
      <c r="K22" s="171" t="s">
        <v>34</v>
      </c>
      <c r="L22" s="171">
        <v>5961</v>
      </c>
      <c r="M22" s="96" t="s">
        <v>624</v>
      </c>
      <c r="N22" s="332">
        <v>4083.2</v>
      </c>
      <c r="O22" s="310"/>
      <c r="P22" s="244"/>
      <c r="Q22" s="333">
        <v>10</v>
      </c>
      <c r="R22" s="177">
        <v>0</v>
      </c>
      <c r="S22" s="560">
        <v>4082.2</v>
      </c>
      <c r="T22" s="560">
        <v>4082.2</v>
      </c>
      <c r="U22" s="561">
        <f t="shared" si="1"/>
        <v>0</v>
      </c>
      <c r="V22" s="334">
        <f t="shared" si="2"/>
        <v>1</v>
      </c>
      <c r="W22" s="333">
        <v>6098</v>
      </c>
      <c r="X22" s="335"/>
      <c r="Y22" s="334"/>
      <c r="Z22" s="624">
        <f t="shared" si="3"/>
        <v>120</v>
      </c>
    </row>
    <row r="23" spans="1:26" s="244" customFormat="1" x14ac:dyDescent="0.25">
      <c r="A23" s="96" t="s">
        <v>695</v>
      </c>
      <c r="B23" s="96" t="s">
        <v>652</v>
      </c>
      <c r="C23" s="96" t="s">
        <v>318</v>
      </c>
      <c r="D23" s="96" t="s">
        <v>687</v>
      </c>
      <c r="E23" s="96" t="s">
        <v>2794</v>
      </c>
      <c r="F23" s="96" t="s">
        <v>649</v>
      </c>
      <c r="G23" s="131" t="str">
        <f t="shared" si="0"/>
        <v>16/5/2003</v>
      </c>
      <c r="H23" s="132">
        <v>16</v>
      </c>
      <c r="I23" s="132">
        <v>5</v>
      </c>
      <c r="J23" s="133">
        <v>2003</v>
      </c>
      <c r="K23" s="96" t="s">
        <v>34</v>
      </c>
      <c r="L23" s="96">
        <v>6412</v>
      </c>
      <c r="M23" s="96" t="s">
        <v>624</v>
      </c>
      <c r="N23" s="310">
        <v>1700</v>
      </c>
      <c r="O23" s="310" t="s">
        <v>696</v>
      </c>
      <c r="Q23" s="244">
        <v>10</v>
      </c>
      <c r="R23" s="30">
        <v>0</v>
      </c>
      <c r="S23" s="5">
        <v>1699</v>
      </c>
      <c r="T23" s="5">
        <v>1699</v>
      </c>
      <c r="U23" s="15">
        <f t="shared" si="1"/>
        <v>0</v>
      </c>
      <c r="V23" s="312">
        <f t="shared" si="2"/>
        <v>1</v>
      </c>
      <c r="W23" s="244">
        <v>1439</v>
      </c>
      <c r="X23" s="311"/>
      <c r="Y23" s="312"/>
      <c r="Z23" s="113">
        <f t="shared" si="3"/>
        <v>120</v>
      </c>
    </row>
    <row r="24" spans="1:26" s="244" customFormat="1" x14ac:dyDescent="0.25">
      <c r="A24" s="96" t="s">
        <v>697</v>
      </c>
      <c r="B24" s="96" t="s">
        <v>698</v>
      </c>
      <c r="C24" s="96" t="s">
        <v>699</v>
      </c>
      <c r="D24" s="96">
        <v>18</v>
      </c>
      <c r="E24" s="96" t="s">
        <v>700</v>
      </c>
      <c r="F24" s="96" t="s">
        <v>649</v>
      </c>
      <c r="G24" s="131" t="str">
        <f t="shared" si="0"/>
        <v>14/1/2004</v>
      </c>
      <c r="H24" s="132">
        <v>14</v>
      </c>
      <c r="I24" s="132">
        <v>1</v>
      </c>
      <c r="J24" s="133">
        <v>2004</v>
      </c>
      <c r="K24" s="96" t="s">
        <v>34</v>
      </c>
      <c r="L24" s="96">
        <v>7074</v>
      </c>
      <c r="M24" s="96" t="s">
        <v>624</v>
      </c>
      <c r="N24" s="310">
        <v>1107.5999999999999</v>
      </c>
      <c r="O24" s="310" t="s">
        <v>661</v>
      </c>
      <c r="Q24" s="244">
        <v>10</v>
      </c>
      <c r="R24" s="30">
        <v>0</v>
      </c>
      <c r="S24" s="5">
        <v>1106.5999999999999</v>
      </c>
      <c r="T24" s="5">
        <v>1106.5999999999999</v>
      </c>
      <c r="U24" s="15">
        <f t="shared" si="1"/>
        <v>0</v>
      </c>
      <c r="V24" s="312">
        <f t="shared" si="2"/>
        <v>1</v>
      </c>
      <c r="W24" s="244">
        <v>3175</v>
      </c>
      <c r="X24" s="311"/>
      <c r="Y24" s="312"/>
      <c r="Z24" s="113">
        <f t="shared" si="3"/>
        <v>120</v>
      </c>
    </row>
    <row r="25" spans="1:26" s="244" customFormat="1" x14ac:dyDescent="0.25">
      <c r="A25" s="96" t="s">
        <v>701</v>
      </c>
      <c r="B25" s="96" t="s">
        <v>702</v>
      </c>
      <c r="C25" s="96" t="s">
        <v>703</v>
      </c>
      <c r="D25" s="96"/>
      <c r="E25" s="96"/>
      <c r="F25" s="96" t="s">
        <v>704</v>
      </c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 t="s">
        <v>34</v>
      </c>
      <c r="L25" s="96">
        <v>4378</v>
      </c>
      <c r="M25" s="96" t="s">
        <v>624</v>
      </c>
      <c r="N25" s="310">
        <v>14427</v>
      </c>
      <c r="O25" s="310"/>
      <c r="Q25" s="244">
        <v>10</v>
      </c>
      <c r="R25" s="30">
        <v>0</v>
      </c>
      <c r="S25" s="5">
        <v>14425.999999999998</v>
      </c>
      <c r="T25" s="5">
        <v>14425.999999999998</v>
      </c>
      <c r="U25" s="15">
        <f t="shared" si="1"/>
        <v>0</v>
      </c>
      <c r="V25" s="312">
        <f t="shared" si="2"/>
        <v>1.000000000001819</v>
      </c>
      <c r="W25" s="244">
        <v>1076</v>
      </c>
      <c r="X25" s="311"/>
      <c r="Y25" s="312"/>
      <c r="Z25" s="113">
        <f t="shared" si="3"/>
        <v>120</v>
      </c>
    </row>
    <row r="26" spans="1:26" s="333" customFormat="1" x14ac:dyDescent="0.25">
      <c r="A26" s="171" t="s">
        <v>705</v>
      </c>
      <c r="B26" s="171" t="s">
        <v>706</v>
      </c>
      <c r="C26" s="171"/>
      <c r="D26" s="625" t="s">
        <v>707</v>
      </c>
      <c r="E26" s="171"/>
      <c r="F26" s="171"/>
      <c r="G26" s="172" t="str">
        <f t="shared" si="0"/>
        <v>3/12/2003</v>
      </c>
      <c r="H26" s="173">
        <v>3</v>
      </c>
      <c r="I26" s="173">
        <v>12</v>
      </c>
      <c r="J26" s="174">
        <v>2003</v>
      </c>
      <c r="K26" s="171"/>
      <c r="L26" s="171"/>
      <c r="M26" s="96" t="s">
        <v>624</v>
      </c>
      <c r="N26" s="332">
        <v>1</v>
      </c>
      <c r="O26" s="310"/>
      <c r="P26" s="244"/>
      <c r="Q26" s="333">
        <v>10</v>
      </c>
      <c r="R26" s="177">
        <f>(((N26)-1)/10)/12</f>
        <v>0</v>
      </c>
      <c r="S26" s="560">
        <v>0</v>
      </c>
      <c r="T26" s="334">
        <v>0</v>
      </c>
      <c r="U26" s="561">
        <f t="shared" si="1"/>
        <v>0</v>
      </c>
      <c r="V26" s="334">
        <f t="shared" si="2"/>
        <v>1</v>
      </c>
      <c r="X26" s="335"/>
      <c r="Y26" s="334"/>
      <c r="Z26" s="624">
        <f t="shared" si="3"/>
        <v>120</v>
      </c>
    </row>
    <row r="27" spans="1:26" s="244" customFormat="1" x14ac:dyDescent="0.25">
      <c r="A27" s="96" t="s">
        <v>708</v>
      </c>
      <c r="B27" s="96" t="s">
        <v>706</v>
      </c>
      <c r="C27" s="96"/>
      <c r="D27" s="145" t="s">
        <v>707</v>
      </c>
      <c r="E27" s="96"/>
      <c r="F27" s="96"/>
      <c r="G27" s="131" t="str">
        <f t="shared" si="0"/>
        <v>3/12/2003</v>
      </c>
      <c r="H27" s="132">
        <v>3</v>
      </c>
      <c r="I27" s="132">
        <v>12</v>
      </c>
      <c r="J27" s="133">
        <v>2003</v>
      </c>
      <c r="K27" s="96"/>
      <c r="L27" s="96"/>
      <c r="M27" s="96" t="s">
        <v>624</v>
      </c>
      <c r="N27" s="310">
        <v>1</v>
      </c>
      <c r="O27" s="310"/>
      <c r="Q27" s="244">
        <v>10</v>
      </c>
      <c r="R27" s="30">
        <f>(((N27)-1)/10)/12</f>
        <v>0</v>
      </c>
      <c r="S27" s="5">
        <v>0</v>
      </c>
      <c r="T27" s="312">
        <v>0</v>
      </c>
      <c r="U27" s="15">
        <f t="shared" si="1"/>
        <v>0</v>
      </c>
      <c r="V27" s="312">
        <f t="shared" si="2"/>
        <v>1</v>
      </c>
      <c r="X27" s="311"/>
      <c r="Y27" s="312"/>
      <c r="Z27" s="113">
        <f t="shared" si="3"/>
        <v>120</v>
      </c>
    </row>
    <row r="28" spans="1:26" s="244" customFormat="1" x14ac:dyDescent="0.25">
      <c r="A28" s="96" t="s">
        <v>709</v>
      </c>
      <c r="B28" s="96" t="s">
        <v>710</v>
      </c>
      <c r="C28" s="96"/>
      <c r="D28" s="145" t="s">
        <v>711</v>
      </c>
      <c r="E28" s="96"/>
      <c r="F28" s="96" t="s">
        <v>712</v>
      </c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 t="s">
        <v>713</v>
      </c>
      <c r="L28" s="96">
        <v>1118</v>
      </c>
      <c r="M28" s="96" t="s">
        <v>624</v>
      </c>
      <c r="N28" s="310">
        <v>14245</v>
      </c>
      <c r="O28" s="310" t="s">
        <v>714</v>
      </c>
      <c r="Q28" s="244">
        <v>10</v>
      </c>
      <c r="R28" s="30">
        <v>0</v>
      </c>
      <c r="S28" s="5">
        <v>14244</v>
      </c>
      <c r="T28" s="5">
        <v>14244</v>
      </c>
      <c r="U28" s="15">
        <f t="shared" si="1"/>
        <v>0</v>
      </c>
      <c r="V28" s="312">
        <f t="shared" si="2"/>
        <v>1</v>
      </c>
      <c r="W28" s="244">
        <v>4724</v>
      </c>
      <c r="X28" s="311"/>
      <c r="Y28" s="312"/>
      <c r="Z28" s="113">
        <f t="shared" si="3"/>
        <v>120</v>
      </c>
    </row>
    <row r="29" spans="1:26" s="244" customFormat="1" x14ac:dyDescent="0.25">
      <c r="A29" s="96" t="s">
        <v>715</v>
      </c>
      <c r="B29" s="96" t="s">
        <v>710</v>
      </c>
      <c r="C29" s="96"/>
      <c r="D29" s="145" t="s">
        <v>716</v>
      </c>
      <c r="E29" s="96"/>
      <c r="F29" s="96" t="s">
        <v>712</v>
      </c>
      <c r="G29" s="131" t="str">
        <f t="shared" si="0"/>
        <v>12/8/2004</v>
      </c>
      <c r="H29" s="132">
        <v>12</v>
      </c>
      <c r="I29" s="132">
        <v>8</v>
      </c>
      <c r="J29" s="133">
        <v>2004</v>
      </c>
      <c r="K29" s="96" t="s">
        <v>713</v>
      </c>
      <c r="L29" s="96">
        <v>1118</v>
      </c>
      <c r="M29" s="96" t="s">
        <v>624</v>
      </c>
      <c r="N29" s="310">
        <v>6105</v>
      </c>
      <c r="O29" s="310"/>
      <c r="Q29" s="244">
        <v>10</v>
      </c>
      <c r="R29" s="30">
        <v>0</v>
      </c>
      <c r="S29" s="5">
        <v>6104</v>
      </c>
      <c r="T29" s="5">
        <v>6104</v>
      </c>
      <c r="U29" s="15">
        <f t="shared" si="1"/>
        <v>0</v>
      </c>
      <c r="V29" s="312">
        <f t="shared" si="2"/>
        <v>1</v>
      </c>
      <c r="W29" s="244">
        <v>4724</v>
      </c>
      <c r="X29" s="311"/>
      <c r="Y29" s="312"/>
      <c r="Z29" s="113">
        <f t="shared" si="3"/>
        <v>120</v>
      </c>
    </row>
    <row r="30" spans="1:26" s="244" customFormat="1" x14ac:dyDescent="0.25">
      <c r="A30" s="96" t="s">
        <v>717</v>
      </c>
      <c r="B30" s="96" t="s">
        <v>718</v>
      </c>
      <c r="C30" s="96"/>
      <c r="D30" s="96"/>
      <c r="E30" s="96"/>
      <c r="F30" s="96"/>
      <c r="G30" s="131" t="str">
        <f t="shared" si="0"/>
        <v>12/8/2004</v>
      </c>
      <c r="H30" s="132">
        <v>12</v>
      </c>
      <c r="I30" s="132">
        <v>8</v>
      </c>
      <c r="J30" s="133">
        <v>2004</v>
      </c>
      <c r="K30" s="96"/>
      <c r="L30" s="96"/>
      <c r="M30" s="96" t="s">
        <v>624</v>
      </c>
      <c r="N30" s="310">
        <v>1</v>
      </c>
      <c r="O30" s="310"/>
      <c r="Q30" s="244">
        <v>10</v>
      </c>
      <c r="R30" s="30">
        <f>(((N30)-1)/10)/12</f>
        <v>0</v>
      </c>
      <c r="S30" s="5">
        <v>0</v>
      </c>
      <c r="T30" s="312">
        <v>0</v>
      </c>
      <c r="U30" s="15">
        <f t="shared" si="1"/>
        <v>0</v>
      </c>
      <c r="V30" s="312">
        <f t="shared" si="2"/>
        <v>1</v>
      </c>
      <c r="X30" s="311"/>
      <c r="Y30" s="312"/>
      <c r="Z30" s="113">
        <f t="shared" si="3"/>
        <v>120</v>
      </c>
    </row>
    <row r="31" spans="1:26" s="244" customFormat="1" x14ac:dyDescent="0.25">
      <c r="A31" s="147" t="s">
        <v>719</v>
      </c>
      <c r="B31" s="147" t="s">
        <v>720</v>
      </c>
      <c r="C31" s="147"/>
      <c r="D31" s="147"/>
      <c r="E31" s="147"/>
      <c r="F31" s="147"/>
      <c r="G31" s="148" t="str">
        <f t="shared" si="0"/>
        <v>12/8/2004</v>
      </c>
      <c r="H31" s="132">
        <v>12</v>
      </c>
      <c r="I31" s="132">
        <v>8</v>
      </c>
      <c r="J31" s="133">
        <v>2004</v>
      </c>
      <c r="K31" s="147"/>
      <c r="L31" s="147"/>
      <c r="M31" s="147" t="s">
        <v>624</v>
      </c>
      <c r="N31" s="316">
        <v>1</v>
      </c>
      <c r="O31" s="310"/>
      <c r="Q31" s="317">
        <v>10</v>
      </c>
      <c r="R31" s="18">
        <f>(((N31)-1)/10)/12</f>
        <v>0</v>
      </c>
      <c r="S31" s="5">
        <v>0</v>
      </c>
      <c r="T31" s="318">
        <v>0</v>
      </c>
      <c r="U31" s="15">
        <f t="shared" si="1"/>
        <v>0</v>
      </c>
      <c r="V31" s="318">
        <f t="shared" si="2"/>
        <v>1</v>
      </c>
      <c r="W31" s="317"/>
      <c r="X31" s="319"/>
      <c r="Y31" s="318"/>
      <c r="Z31" s="154">
        <f t="shared" si="3"/>
        <v>120</v>
      </c>
    </row>
    <row r="32" spans="1:26" s="244" customFormat="1" x14ac:dyDescent="0.25">
      <c r="A32" s="147" t="s">
        <v>721</v>
      </c>
      <c r="B32" s="147" t="s">
        <v>722</v>
      </c>
      <c r="C32" s="147"/>
      <c r="D32" s="147"/>
      <c r="E32" s="147"/>
      <c r="F32" s="147"/>
      <c r="G32" s="148" t="str">
        <f t="shared" si="0"/>
        <v>12/8/2004</v>
      </c>
      <c r="H32" s="132">
        <v>12</v>
      </c>
      <c r="I32" s="132">
        <v>8</v>
      </c>
      <c r="J32" s="133">
        <v>2004</v>
      </c>
      <c r="K32" s="147"/>
      <c r="L32" s="147"/>
      <c r="M32" s="147" t="s">
        <v>624</v>
      </c>
      <c r="N32" s="316">
        <v>1</v>
      </c>
      <c r="O32" s="310"/>
      <c r="Q32" s="317">
        <v>10</v>
      </c>
      <c r="R32" s="18">
        <f>(((N32)-1)/10)/12</f>
        <v>0</v>
      </c>
      <c r="S32" s="5">
        <v>0</v>
      </c>
      <c r="T32" s="318">
        <v>0</v>
      </c>
      <c r="U32" s="15">
        <f t="shared" si="1"/>
        <v>0</v>
      </c>
      <c r="V32" s="318">
        <f t="shared" si="2"/>
        <v>1</v>
      </c>
      <c r="W32" s="317"/>
      <c r="X32" s="319"/>
      <c r="Y32" s="318"/>
      <c r="Z32" s="154">
        <f t="shared" si="3"/>
        <v>120</v>
      </c>
    </row>
    <row r="33" spans="1:26" s="244" customFormat="1" x14ac:dyDescent="0.25">
      <c r="A33" s="155" t="s">
        <v>723</v>
      </c>
      <c r="B33" s="155" t="s">
        <v>724</v>
      </c>
      <c r="C33" s="155"/>
      <c r="D33" s="155"/>
      <c r="E33" s="155"/>
      <c r="F33" s="155"/>
      <c r="G33" s="156" t="str">
        <f t="shared" si="0"/>
        <v>12/8/2004</v>
      </c>
      <c r="H33" s="132">
        <v>12</v>
      </c>
      <c r="I33" s="132">
        <v>8</v>
      </c>
      <c r="J33" s="133">
        <v>2004</v>
      </c>
      <c r="K33" s="155"/>
      <c r="L33" s="155"/>
      <c r="M33" s="155" t="s">
        <v>624</v>
      </c>
      <c r="N33" s="320">
        <v>1</v>
      </c>
      <c r="O33" s="313" t="s">
        <v>725</v>
      </c>
      <c r="P33" s="314"/>
      <c r="Q33" s="321">
        <v>10</v>
      </c>
      <c r="R33" s="158">
        <f>(((N33)-1)/10)/12</f>
        <v>0</v>
      </c>
      <c r="S33" s="5">
        <v>0</v>
      </c>
      <c r="T33" s="322">
        <v>0</v>
      </c>
      <c r="U33" s="15">
        <f t="shared" si="1"/>
        <v>0</v>
      </c>
      <c r="V33" s="322">
        <f t="shared" si="2"/>
        <v>1</v>
      </c>
      <c r="W33" s="321"/>
      <c r="X33" s="323"/>
      <c r="Y33" s="322"/>
      <c r="Z33" s="159">
        <f t="shared" si="3"/>
        <v>120</v>
      </c>
    </row>
    <row r="34" spans="1:26" s="244" customFormat="1" x14ac:dyDescent="0.25">
      <c r="A34" s="96" t="s">
        <v>727</v>
      </c>
      <c r="B34" s="96" t="s">
        <v>728</v>
      </c>
      <c r="C34" s="96"/>
      <c r="D34" s="96" t="s">
        <v>729</v>
      </c>
      <c r="E34" s="96"/>
      <c r="F34" s="96" t="s">
        <v>730</v>
      </c>
      <c r="G34" s="131" t="str">
        <f t="shared" si="0"/>
        <v>21/11/2003</v>
      </c>
      <c r="H34" s="132">
        <v>21</v>
      </c>
      <c r="I34" s="132">
        <v>11</v>
      </c>
      <c r="J34" s="133">
        <v>2003</v>
      </c>
      <c r="K34" s="96" t="s">
        <v>34</v>
      </c>
      <c r="L34" s="96">
        <v>13675</v>
      </c>
      <c r="M34" s="96" t="s">
        <v>624</v>
      </c>
      <c r="N34" s="310">
        <v>2268.0100000000002</v>
      </c>
      <c r="O34" s="310"/>
      <c r="Q34" s="244">
        <v>10</v>
      </c>
      <c r="R34" s="30">
        <v>0</v>
      </c>
      <c r="S34" s="5">
        <v>2267.0100000000002</v>
      </c>
      <c r="T34" s="5">
        <v>2267.0100000000002</v>
      </c>
      <c r="U34" s="15">
        <f t="shared" si="1"/>
        <v>0</v>
      </c>
      <c r="V34" s="312">
        <f t="shared" si="2"/>
        <v>1</v>
      </c>
      <c r="W34" s="244">
        <v>2459</v>
      </c>
      <c r="X34" s="311"/>
      <c r="Y34" s="312"/>
      <c r="Z34" s="113">
        <f t="shared" si="3"/>
        <v>120</v>
      </c>
    </row>
    <row r="35" spans="1:26" s="244" customFormat="1" x14ac:dyDescent="0.25">
      <c r="A35" s="96" t="s">
        <v>731</v>
      </c>
      <c r="B35" s="96" t="s">
        <v>728</v>
      </c>
      <c r="C35" s="96"/>
      <c r="D35" s="96" t="s">
        <v>732</v>
      </c>
      <c r="E35" s="96"/>
      <c r="F35" s="96" t="s">
        <v>730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4475.0600000000004</v>
      </c>
      <c r="O35" s="310"/>
      <c r="Q35" s="244">
        <v>10</v>
      </c>
      <c r="R35" s="30">
        <v>0</v>
      </c>
      <c r="S35" s="5">
        <v>4474.0600000000013</v>
      </c>
      <c r="T35" s="5">
        <v>4474.0600000000013</v>
      </c>
      <c r="U35" s="15">
        <f t="shared" si="1"/>
        <v>0</v>
      </c>
      <c r="V35" s="312">
        <f t="shared" si="2"/>
        <v>0.99999999999909051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x14ac:dyDescent="0.25">
      <c r="A36" s="96" t="s">
        <v>733</v>
      </c>
      <c r="B36" s="96" t="s">
        <v>728</v>
      </c>
      <c r="C36" s="96"/>
      <c r="D36" s="96" t="s">
        <v>734</v>
      </c>
      <c r="E36" s="96"/>
      <c r="F36" s="96" t="s">
        <v>735</v>
      </c>
      <c r="G36" s="131" t="str">
        <f t="shared" si="0"/>
        <v>10/5/2004</v>
      </c>
      <c r="H36" s="132">
        <v>10</v>
      </c>
      <c r="I36" s="132">
        <v>5</v>
      </c>
      <c r="J36" s="133">
        <v>2004</v>
      </c>
      <c r="K36" s="96" t="s">
        <v>34</v>
      </c>
      <c r="L36" s="96">
        <v>14287</v>
      </c>
      <c r="M36" s="96" t="s">
        <v>624</v>
      </c>
      <c r="N36" s="310">
        <v>4500</v>
      </c>
      <c r="O36" s="310"/>
      <c r="Q36" s="244">
        <v>10</v>
      </c>
      <c r="R36" s="30">
        <v>0</v>
      </c>
      <c r="S36" s="5">
        <v>4499</v>
      </c>
      <c r="T36" s="5">
        <v>4499</v>
      </c>
      <c r="U36" s="15">
        <f t="shared" si="1"/>
        <v>0</v>
      </c>
      <c r="V36" s="312">
        <f t="shared" si="2"/>
        <v>1</v>
      </c>
      <c r="W36" s="244">
        <v>4738</v>
      </c>
      <c r="X36" s="311"/>
      <c r="Y36" s="312"/>
      <c r="Z36" s="113">
        <f t="shared" si="3"/>
        <v>120</v>
      </c>
    </row>
    <row r="37" spans="1:26" s="244" customFormat="1" x14ac:dyDescent="0.25">
      <c r="A37" s="96" t="s">
        <v>398</v>
      </c>
      <c r="B37" s="96" t="s">
        <v>728</v>
      </c>
      <c r="C37" s="96"/>
      <c r="D37" s="96" t="s">
        <v>736</v>
      </c>
      <c r="E37" s="96"/>
      <c r="F37" s="96" t="s">
        <v>735</v>
      </c>
      <c r="G37" s="131" t="str">
        <f t="shared" si="0"/>
        <v>21/11/2003</v>
      </c>
      <c r="H37" s="132">
        <v>21</v>
      </c>
      <c r="I37" s="132">
        <v>11</v>
      </c>
      <c r="J37" s="133">
        <v>2003</v>
      </c>
      <c r="K37" s="96" t="s">
        <v>34</v>
      </c>
      <c r="L37" s="96">
        <v>13675</v>
      </c>
      <c r="M37" s="96" t="s">
        <v>624</v>
      </c>
      <c r="N37" s="310">
        <v>2268.0700000000002</v>
      </c>
      <c r="O37" s="310"/>
      <c r="Q37" s="244">
        <v>10</v>
      </c>
      <c r="R37" s="30">
        <v>0</v>
      </c>
      <c r="S37" s="5">
        <v>2267.0700000000002</v>
      </c>
      <c r="T37" s="5">
        <v>2267.0700000000002</v>
      </c>
      <c r="U37" s="15">
        <f t="shared" si="1"/>
        <v>0</v>
      </c>
      <c r="V37" s="312">
        <f t="shared" si="2"/>
        <v>1</v>
      </c>
      <c r="W37" s="244">
        <v>2459</v>
      </c>
      <c r="X37" s="311"/>
      <c r="Y37" s="312"/>
      <c r="Z37" s="113">
        <f t="shared" si="3"/>
        <v>120</v>
      </c>
    </row>
    <row r="38" spans="1:26" s="244" customFormat="1" x14ac:dyDescent="0.25">
      <c r="A38" s="96" t="s">
        <v>737</v>
      </c>
      <c r="B38" s="96" t="s">
        <v>738</v>
      </c>
      <c r="C38" s="96"/>
      <c r="D38" s="96" t="s">
        <v>739</v>
      </c>
      <c r="E38" s="96"/>
      <c r="F38" s="96" t="s">
        <v>735</v>
      </c>
      <c r="G38" s="131" t="str">
        <f t="shared" si="0"/>
        <v>21/11/2003</v>
      </c>
      <c r="H38" s="132">
        <v>21</v>
      </c>
      <c r="I38" s="132">
        <v>11</v>
      </c>
      <c r="J38" s="133">
        <v>2003</v>
      </c>
      <c r="K38" s="96" t="s">
        <v>34</v>
      </c>
      <c r="L38" s="96">
        <v>13675</v>
      </c>
      <c r="M38" s="96" t="s">
        <v>624</v>
      </c>
      <c r="N38" s="310">
        <v>4475.12</v>
      </c>
      <c r="O38" s="310"/>
      <c r="Q38" s="244">
        <v>10</v>
      </c>
      <c r="R38" s="30">
        <v>0</v>
      </c>
      <c r="S38" s="5">
        <v>4474.12</v>
      </c>
      <c r="T38" s="5">
        <v>4474.12</v>
      </c>
      <c r="U38" s="15">
        <f t="shared" si="1"/>
        <v>0</v>
      </c>
      <c r="V38" s="312">
        <f t="shared" si="2"/>
        <v>1</v>
      </c>
      <c r="W38" s="244">
        <v>2459</v>
      </c>
      <c r="X38" s="311"/>
      <c r="Y38" s="312"/>
      <c r="Z38" s="113">
        <f t="shared" si="3"/>
        <v>120</v>
      </c>
    </row>
    <row r="39" spans="1:26" s="244" customFormat="1" x14ac:dyDescent="0.25">
      <c r="A39" s="96" t="s">
        <v>740</v>
      </c>
      <c r="B39" s="96" t="s">
        <v>741</v>
      </c>
      <c r="C39" s="96"/>
      <c r="D39" s="96"/>
      <c r="E39" s="96"/>
      <c r="F39" s="96" t="s">
        <v>664</v>
      </c>
      <c r="G39" s="131" t="str">
        <f t="shared" si="0"/>
        <v>27/5/2003</v>
      </c>
      <c r="H39" s="132">
        <v>27</v>
      </c>
      <c r="I39" s="132">
        <v>5</v>
      </c>
      <c r="J39" s="133">
        <v>2003</v>
      </c>
      <c r="K39" s="96" t="s">
        <v>34</v>
      </c>
      <c r="L39" s="96">
        <v>29026</v>
      </c>
      <c r="M39" s="96" t="s">
        <v>624</v>
      </c>
      <c r="N39" s="310">
        <v>2284.8000000000002</v>
      </c>
      <c r="O39" s="310"/>
      <c r="Q39" s="244">
        <v>10</v>
      </c>
      <c r="R39" s="30">
        <v>0</v>
      </c>
      <c r="S39" s="5">
        <v>2283.8000000000002</v>
      </c>
      <c r="T39" s="5">
        <v>2283.8000000000002</v>
      </c>
      <c r="U39" s="15">
        <f t="shared" si="1"/>
        <v>0</v>
      </c>
      <c r="V39" s="312">
        <f t="shared" ref="V39:V70" si="4">N39-T39</f>
        <v>1</v>
      </c>
      <c r="W39" s="244">
        <v>1361</v>
      </c>
      <c r="X39" s="311"/>
      <c r="Y39" s="312"/>
      <c r="Z39" s="113">
        <f t="shared" ref="Z39:Z70" si="5">IF((DATEDIF(G39,Z$4,"m"))&gt;=120,120,(DATEDIF(G39,Z$4,"m")))</f>
        <v>120</v>
      </c>
    </row>
    <row r="40" spans="1:26" s="244" customFormat="1" x14ac:dyDescent="0.25">
      <c r="A40" s="96" t="s">
        <v>742</v>
      </c>
      <c r="B40" s="96" t="s">
        <v>743</v>
      </c>
      <c r="C40" s="96" t="s">
        <v>744</v>
      </c>
      <c r="D40" s="96" t="s">
        <v>745</v>
      </c>
      <c r="E40" s="96">
        <v>331155020</v>
      </c>
      <c r="F40" s="96" t="s">
        <v>746</v>
      </c>
      <c r="G40" s="131" t="str">
        <f t="shared" si="0"/>
        <v>6/6/2003</v>
      </c>
      <c r="H40" s="132">
        <v>6</v>
      </c>
      <c r="I40" s="132">
        <v>6</v>
      </c>
      <c r="J40" s="133">
        <v>2003</v>
      </c>
      <c r="K40" s="96" t="s">
        <v>747</v>
      </c>
      <c r="L40" s="96">
        <v>338</v>
      </c>
      <c r="M40" s="96" t="s">
        <v>624</v>
      </c>
      <c r="N40" s="310">
        <v>8955</v>
      </c>
      <c r="O40" s="310" t="s">
        <v>119</v>
      </c>
      <c r="Q40" s="244">
        <v>10</v>
      </c>
      <c r="R40" s="30">
        <v>0</v>
      </c>
      <c r="S40" s="5">
        <v>8954</v>
      </c>
      <c r="T40" s="5">
        <v>8954</v>
      </c>
      <c r="U40" s="15">
        <f t="shared" si="1"/>
        <v>0</v>
      </c>
      <c r="V40" s="312">
        <f t="shared" si="4"/>
        <v>1</v>
      </c>
      <c r="W40" s="244">
        <v>1436</v>
      </c>
      <c r="X40" s="311"/>
      <c r="Y40" s="312"/>
      <c r="Z40" s="113">
        <f t="shared" si="5"/>
        <v>120</v>
      </c>
    </row>
    <row r="41" spans="1:26" s="244" customFormat="1" x14ac:dyDescent="0.25">
      <c r="A41" s="96" t="s">
        <v>748</v>
      </c>
      <c r="B41" s="96" t="s">
        <v>749</v>
      </c>
      <c r="C41" s="96"/>
      <c r="D41" s="96"/>
      <c r="E41" s="96"/>
      <c r="F41" s="96" t="s">
        <v>750</v>
      </c>
      <c r="G41" s="131" t="str">
        <f t="shared" si="0"/>
        <v>11/8/2003</v>
      </c>
      <c r="H41" s="132">
        <v>11</v>
      </c>
      <c r="I41" s="132">
        <v>8</v>
      </c>
      <c r="J41" s="133">
        <v>2003</v>
      </c>
      <c r="K41" s="96" t="s">
        <v>747</v>
      </c>
      <c r="L41" s="96">
        <v>695</v>
      </c>
      <c r="M41" s="96" t="s">
        <v>624</v>
      </c>
      <c r="N41" s="310">
        <v>7195.5</v>
      </c>
      <c r="O41" s="310"/>
      <c r="Q41" s="244">
        <v>10</v>
      </c>
      <c r="R41" s="30">
        <v>0</v>
      </c>
      <c r="S41" s="5">
        <v>7194.5000000000009</v>
      </c>
      <c r="T41" s="5">
        <v>7194.5000000000009</v>
      </c>
      <c r="U41" s="15">
        <f t="shared" si="1"/>
        <v>0</v>
      </c>
      <c r="V41" s="312">
        <f t="shared" si="4"/>
        <v>0.99999999999909051</v>
      </c>
      <c r="W41" s="244">
        <v>2532</v>
      </c>
      <c r="X41" s="311"/>
      <c r="Y41" s="312"/>
      <c r="Z41" s="113">
        <f t="shared" si="5"/>
        <v>120</v>
      </c>
    </row>
    <row r="42" spans="1:26" s="244" customFormat="1" x14ac:dyDescent="0.25">
      <c r="A42" s="160" t="s">
        <v>751</v>
      </c>
      <c r="B42" s="160" t="s">
        <v>752</v>
      </c>
      <c r="C42" s="160"/>
      <c r="D42" s="160"/>
      <c r="E42" s="160"/>
      <c r="F42" s="160" t="s">
        <v>753</v>
      </c>
      <c r="G42" s="161" t="str">
        <f t="shared" si="0"/>
        <v>2/6/2004</v>
      </c>
      <c r="H42" s="162">
        <v>2</v>
      </c>
      <c r="I42" s="162">
        <v>6</v>
      </c>
      <c r="J42" s="163">
        <v>2004</v>
      </c>
      <c r="K42" s="160" t="s">
        <v>747</v>
      </c>
      <c r="L42" s="160">
        <v>841</v>
      </c>
      <c r="M42" s="160" t="s">
        <v>624</v>
      </c>
      <c r="N42" s="324">
        <v>900</v>
      </c>
      <c r="O42" s="315" t="s">
        <v>754</v>
      </c>
      <c r="Q42" s="325">
        <v>10</v>
      </c>
      <c r="R42" s="30">
        <v>0</v>
      </c>
      <c r="S42" s="5">
        <v>899</v>
      </c>
      <c r="T42" s="5">
        <v>899</v>
      </c>
      <c r="U42" s="15">
        <f t="shared" si="1"/>
        <v>0</v>
      </c>
      <c r="V42" s="326">
        <f t="shared" si="4"/>
        <v>1</v>
      </c>
      <c r="W42" s="325">
        <v>3169</v>
      </c>
      <c r="X42" s="327"/>
      <c r="Y42" s="326"/>
      <c r="Z42" s="164">
        <f t="shared" si="5"/>
        <v>120</v>
      </c>
    </row>
    <row r="43" spans="1:26" s="244" customFormat="1" x14ac:dyDescent="0.25">
      <c r="A43" s="165" t="s">
        <v>755</v>
      </c>
      <c r="B43" s="165" t="s">
        <v>756</v>
      </c>
      <c r="C43" s="165"/>
      <c r="D43" s="165"/>
      <c r="E43" s="165"/>
      <c r="F43" s="165" t="s">
        <v>753</v>
      </c>
      <c r="G43" s="166" t="str">
        <f t="shared" si="0"/>
        <v>2/6/2004</v>
      </c>
      <c r="H43" s="167">
        <v>2</v>
      </c>
      <c r="I43" s="167">
        <v>6</v>
      </c>
      <c r="J43" s="168">
        <v>2004</v>
      </c>
      <c r="K43" s="165" t="s">
        <v>747</v>
      </c>
      <c r="L43" s="165">
        <v>841</v>
      </c>
      <c r="M43" s="165" t="s">
        <v>624</v>
      </c>
      <c r="N43" s="328">
        <v>900</v>
      </c>
      <c r="O43" s="310" t="s">
        <v>757</v>
      </c>
      <c r="Q43" s="329">
        <v>10</v>
      </c>
      <c r="R43" s="30">
        <v>0</v>
      </c>
      <c r="S43" s="5">
        <v>899</v>
      </c>
      <c r="T43" s="5">
        <v>899</v>
      </c>
      <c r="U43" s="15">
        <f t="shared" si="1"/>
        <v>0</v>
      </c>
      <c r="V43" s="330">
        <f t="shared" si="4"/>
        <v>1</v>
      </c>
      <c r="W43" s="329">
        <v>3169</v>
      </c>
      <c r="X43" s="331"/>
      <c r="Y43" s="330"/>
      <c r="Z43" s="170">
        <f t="shared" si="5"/>
        <v>120</v>
      </c>
    </row>
    <row r="44" spans="1:26" s="244" customFormat="1" x14ac:dyDescent="0.25">
      <c r="A44" s="96" t="s">
        <v>758</v>
      </c>
      <c r="B44" s="96" t="s">
        <v>759</v>
      </c>
      <c r="C44" s="96"/>
      <c r="D44" s="96"/>
      <c r="E44" s="96"/>
      <c r="F44" s="96" t="s">
        <v>649</v>
      </c>
      <c r="G44" s="131" t="str">
        <f t="shared" si="0"/>
        <v>29/11/2002</v>
      </c>
      <c r="H44" s="132">
        <v>29</v>
      </c>
      <c r="I44" s="132">
        <v>11</v>
      </c>
      <c r="J44" s="133">
        <v>2002</v>
      </c>
      <c r="K44" s="96" t="s">
        <v>34</v>
      </c>
      <c r="L44" s="96">
        <v>5737</v>
      </c>
      <c r="M44" s="96" t="s">
        <v>624</v>
      </c>
      <c r="N44" s="310">
        <v>1882</v>
      </c>
      <c r="O44" s="310"/>
      <c r="Q44" s="244">
        <v>10</v>
      </c>
      <c r="R44" s="30">
        <v>0</v>
      </c>
      <c r="S44" s="5">
        <v>1880.9999999999998</v>
      </c>
      <c r="T44" s="5">
        <v>1880.9999999999998</v>
      </c>
      <c r="U44" s="15">
        <f t="shared" si="1"/>
        <v>0</v>
      </c>
      <c r="V44" s="312">
        <f t="shared" si="4"/>
        <v>1.0000000000002274</v>
      </c>
      <c r="W44" s="244">
        <v>1118</v>
      </c>
      <c r="X44" s="311"/>
      <c r="Y44" s="312"/>
      <c r="Z44" s="113">
        <f t="shared" si="5"/>
        <v>120</v>
      </c>
    </row>
    <row r="45" spans="1:26" s="244" customFormat="1" x14ac:dyDescent="0.25">
      <c r="A45" s="96" t="s">
        <v>760</v>
      </c>
      <c r="B45" s="96" t="s">
        <v>761</v>
      </c>
      <c r="C45" s="96"/>
      <c r="D45" s="96"/>
      <c r="E45" s="96"/>
      <c r="F45" s="96"/>
      <c r="G45" s="131" t="str">
        <f t="shared" si="0"/>
        <v>31/12/2003</v>
      </c>
      <c r="H45" s="132">
        <v>31</v>
      </c>
      <c r="I45" s="132">
        <v>12</v>
      </c>
      <c r="J45" s="133">
        <v>2003</v>
      </c>
      <c r="K45" s="96"/>
      <c r="L45" s="96"/>
      <c r="M45" s="96" t="s">
        <v>624</v>
      </c>
      <c r="N45" s="310">
        <v>3905</v>
      </c>
      <c r="O45" s="310"/>
      <c r="Q45" s="244">
        <v>10</v>
      </c>
      <c r="R45" s="30">
        <v>0</v>
      </c>
      <c r="S45" s="5">
        <v>3904</v>
      </c>
      <c r="T45" s="5">
        <v>3904</v>
      </c>
      <c r="U45" s="15">
        <f t="shared" si="1"/>
        <v>0</v>
      </c>
      <c r="V45" s="312">
        <f t="shared" si="4"/>
        <v>1</v>
      </c>
      <c r="X45" s="311"/>
      <c r="Y45" s="312"/>
      <c r="Z45" s="113">
        <f t="shared" si="5"/>
        <v>120</v>
      </c>
    </row>
    <row r="46" spans="1:26" s="244" customFormat="1" x14ac:dyDescent="0.25">
      <c r="A46" s="96" t="s">
        <v>762</v>
      </c>
      <c r="B46" s="96" t="s">
        <v>763</v>
      </c>
      <c r="C46" s="96"/>
      <c r="D46" s="96"/>
      <c r="E46" s="96"/>
      <c r="F46" s="96" t="s">
        <v>664</v>
      </c>
      <c r="G46" s="131" t="str">
        <f t="shared" si="0"/>
        <v>22/5/2003</v>
      </c>
      <c r="H46" s="132">
        <v>22</v>
      </c>
      <c r="I46" s="132">
        <v>5</v>
      </c>
      <c r="J46" s="133">
        <v>2003</v>
      </c>
      <c r="K46" s="96" t="s">
        <v>34</v>
      </c>
      <c r="L46" s="96">
        <v>28960</v>
      </c>
      <c r="M46" s="96" t="s">
        <v>624</v>
      </c>
      <c r="N46" s="310">
        <v>3379.6</v>
      </c>
      <c r="O46" s="310" t="s">
        <v>764</v>
      </c>
      <c r="Q46" s="244">
        <v>10</v>
      </c>
      <c r="R46" s="30">
        <v>0</v>
      </c>
      <c r="S46" s="5">
        <v>3378.6000000000004</v>
      </c>
      <c r="T46" s="5">
        <v>3378.6000000000004</v>
      </c>
      <c r="U46" s="15">
        <f t="shared" si="1"/>
        <v>0</v>
      </c>
      <c r="V46" s="312">
        <f t="shared" si="4"/>
        <v>0.99999999999954525</v>
      </c>
      <c r="W46" s="244">
        <v>1357</v>
      </c>
      <c r="X46" s="311"/>
      <c r="Y46" s="312"/>
      <c r="Z46" s="113">
        <f t="shared" si="5"/>
        <v>120</v>
      </c>
    </row>
    <row r="47" spans="1:26" s="244" customFormat="1" x14ac:dyDescent="0.25">
      <c r="A47" s="96" t="s">
        <v>765</v>
      </c>
      <c r="B47" s="96" t="s">
        <v>766</v>
      </c>
      <c r="C47" s="96"/>
      <c r="D47" s="96"/>
      <c r="E47" s="96"/>
      <c r="F47" s="96" t="s">
        <v>673</v>
      </c>
      <c r="G47" s="131" t="str">
        <f t="shared" si="0"/>
        <v>2/4/2005</v>
      </c>
      <c r="H47" s="132">
        <v>2</v>
      </c>
      <c r="I47" s="132">
        <v>4</v>
      </c>
      <c r="J47" s="133">
        <v>2005</v>
      </c>
      <c r="K47" s="96" t="s">
        <v>34</v>
      </c>
      <c r="L47" s="96">
        <v>5886</v>
      </c>
      <c r="M47" s="96" t="s">
        <v>624</v>
      </c>
      <c r="N47" s="310">
        <v>8537.6</v>
      </c>
      <c r="O47" s="310" t="s">
        <v>767</v>
      </c>
      <c r="Q47" s="244">
        <v>10</v>
      </c>
      <c r="R47" s="30">
        <v>0</v>
      </c>
      <c r="S47" s="5">
        <v>8536.6</v>
      </c>
      <c r="T47" s="5">
        <v>8536.6</v>
      </c>
      <c r="U47" s="15">
        <f t="shared" si="1"/>
        <v>0</v>
      </c>
      <c r="V47" s="312">
        <f t="shared" si="4"/>
        <v>1</v>
      </c>
      <c r="W47" s="244">
        <v>5838</v>
      </c>
      <c r="X47" s="311"/>
      <c r="Y47" s="312"/>
      <c r="Z47" s="113">
        <f t="shared" si="5"/>
        <v>120</v>
      </c>
    </row>
    <row r="48" spans="1:26" s="244" customFormat="1" x14ac:dyDescent="0.25">
      <c r="A48" s="165" t="s">
        <v>768</v>
      </c>
      <c r="B48" s="165" t="s">
        <v>769</v>
      </c>
      <c r="C48" s="165"/>
      <c r="D48" s="165"/>
      <c r="E48" s="165"/>
      <c r="F48" s="165" t="s">
        <v>753</v>
      </c>
      <c r="G48" s="166" t="str">
        <f t="shared" si="0"/>
        <v>2/6/2004</v>
      </c>
      <c r="H48" s="167">
        <v>2</v>
      </c>
      <c r="I48" s="167">
        <v>6</v>
      </c>
      <c r="J48" s="168">
        <v>2004</v>
      </c>
      <c r="K48" s="165" t="s">
        <v>747</v>
      </c>
      <c r="L48" s="165">
        <v>841</v>
      </c>
      <c r="M48" s="165" t="s">
        <v>624</v>
      </c>
      <c r="N48" s="328">
        <v>900</v>
      </c>
      <c r="O48" s="310"/>
      <c r="Q48" s="329">
        <v>10</v>
      </c>
      <c r="R48" s="169">
        <v>0</v>
      </c>
      <c r="S48" s="5">
        <v>899</v>
      </c>
      <c r="T48" s="5">
        <v>899</v>
      </c>
      <c r="U48" s="15">
        <f t="shared" si="1"/>
        <v>0</v>
      </c>
      <c r="V48" s="330">
        <f t="shared" si="4"/>
        <v>1</v>
      </c>
      <c r="W48" s="329">
        <v>3169</v>
      </c>
      <c r="X48" s="331"/>
      <c r="Y48" s="330"/>
      <c r="Z48" s="170">
        <f t="shared" si="5"/>
        <v>120</v>
      </c>
    </row>
    <row r="49" spans="1:26" s="244" customFormat="1" x14ac:dyDescent="0.25">
      <c r="A49" s="165" t="s">
        <v>770</v>
      </c>
      <c r="B49" s="165" t="s">
        <v>769</v>
      </c>
      <c r="C49" s="165"/>
      <c r="D49" s="165"/>
      <c r="E49" s="165"/>
      <c r="F49" s="165" t="s">
        <v>753</v>
      </c>
      <c r="G49" s="166" t="str">
        <f t="shared" si="0"/>
        <v>2/6/2004</v>
      </c>
      <c r="H49" s="167">
        <v>2</v>
      </c>
      <c r="I49" s="167">
        <v>6</v>
      </c>
      <c r="J49" s="168">
        <v>2004</v>
      </c>
      <c r="K49" s="165" t="s">
        <v>747</v>
      </c>
      <c r="L49" s="165">
        <v>841</v>
      </c>
      <c r="M49" s="165" t="s">
        <v>624</v>
      </c>
      <c r="N49" s="328">
        <v>900</v>
      </c>
      <c r="O49" s="310"/>
      <c r="Q49" s="329">
        <v>10</v>
      </c>
      <c r="R49" s="169">
        <v>0</v>
      </c>
      <c r="S49" s="5">
        <v>899</v>
      </c>
      <c r="T49" s="5">
        <v>899</v>
      </c>
      <c r="U49" s="15">
        <f t="shared" si="1"/>
        <v>0</v>
      </c>
      <c r="V49" s="330">
        <f t="shared" si="4"/>
        <v>1</v>
      </c>
      <c r="W49" s="329">
        <v>3169</v>
      </c>
      <c r="X49" s="331"/>
      <c r="Y49" s="330"/>
      <c r="Z49" s="170">
        <f t="shared" si="5"/>
        <v>120</v>
      </c>
    </row>
    <row r="50" spans="1:26" s="244" customFormat="1" x14ac:dyDescent="0.25">
      <c r="A50" s="171" t="s">
        <v>771</v>
      </c>
      <c r="B50" s="171" t="s">
        <v>772</v>
      </c>
      <c r="C50" s="171"/>
      <c r="D50" s="171"/>
      <c r="E50" s="171"/>
      <c r="F50" s="171" t="s">
        <v>649</v>
      </c>
      <c r="G50" s="172" t="str">
        <f t="shared" si="0"/>
        <v>6/11/2003</v>
      </c>
      <c r="H50" s="173">
        <v>6</v>
      </c>
      <c r="I50" s="173">
        <v>11</v>
      </c>
      <c r="J50" s="174">
        <v>2003</v>
      </c>
      <c r="K50" s="171" t="s">
        <v>34</v>
      </c>
      <c r="L50" s="171">
        <v>6502</v>
      </c>
      <c r="M50" s="171" t="s">
        <v>624</v>
      </c>
      <c r="N50" s="332">
        <v>3905</v>
      </c>
      <c r="O50" s="310"/>
      <c r="Q50" s="333">
        <v>10</v>
      </c>
      <c r="R50" s="177">
        <v>0</v>
      </c>
      <c r="S50" s="5">
        <v>3904</v>
      </c>
      <c r="T50" s="5">
        <v>3904</v>
      </c>
      <c r="U50" s="15">
        <f t="shared" si="1"/>
        <v>0</v>
      </c>
      <c r="V50" s="334">
        <f t="shared" si="4"/>
        <v>1</v>
      </c>
      <c r="W50" s="333">
        <v>1559</v>
      </c>
      <c r="X50" s="335"/>
      <c r="Y50" s="334"/>
      <c r="Z50" s="179">
        <f t="shared" si="5"/>
        <v>120</v>
      </c>
    </row>
    <row r="51" spans="1:26" s="244" customFormat="1" x14ac:dyDescent="0.25">
      <c r="A51" s="96" t="s">
        <v>773</v>
      </c>
      <c r="B51" s="96" t="s">
        <v>728</v>
      </c>
      <c r="C51" s="96"/>
      <c r="D51" s="96" t="s">
        <v>774</v>
      </c>
      <c r="E51" s="96"/>
      <c r="F51" s="96" t="s">
        <v>775</v>
      </c>
      <c r="G51" s="131" t="str">
        <f t="shared" si="0"/>
        <v>4/8/2005</v>
      </c>
      <c r="H51" s="132">
        <v>4</v>
      </c>
      <c r="I51" s="132">
        <v>8</v>
      </c>
      <c r="J51" s="133">
        <v>2005</v>
      </c>
      <c r="K51" s="96" t="s">
        <v>747</v>
      </c>
      <c r="L51" s="96">
        <v>1323</v>
      </c>
      <c r="M51" s="96" t="s">
        <v>624</v>
      </c>
      <c r="N51" s="310">
        <v>3976</v>
      </c>
      <c r="O51" s="310"/>
      <c r="Q51" s="244">
        <v>10</v>
      </c>
      <c r="R51" s="30">
        <v>0</v>
      </c>
      <c r="S51" s="5">
        <v>3975</v>
      </c>
      <c r="T51" s="5">
        <v>3975</v>
      </c>
      <c r="U51" s="15">
        <f t="shared" si="1"/>
        <v>0</v>
      </c>
      <c r="V51" s="312">
        <f t="shared" si="4"/>
        <v>1</v>
      </c>
      <c r="W51" s="244">
        <v>6089</v>
      </c>
      <c r="X51" s="311"/>
      <c r="Y51" s="312"/>
      <c r="Z51" s="113">
        <f t="shared" si="5"/>
        <v>120</v>
      </c>
    </row>
    <row r="52" spans="1:26" s="244" customFormat="1" x14ac:dyDescent="0.25">
      <c r="A52" s="96" t="s">
        <v>776</v>
      </c>
      <c r="B52" s="96" t="s">
        <v>777</v>
      </c>
      <c r="C52" s="96"/>
      <c r="D52" s="96"/>
      <c r="E52" s="96"/>
      <c r="F52" s="96" t="s">
        <v>673</v>
      </c>
      <c r="G52" s="131" t="str">
        <f t="shared" si="0"/>
        <v>13/1/2005</v>
      </c>
      <c r="H52" s="132">
        <v>13</v>
      </c>
      <c r="I52" s="132">
        <v>1</v>
      </c>
      <c r="J52" s="133">
        <v>2005</v>
      </c>
      <c r="K52" s="96" t="s">
        <v>34</v>
      </c>
      <c r="L52" s="96">
        <v>2591</v>
      </c>
      <c r="M52" s="96" t="s">
        <v>624</v>
      </c>
      <c r="N52" s="310">
        <v>8537.6</v>
      </c>
      <c r="O52" s="310"/>
      <c r="Q52" s="244">
        <v>10</v>
      </c>
      <c r="R52" s="30">
        <v>0</v>
      </c>
      <c r="S52" s="5">
        <v>8536.6</v>
      </c>
      <c r="T52" s="5">
        <v>8536.6</v>
      </c>
      <c r="U52" s="15">
        <f t="shared" si="1"/>
        <v>0</v>
      </c>
      <c r="V52" s="312">
        <f t="shared" si="4"/>
        <v>1</v>
      </c>
      <c r="W52" s="244">
        <v>5603</v>
      </c>
      <c r="X52" s="311"/>
      <c r="Y52" s="312"/>
      <c r="Z52" s="113">
        <f t="shared" si="5"/>
        <v>120</v>
      </c>
    </row>
    <row r="53" spans="1:26" s="244" customFormat="1" x14ac:dyDescent="0.25">
      <c r="A53" s="96" t="s">
        <v>778</v>
      </c>
      <c r="B53" s="96" t="str">
        <f>+B44</f>
        <v>Archivo de 2 Gvtas. 8 1/2 x 13</v>
      </c>
      <c r="C53" s="96"/>
      <c r="D53" s="96"/>
      <c r="E53" s="96"/>
      <c r="F53" s="96" t="s">
        <v>649</v>
      </c>
      <c r="G53" s="131" t="str">
        <f t="shared" si="0"/>
        <v>29/11/2002</v>
      </c>
      <c r="H53" s="132">
        <v>29</v>
      </c>
      <c r="I53" s="132">
        <v>11</v>
      </c>
      <c r="J53" s="133">
        <v>2002</v>
      </c>
      <c r="K53" s="96" t="s">
        <v>34</v>
      </c>
      <c r="L53" s="96">
        <v>5737</v>
      </c>
      <c r="M53" s="96" t="s">
        <v>624</v>
      </c>
      <c r="N53" s="310">
        <v>1882</v>
      </c>
      <c r="O53" s="310"/>
      <c r="Q53" s="244">
        <v>10</v>
      </c>
      <c r="R53" s="30">
        <v>0</v>
      </c>
      <c r="S53" s="5">
        <v>1880.9999999999998</v>
      </c>
      <c r="T53" s="5">
        <v>1880.9999999999998</v>
      </c>
      <c r="U53" s="15">
        <f t="shared" si="1"/>
        <v>0</v>
      </c>
      <c r="V53" s="312">
        <f t="shared" si="4"/>
        <v>1.0000000000002274</v>
      </c>
      <c r="W53" s="244">
        <v>1118</v>
      </c>
      <c r="X53" s="311"/>
      <c r="Y53" s="312"/>
      <c r="Z53" s="113">
        <f t="shared" si="5"/>
        <v>120</v>
      </c>
    </row>
    <row r="54" spans="1:26" s="244" customFormat="1" x14ac:dyDescent="0.25">
      <c r="A54" s="96" t="s">
        <v>779</v>
      </c>
      <c r="B54" s="96" t="s">
        <v>780</v>
      </c>
      <c r="C54" s="96"/>
      <c r="D54" s="96"/>
      <c r="E54" s="96"/>
      <c r="F54" s="96"/>
      <c r="G54" s="131" t="str">
        <f t="shared" si="0"/>
        <v>31/12/2003</v>
      </c>
      <c r="H54" s="132">
        <v>31</v>
      </c>
      <c r="I54" s="132">
        <v>12</v>
      </c>
      <c r="J54" s="133">
        <v>2003</v>
      </c>
      <c r="K54" s="96"/>
      <c r="L54" s="96"/>
      <c r="M54" s="96" t="s">
        <v>624</v>
      </c>
      <c r="N54" s="310">
        <v>1</v>
      </c>
      <c r="O54" s="310" t="s">
        <v>781</v>
      </c>
      <c r="Q54" s="244">
        <v>10</v>
      </c>
      <c r="R54" s="30">
        <f>(((N54)-1)/10)/12</f>
        <v>0</v>
      </c>
      <c r="S54" s="5">
        <v>0</v>
      </c>
      <c r="T54" s="312">
        <f>Z54*R54</f>
        <v>0</v>
      </c>
      <c r="U54" s="15">
        <f t="shared" si="1"/>
        <v>0</v>
      </c>
      <c r="V54" s="312">
        <f t="shared" si="4"/>
        <v>1</v>
      </c>
      <c r="X54" s="311"/>
      <c r="Y54" s="312"/>
      <c r="Z54" s="113">
        <f t="shared" si="5"/>
        <v>120</v>
      </c>
    </row>
    <row r="55" spans="1:26" s="317" customFormat="1" x14ac:dyDescent="0.25">
      <c r="A55" s="96" t="s">
        <v>782</v>
      </c>
      <c r="B55" s="96" t="s">
        <v>783</v>
      </c>
      <c r="C55" s="96"/>
      <c r="D55" s="96"/>
      <c r="E55" s="96"/>
      <c r="F55" s="96" t="s">
        <v>688</v>
      </c>
      <c r="G55" s="131" t="str">
        <f t="shared" si="0"/>
        <v>13/1/2004</v>
      </c>
      <c r="H55" s="132">
        <v>13</v>
      </c>
      <c r="I55" s="132">
        <v>1</v>
      </c>
      <c r="J55" s="133">
        <v>2004</v>
      </c>
      <c r="K55" s="96" t="s">
        <v>34</v>
      </c>
      <c r="L55" s="96">
        <v>32314</v>
      </c>
      <c r="M55" s="96" t="s">
        <v>624</v>
      </c>
      <c r="N55" s="310">
        <v>2487.65</v>
      </c>
      <c r="O55" s="310" t="s">
        <v>781</v>
      </c>
      <c r="P55" s="244"/>
      <c r="Q55" s="244">
        <v>10</v>
      </c>
      <c r="R55" s="30">
        <v>0</v>
      </c>
      <c r="S55" s="5">
        <v>2486.65</v>
      </c>
      <c r="T55" s="5">
        <v>2486.65</v>
      </c>
      <c r="U55" s="15">
        <f t="shared" si="1"/>
        <v>0</v>
      </c>
      <c r="V55" s="312">
        <f t="shared" si="4"/>
        <v>1</v>
      </c>
      <c r="W55" s="244">
        <v>2885</v>
      </c>
      <c r="X55" s="311"/>
      <c r="Y55" s="312"/>
      <c r="Z55" s="113">
        <f t="shared" si="5"/>
        <v>120</v>
      </c>
    </row>
    <row r="56" spans="1:26" s="244" customFormat="1" x14ac:dyDescent="0.25">
      <c r="A56" s="96" t="s">
        <v>784</v>
      </c>
      <c r="B56" s="96" t="str">
        <f>+B54</f>
        <v>Archivo de 2 gavetas, color gris, 8 1/2 x 13</v>
      </c>
      <c r="C56" s="96"/>
      <c r="D56" s="96"/>
      <c r="E56" s="96"/>
      <c r="F56" s="96" t="s">
        <v>688</v>
      </c>
      <c r="G56" s="131" t="str">
        <f t="shared" si="0"/>
        <v>13/1/2004</v>
      </c>
      <c r="H56" s="132">
        <v>13</v>
      </c>
      <c r="I56" s="132">
        <v>1</v>
      </c>
      <c r="J56" s="133">
        <v>2004</v>
      </c>
      <c r="K56" s="96" t="s">
        <v>34</v>
      </c>
      <c r="L56" s="96">
        <v>32314</v>
      </c>
      <c r="M56" s="96" t="s">
        <v>624</v>
      </c>
      <c r="N56" s="310">
        <v>2487.65</v>
      </c>
      <c r="O56" s="310" t="s">
        <v>757</v>
      </c>
      <c r="Q56" s="244">
        <v>10</v>
      </c>
      <c r="R56" s="30">
        <v>0</v>
      </c>
      <c r="S56" s="5">
        <v>2486.65</v>
      </c>
      <c r="T56" s="5">
        <v>2486.65</v>
      </c>
      <c r="U56" s="15">
        <f t="shared" si="1"/>
        <v>0</v>
      </c>
      <c r="V56" s="312">
        <f t="shared" si="4"/>
        <v>1</v>
      </c>
      <c r="W56" s="244">
        <v>2885</v>
      </c>
      <c r="X56" s="311"/>
      <c r="Y56" s="312"/>
      <c r="Z56" s="113">
        <f t="shared" si="5"/>
        <v>120</v>
      </c>
    </row>
    <row r="57" spans="1:26" s="317" customFormat="1" x14ac:dyDescent="0.25">
      <c r="A57" s="147" t="s">
        <v>785</v>
      </c>
      <c r="B57" s="147" t="s">
        <v>678</v>
      </c>
      <c r="C57" s="147"/>
      <c r="D57" s="147"/>
      <c r="E57" s="147"/>
      <c r="F57" s="147" t="s">
        <v>673</v>
      </c>
      <c r="G57" s="148" t="str">
        <f t="shared" si="0"/>
        <v>24/4/2003</v>
      </c>
      <c r="H57" s="149">
        <v>24</v>
      </c>
      <c r="I57" s="149">
        <v>4</v>
      </c>
      <c r="J57" s="150">
        <v>2003</v>
      </c>
      <c r="K57" s="147" t="s">
        <v>34</v>
      </c>
      <c r="L57" s="147">
        <v>5190</v>
      </c>
      <c r="M57" s="147" t="s">
        <v>624</v>
      </c>
      <c r="N57" s="316">
        <v>2912</v>
      </c>
      <c r="O57" s="316" t="s">
        <v>786</v>
      </c>
      <c r="Q57" s="317">
        <v>10</v>
      </c>
      <c r="R57" s="30">
        <v>0</v>
      </c>
      <c r="S57" s="551">
        <v>2911.0000000000005</v>
      </c>
      <c r="T57" s="551">
        <v>2911.0000000000005</v>
      </c>
      <c r="U57" s="552">
        <f t="shared" si="1"/>
        <v>0</v>
      </c>
      <c r="V57" s="318">
        <f t="shared" si="4"/>
        <v>0.99999999999954525</v>
      </c>
      <c r="W57" s="317">
        <v>1258</v>
      </c>
      <c r="X57" s="319"/>
      <c r="Y57" s="318"/>
      <c r="Z57" s="154">
        <f t="shared" si="5"/>
        <v>120</v>
      </c>
    </row>
    <row r="58" spans="1:26" s="244" customFormat="1" x14ac:dyDescent="0.25">
      <c r="A58" s="96" t="s">
        <v>787</v>
      </c>
      <c r="B58" s="96" t="s">
        <v>788</v>
      </c>
      <c r="C58" s="96"/>
      <c r="D58" s="96" t="s">
        <v>789</v>
      </c>
      <c r="E58" s="96"/>
      <c r="F58" s="96" t="s">
        <v>673</v>
      </c>
      <c r="G58" s="131" t="str">
        <f t="shared" si="0"/>
        <v>20/5/2004</v>
      </c>
      <c r="H58" s="132">
        <v>20</v>
      </c>
      <c r="I58" s="132">
        <v>5</v>
      </c>
      <c r="J58" s="133">
        <v>2004</v>
      </c>
      <c r="K58" s="96" t="s">
        <v>34</v>
      </c>
      <c r="L58" s="96">
        <v>5615</v>
      </c>
      <c r="M58" s="96" t="s">
        <v>624</v>
      </c>
      <c r="N58" s="310">
        <v>3506.25</v>
      </c>
      <c r="O58" s="310" t="s">
        <v>790</v>
      </c>
      <c r="Q58" s="244">
        <v>10</v>
      </c>
      <c r="R58" s="30">
        <v>0</v>
      </c>
      <c r="S58" s="5">
        <v>3505.2499999999995</v>
      </c>
      <c r="T58" s="5">
        <v>3505.2499999999995</v>
      </c>
      <c r="U58" s="15">
        <f t="shared" si="1"/>
        <v>0</v>
      </c>
      <c r="V58" s="312">
        <f t="shared" si="4"/>
        <v>1.0000000000004547</v>
      </c>
      <c r="W58" s="244">
        <v>3890</v>
      </c>
      <c r="X58" s="311"/>
      <c r="Y58" s="312"/>
      <c r="Z58" s="113">
        <f t="shared" si="5"/>
        <v>120</v>
      </c>
    </row>
    <row r="59" spans="1:26" s="244" customFormat="1" x14ac:dyDescent="0.25">
      <c r="A59" s="96" t="s">
        <v>791</v>
      </c>
      <c r="B59" s="96" t="s">
        <v>772</v>
      </c>
      <c r="C59" s="96"/>
      <c r="D59" s="96"/>
      <c r="E59" s="96"/>
      <c r="F59" s="96" t="s">
        <v>649</v>
      </c>
      <c r="G59" s="131" t="str">
        <f t="shared" si="0"/>
        <v>6/11/2003</v>
      </c>
      <c r="H59" s="132">
        <v>6</v>
      </c>
      <c r="I59" s="132">
        <v>11</v>
      </c>
      <c r="J59" s="133">
        <v>2003</v>
      </c>
      <c r="K59" s="96" t="s">
        <v>34</v>
      </c>
      <c r="L59" s="96">
        <v>6502</v>
      </c>
      <c r="M59" s="96" t="s">
        <v>624</v>
      </c>
      <c r="N59" s="310">
        <v>3905</v>
      </c>
      <c r="O59" s="310" t="s">
        <v>792</v>
      </c>
      <c r="Q59" s="244">
        <v>10</v>
      </c>
      <c r="R59" s="30">
        <v>0</v>
      </c>
      <c r="S59" s="5">
        <v>3904</v>
      </c>
      <c r="T59" s="5">
        <v>3904</v>
      </c>
      <c r="U59" s="15">
        <f t="shared" si="1"/>
        <v>0</v>
      </c>
      <c r="V59" s="312">
        <f t="shared" si="4"/>
        <v>1</v>
      </c>
      <c r="W59" s="244">
        <v>1559</v>
      </c>
      <c r="X59" s="311"/>
      <c r="Y59" s="312"/>
      <c r="Z59" s="136">
        <f t="shared" si="5"/>
        <v>120</v>
      </c>
    </row>
    <row r="60" spans="1:26" s="244" customFormat="1" x14ac:dyDescent="0.25">
      <c r="A60" s="96" t="s">
        <v>793</v>
      </c>
      <c r="B60" s="96" t="str">
        <f>+B59</f>
        <v>Sillón Victoria C/B, Ajust, color negro</v>
      </c>
      <c r="C60" s="96"/>
      <c r="D60" s="96"/>
      <c r="E60" s="96"/>
      <c r="F60" s="96" t="str">
        <f>+F59</f>
        <v>Dominicana de Oficina, S.A.</v>
      </c>
      <c r="G60" s="131" t="str">
        <f t="shared" si="0"/>
        <v>6/11/2003</v>
      </c>
      <c r="H60" s="132">
        <v>6</v>
      </c>
      <c r="I60" s="132">
        <v>11</v>
      </c>
      <c r="J60" s="133">
        <v>2003</v>
      </c>
      <c r="K60" s="96" t="s">
        <v>34</v>
      </c>
      <c r="L60" s="96">
        <v>6502</v>
      </c>
      <c r="M60" s="96" t="s">
        <v>624</v>
      </c>
      <c r="N60" s="310">
        <v>3905</v>
      </c>
      <c r="O60" s="310"/>
      <c r="Q60" s="244">
        <v>10</v>
      </c>
      <c r="R60" s="30">
        <v>0</v>
      </c>
      <c r="S60" s="5">
        <v>3904</v>
      </c>
      <c r="T60" s="5">
        <v>3904</v>
      </c>
      <c r="U60" s="15">
        <f t="shared" si="1"/>
        <v>0</v>
      </c>
      <c r="V60" s="312">
        <f t="shared" si="4"/>
        <v>1</v>
      </c>
      <c r="W60" s="244">
        <v>1559</v>
      </c>
      <c r="X60" s="311"/>
      <c r="Y60" s="312"/>
      <c r="Z60" s="113">
        <f t="shared" si="5"/>
        <v>120</v>
      </c>
    </row>
    <row r="61" spans="1:26" s="244" customFormat="1" x14ac:dyDescent="0.25">
      <c r="A61" s="96" t="s">
        <v>794</v>
      </c>
      <c r="B61" s="96" t="s">
        <v>728</v>
      </c>
      <c r="C61" s="96"/>
      <c r="D61" s="96" t="s">
        <v>795</v>
      </c>
      <c r="E61" s="96"/>
      <c r="F61" s="96" t="s">
        <v>730</v>
      </c>
      <c r="G61" s="131" t="str">
        <f t="shared" si="0"/>
        <v>21/11/2003</v>
      </c>
      <c r="H61" s="132">
        <v>21</v>
      </c>
      <c r="I61" s="132">
        <v>11</v>
      </c>
      <c r="J61" s="133">
        <v>2003</v>
      </c>
      <c r="K61" s="96" t="s">
        <v>34</v>
      </c>
      <c r="L61" s="96">
        <v>13675</v>
      </c>
      <c r="M61" s="96" t="s">
        <v>624</v>
      </c>
      <c r="N61" s="310">
        <v>4475.0600000000004</v>
      </c>
      <c r="O61" s="310"/>
      <c r="Q61" s="244">
        <v>10</v>
      </c>
      <c r="R61" s="30">
        <v>0</v>
      </c>
      <c r="S61" s="5">
        <v>4474.0600000000013</v>
      </c>
      <c r="T61" s="5">
        <v>4474.0600000000013</v>
      </c>
      <c r="U61" s="15">
        <f t="shared" si="1"/>
        <v>0</v>
      </c>
      <c r="V61" s="312">
        <f t="shared" si="4"/>
        <v>0.99999999999909051</v>
      </c>
      <c r="W61" s="244">
        <v>2459</v>
      </c>
      <c r="X61" s="311"/>
      <c r="Y61" s="312"/>
      <c r="Z61" s="113">
        <f t="shared" si="5"/>
        <v>120</v>
      </c>
    </row>
    <row r="62" spans="1:26" s="244" customFormat="1" x14ac:dyDescent="0.25">
      <c r="A62" s="96" t="s">
        <v>796</v>
      </c>
      <c r="B62" s="96" t="s">
        <v>728</v>
      </c>
      <c r="C62" s="96"/>
      <c r="D62" s="96" t="s">
        <v>739</v>
      </c>
      <c r="E62" s="96"/>
      <c r="F62" s="96" t="s">
        <v>730</v>
      </c>
      <c r="G62" s="131" t="str">
        <f t="shared" si="0"/>
        <v>21/11/2003</v>
      </c>
      <c r="H62" s="132">
        <v>21</v>
      </c>
      <c r="I62" s="132">
        <v>11</v>
      </c>
      <c r="J62" s="133">
        <v>2003</v>
      </c>
      <c r="K62" s="96" t="s">
        <v>34</v>
      </c>
      <c r="L62" s="96">
        <v>13675</v>
      </c>
      <c r="M62" s="96" t="s">
        <v>624</v>
      </c>
      <c r="N62" s="310">
        <v>4475.12</v>
      </c>
      <c r="O62" s="310"/>
      <c r="Q62" s="244">
        <v>10</v>
      </c>
      <c r="R62" s="30">
        <v>0</v>
      </c>
      <c r="S62" s="5">
        <v>4474.12</v>
      </c>
      <c r="T62" s="5">
        <v>4474.12</v>
      </c>
      <c r="U62" s="15">
        <f t="shared" si="1"/>
        <v>0</v>
      </c>
      <c r="V62" s="312">
        <f t="shared" si="4"/>
        <v>1</v>
      </c>
      <c r="W62" s="244">
        <v>2459</v>
      </c>
      <c r="X62" s="311"/>
      <c r="Y62" s="312"/>
      <c r="Z62" s="113">
        <f t="shared" si="5"/>
        <v>120</v>
      </c>
    </row>
    <row r="63" spans="1:26" s="244" customFormat="1" x14ac:dyDescent="0.25">
      <c r="A63" s="96" t="s">
        <v>797</v>
      </c>
      <c r="B63" s="96" t="s">
        <v>728</v>
      </c>
      <c r="C63" s="96"/>
      <c r="D63" s="96" t="s">
        <v>739</v>
      </c>
      <c r="E63" s="96"/>
      <c r="F63" s="96" t="s">
        <v>730</v>
      </c>
      <c r="G63" s="131" t="str">
        <f t="shared" si="0"/>
        <v>21/11/2003</v>
      </c>
      <c r="H63" s="132">
        <v>21</v>
      </c>
      <c r="I63" s="132">
        <v>11</v>
      </c>
      <c r="J63" s="133">
        <v>2003</v>
      </c>
      <c r="K63" s="96" t="s">
        <v>34</v>
      </c>
      <c r="L63" s="96">
        <v>13675</v>
      </c>
      <c r="M63" s="96" t="s">
        <v>624</v>
      </c>
      <c r="N63" s="310">
        <v>4475.12</v>
      </c>
      <c r="O63" s="310"/>
      <c r="Q63" s="244">
        <v>10</v>
      </c>
      <c r="R63" s="30">
        <v>0</v>
      </c>
      <c r="S63" s="5">
        <v>4474.12</v>
      </c>
      <c r="T63" s="5">
        <v>4474.12</v>
      </c>
      <c r="U63" s="15">
        <f t="shared" si="1"/>
        <v>0</v>
      </c>
      <c r="V63" s="312">
        <f t="shared" si="4"/>
        <v>1</v>
      </c>
      <c r="W63" s="244">
        <v>2459</v>
      </c>
      <c r="X63" s="311"/>
      <c r="Y63" s="312"/>
      <c r="Z63" s="113">
        <f t="shared" si="5"/>
        <v>120</v>
      </c>
    </row>
    <row r="64" spans="1:26" s="244" customFormat="1" x14ac:dyDescent="0.25">
      <c r="A64" s="96" t="s">
        <v>798</v>
      </c>
      <c r="B64" s="96" t="s">
        <v>728</v>
      </c>
      <c r="C64" s="96"/>
      <c r="D64" s="96" t="s">
        <v>739</v>
      </c>
      <c r="E64" s="96"/>
      <c r="F64" s="96" t="s">
        <v>730</v>
      </c>
      <c r="G64" s="131" t="str">
        <f t="shared" si="0"/>
        <v>21/11/2003</v>
      </c>
      <c r="H64" s="132">
        <v>21</v>
      </c>
      <c r="I64" s="132">
        <v>11</v>
      </c>
      <c r="J64" s="133">
        <v>2003</v>
      </c>
      <c r="K64" s="96" t="s">
        <v>34</v>
      </c>
      <c r="L64" s="96">
        <v>13675</v>
      </c>
      <c r="M64" s="96" t="s">
        <v>624</v>
      </c>
      <c r="N64" s="310">
        <v>4475.12</v>
      </c>
      <c r="O64" s="310"/>
      <c r="Q64" s="244">
        <v>10</v>
      </c>
      <c r="R64" s="30">
        <v>0</v>
      </c>
      <c r="S64" s="5">
        <v>4474.12</v>
      </c>
      <c r="T64" s="5">
        <v>4474.12</v>
      </c>
      <c r="U64" s="15">
        <f t="shared" si="1"/>
        <v>0</v>
      </c>
      <c r="V64" s="312">
        <f t="shared" si="4"/>
        <v>1</v>
      </c>
      <c r="W64" s="244">
        <v>2459</v>
      </c>
      <c r="X64" s="311"/>
      <c r="Y64" s="312"/>
      <c r="Z64" s="113">
        <f t="shared" si="5"/>
        <v>120</v>
      </c>
    </row>
    <row r="65" spans="1:26" s="244" customFormat="1" x14ac:dyDescent="0.25">
      <c r="A65" s="96" t="s">
        <v>799</v>
      </c>
      <c r="B65" s="96" t="s">
        <v>728</v>
      </c>
      <c r="C65" s="96"/>
      <c r="D65" s="96" t="s">
        <v>800</v>
      </c>
      <c r="E65" s="96"/>
      <c r="F65" s="96" t="s">
        <v>775</v>
      </c>
      <c r="G65" s="131" t="str">
        <f t="shared" si="0"/>
        <v>4/8/2005</v>
      </c>
      <c r="H65" s="132">
        <v>4</v>
      </c>
      <c r="I65" s="132">
        <v>8</v>
      </c>
      <c r="J65" s="133">
        <v>2005</v>
      </c>
      <c r="K65" s="96" t="s">
        <v>747</v>
      </c>
      <c r="L65" s="96">
        <v>1323</v>
      </c>
      <c r="M65" s="96" t="s">
        <v>624</v>
      </c>
      <c r="N65" s="310">
        <v>3997</v>
      </c>
      <c r="O65" s="310"/>
      <c r="Q65" s="244">
        <v>10</v>
      </c>
      <c r="R65" s="30">
        <v>0</v>
      </c>
      <c r="S65" s="5">
        <v>3996.0000000000005</v>
      </c>
      <c r="T65" s="5">
        <v>3996.0000000000005</v>
      </c>
      <c r="U65" s="15">
        <f t="shared" si="1"/>
        <v>0</v>
      </c>
      <c r="V65" s="312">
        <f t="shared" si="4"/>
        <v>0.99999999999954525</v>
      </c>
      <c r="W65" s="244">
        <v>6089</v>
      </c>
      <c r="X65" s="311"/>
      <c r="Y65" s="312"/>
      <c r="Z65" s="113">
        <f t="shared" si="5"/>
        <v>120</v>
      </c>
    </row>
    <row r="66" spans="1:26" s="244" customFormat="1" x14ac:dyDescent="0.25">
      <c r="A66" s="96" t="s">
        <v>801</v>
      </c>
      <c r="B66" s="96" t="s">
        <v>761</v>
      </c>
      <c r="C66" s="96"/>
      <c r="D66" s="96"/>
      <c r="E66" s="96"/>
      <c r="F66" s="96"/>
      <c r="G66" s="131" t="str">
        <f t="shared" si="0"/>
        <v>4/8/2005</v>
      </c>
      <c r="H66" s="132">
        <v>4</v>
      </c>
      <c r="I66" s="132">
        <v>8</v>
      </c>
      <c r="J66" s="133">
        <v>2005</v>
      </c>
      <c r="K66" s="96"/>
      <c r="L66" s="96"/>
      <c r="M66" s="96" t="s">
        <v>624</v>
      </c>
      <c r="N66" s="310">
        <v>1</v>
      </c>
      <c r="O66" s="310" t="s">
        <v>802</v>
      </c>
      <c r="Q66" s="244">
        <v>10</v>
      </c>
      <c r="R66" s="30">
        <f>(((N66)-1)/10)/12</f>
        <v>0</v>
      </c>
      <c r="S66" s="5">
        <v>0</v>
      </c>
      <c r="T66" s="312">
        <v>0</v>
      </c>
      <c r="U66" s="15">
        <f t="shared" si="1"/>
        <v>0</v>
      </c>
      <c r="V66" s="312">
        <f t="shared" si="4"/>
        <v>1</v>
      </c>
      <c r="X66" s="311"/>
      <c r="Y66" s="312"/>
      <c r="Z66" s="113">
        <f t="shared" si="5"/>
        <v>120</v>
      </c>
    </row>
    <row r="67" spans="1:26" s="244" customFormat="1" x14ac:dyDescent="0.25">
      <c r="A67" s="96" t="s">
        <v>803</v>
      </c>
      <c r="B67" s="96" t="s">
        <v>804</v>
      </c>
      <c r="C67" s="96"/>
      <c r="D67" s="96"/>
      <c r="E67" s="96"/>
      <c r="F67" s="96" t="s">
        <v>649</v>
      </c>
      <c r="G67" s="131" t="str">
        <f t="shared" si="0"/>
        <v>10/8/2002</v>
      </c>
      <c r="H67" s="132">
        <v>10</v>
      </c>
      <c r="I67" s="132">
        <v>8</v>
      </c>
      <c r="J67" s="133">
        <v>2002</v>
      </c>
      <c r="K67" s="96" t="s">
        <v>34</v>
      </c>
      <c r="L67" s="96">
        <v>5508</v>
      </c>
      <c r="M67" s="96" t="s">
        <v>624</v>
      </c>
      <c r="N67" s="310">
        <v>1800</v>
      </c>
      <c r="O67" s="310"/>
      <c r="Q67" s="244">
        <v>10</v>
      </c>
      <c r="R67" s="30">
        <v>0</v>
      </c>
      <c r="S67" s="5">
        <v>1799</v>
      </c>
      <c r="T67" s="5">
        <v>1799</v>
      </c>
      <c r="U67" s="15">
        <f t="shared" si="1"/>
        <v>0</v>
      </c>
      <c r="V67" s="312">
        <f t="shared" si="4"/>
        <v>1</v>
      </c>
      <c r="W67" s="244">
        <v>877</v>
      </c>
      <c r="X67" s="311"/>
      <c r="Y67" s="312"/>
      <c r="Z67" s="113">
        <f t="shared" si="5"/>
        <v>120</v>
      </c>
    </row>
    <row r="68" spans="1:26" s="244" customFormat="1" x14ac:dyDescent="0.25">
      <c r="A68" s="96" t="s">
        <v>805</v>
      </c>
      <c r="B68" s="96" t="s">
        <v>804</v>
      </c>
      <c r="C68" s="96"/>
      <c r="D68" s="96"/>
      <c r="E68" s="96"/>
      <c r="F68" s="96" t="str">
        <f>+F67</f>
        <v>Dominicana de Oficina, S.A.</v>
      </c>
      <c r="G68" s="131" t="str">
        <f t="shared" si="0"/>
        <v>10/8/2002</v>
      </c>
      <c r="H68" s="132">
        <v>10</v>
      </c>
      <c r="I68" s="132">
        <v>8</v>
      </c>
      <c r="J68" s="133">
        <v>2002</v>
      </c>
      <c r="K68" s="96" t="s">
        <v>34</v>
      </c>
      <c r="L68" s="96">
        <v>5508</v>
      </c>
      <c r="M68" s="96" t="s">
        <v>624</v>
      </c>
      <c r="N68" s="310">
        <v>1800</v>
      </c>
      <c r="O68" s="310"/>
      <c r="Q68" s="244">
        <v>10</v>
      </c>
      <c r="R68" s="30">
        <v>0</v>
      </c>
      <c r="S68" s="5">
        <v>1799</v>
      </c>
      <c r="T68" s="5">
        <v>1799</v>
      </c>
      <c r="U68" s="15">
        <f t="shared" si="1"/>
        <v>0</v>
      </c>
      <c r="V68" s="312">
        <f t="shared" si="4"/>
        <v>1</v>
      </c>
      <c r="W68" s="244">
        <v>877</v>
      </c>
      <c r="X68" s="311"/>
      <c r="Y68" s="312"/>
      <c r="Z68" s="113">
        <f t="shared" si="5"/>
        <v>120</v>
      </c>
    </row>
    <row r="69" spans="1:26" s="244" customFormat="1" x14ac:dyDescent="0.25">
      <c r="A69" s="96" t="s">
        <v>806</v>
      </c>
      <c r="B69" s="96" t="s">
        <v>804</v>
      </c>
      <c r="C69" s="96"/>
      <c r="D69" s="96"/>
      <c r="E69" s="96"/>
      <c r="F69" s="96" t="s">
        <v>649</v>
      </c>
      <c r="G69" s="131" t="str">
        <f t="shared" si="0"/>
        <v>10/8/2002</v>
      </c>
      <c r="H69" s="132">
        <v>10</v>
      </c>
      <c r="I69" s="132">
        <v>8</v>
      </c>
      <c r="J69" s="133">
        <v>2002</v>
      </c>
      <c r="K69" s="96" t="s">
        <v>34</v>
      </c>
      <c r="L69" s="96">
        <v>5508</v>
      </c>
      <c r="M69" s="96" t="s">
        <v>624</v>
      </c>
      <c r="N69" s="310">
        <v>1800</v>
      </c>
      <c r="O69" s="310"/>
      <c r="Q69" s="244">
        <v>10</v>
      </c>
      <c r="R69" s="30">
        <v>0</v>
      </c>
      <c r="S69" s="5">
        <v>1799</v>
      </c>
      <c r="T69" s="5">
        <v>1799</v>
      </c>
      <c r="U69" s="15">
        <f t="shared" si="1"/>
        <v>0</v>
      </c>
      <c r="V69" s="312">
        <f t="shared" si="4"/>
        <v>1</v>
      </c>
      <c r="W69" s="244">
        <v>877</v>
      </c>
      <c r="X69" s="311"/>
      <c r="Y69" s="312"/>
      <c r="Z69" s="113">
        <f t="shared" si="5"/>
        <v>120</v>
      </c>
    </row>
    <row r="70" spans="1:26" s="244" customFormat="1" x14ac:dyDescent="0.25">
      <c r="A70" s="96" t="s">
        <v>807</v>
      </c>
      <c r="B70" s="96" t="s">
        <v>808</v>
      </c>
      <c r="C70" s="96"/>
      <c r="D70" s="96"/>
      <c r="E70" s="96"/>
      <c r="F70" s="96" t="s">
        <v>649</v>
      </c>
      <c r="G70" s="131" t="str">
        <f t="shared" si="0"/>
        <v>20/9/2002</v>
      </c>
      <c r="H70" s="132">
        <v>20</v>
      </c>
      <c r="I70" s="132">
        <v>9</v>
      </c>
      <c r="J70" s="133">
        <v>2002</v>
      </c>
      <c r="K70" s="96" t="s">
        <v>34</v>
      </c>
      <c r="L70" s="96">
        <v>5446</v>
      </c>
      <c r="M70" s="96" t="s">
        <v>624</v>
      </c>
      <c r="N70" s="310">
        <v>3064.32</v>
      </c>
      <c r="O70" s="310" t="s">
        <v>792</v>
      </c>
      <c r="Q70" s="244">
        <v>10</v>
      </c>
      <c r="R70" s="30">
        <v>0</v>
      </c>
      <c r="S70" s="5">
        <v>3063.3199999999997</v>
      </c>
      <c r="T70" s="5">
        <v>3063.3199999999997</v>
      </c>
      <c r="U70" s="15">
        <f t="shared" si="1"/>
        <v>0</v>
      </c>
      <c r="V70" s="312">
        <f t="shared" si="4"/>
        <v>1.0000000000004547</v>
      </c>
      <c r="W70" s="244">
        <v>877</v>
      </c>
      <c r="X70" s="311"/>
      <c r="Y70" s="312"/>
      <c r="Z70" s="113">
        <f t="shared" si="5"/>
        <v>120</v>
      </c>
    </row>
    <row r="71" spans="1:26" s="244" customFormat="1" x14ac:dyDescent="0.25">
      <c r="A71" s="96" t="s">
        <v>809</v>
      </c>
      <c r="B71" s="96" t="s">
        <v>804</v>
      </c>
      <c r="C71" s="96"/>
      <c r="D71" s="96" t="s">
        <v>789</v>
      </c>
      <c r="E71" s="96"/>
      <c r="F71" s="96" t="s">
        <v>673</v>
      </c>
      <c r="G71" s="131" t="str">
        <f t="shared" ref="G71:G134" si="6">CONCATENATE(H71,"/",I71,"/",J71,)</f>
        <v>20/5/2004</v>
      </c>
      <c r="H71" s="132">
        <v>20</v>
      </c>
      <c r="I71" s="132">
        <v>5</v>
      </c>
      <c r="J71" s="133">
        <v>2004</v>
      </c>
      <c r="K71" s="96" t="s">
        <v>34</v>
      </c>
      <c r="L71" s="96">
        <v>5615</v>
      </c>
      <c r="M71" s="96" t="s">
        <v>624</v>
      </c>
      <c r="N71" s="310">
        <v>3506.25</v>
      </c>
      <c r="O71" s="310" t="s">
        <v>790</v>
      </c>
      <c r="Q71" s="244">
        <v>10</v>
      </c>
      <c r="R71" s="30">
        <v>0</v>
      </c>
      <c r="S71" s="5">
        <v>3505.2499999999995</v>
      </c>
      <c r="T71" s="5">
        <v>3505.2499999999995</v>
      </c>
      <c r="U71" s="15">
        <f t="shared" ref="U71:U134" si="7">T71-S71</f>
        <v>0</v>
      </c>
      <c r="V71" s="312">
        <f t="shared" ref="V71:V102" si="8">N71-T71</f>
        <v>1.0000000000004547</v>
      </c>
      <c r="W71" s="244">
        <v>3890</v>
      </c>
      <c r="X71" s="311"/>
      <c r="Y71" s="312"/>
      <c r="Z71" s="113">
        <f t="shared" ref="Z71:Z102" si="9">IF((DATEDIF(G71,Z$4,"m"))&gt;=120,120,(DATEDIF(G71,Z$4,"m")))</f>
        <v>120</v>
      </c>
    </row>
    <row r="72" spans="1:26" s="244" customFormat="1" x14ac:dyDescent="0.25">
      <c r="A72" s="96" t="s">
        <v>810</v>
      </c>
      <c r="B72" s="96" t="s">
        <v>811</v>
      </c>
      <c r="C72" s="96"/>
      <c r="D72" s="96" t="s">
        <v>812</v>
      </c>
      <c r="E72" s="96"/>
      <c r="F72" s="96" t="s">
        <v>813</v>
      </c>
      <c r="G72" s="131" t="str">
        <f t="shared" si="6"/>
        <v>15/5/2004</v>
      </c>
      <c r="H72" s="132">
        <v>15</v>
      </c>
      <c r="I72" s="132">
        <v>5</v>
      </c>
      <c r="J72" s="133">
        <v>2004</v>
      </c>
      <c r="K72" s="96" t="s">
        <v>34</v>
      </c>
      <c r="L72" s="96">
        <v>5606</v>
      </c>
      <c r="M72" s="96" t="s">
        <v>624</v>
      </c>
      <c r="N72" s="310">
        <v>7905</v>
      </c>
      <c r="O72" s="310" t="s">
        <v>814</v>
      </c>
      <c r="Q72" s="244">
        <v>10</v>
      </c>
      <c r="R72" s="30">
        <v>0</v>
      </c>
      <c r="S72" s="5">
        <v>7903.9999999999991</v>
      </c>
      <c r="T72" s="5">
        <v>7903.9999999999991</v>
      </c>
      <c r="U72" s="15">
        <f t="shared" si="7"/>
        <v>0</v>
      </c>
      <c r="V72" s="312">
        <f t="shared" si="8"/>
        <v>1.0000000000009095</v>
      </c>
      <c r="W72" s="244">
        <v>4076</v>
      </c>
      <c r="X72" s="311"/>
      <c r="Y72" s="312"/>
      <c r="Z72" s="113">
        <f t="shared" si="9"/>
        <v>120</v>
      </c>
    </row>
    <row r="73" spans="1:26" s="244" customFormat="1" x14ac:dyDescent="0.25">
      <c r="A73" s="165" t="s">
        <v>815</v>
      </c>
      <c r="B73" s="165" t="s">
        <v>816</v>
      </c>
      <c r="C73" s="165"/>
      <c r="D73" s="165"/>
      <c r="E73" s="165"/>
      <c r="F73" s="165" t="s">
        <v>753</v>
      </c>
      <c r="G73" s="166" t="str">
        <f t="shared" si="6"/>
        <v>2/6/2004</v>
      </c>
      <c r="H73" s="167">
        <v>2</v>
      </c>
      <c r="I73" s="167">
        <v>6</v>
      </c>
      <c r="J73" s="168">
        <v>2004</v>
      </c>
      <c r="K73" s="165" t="s">
        <v>747</v>
      </c>
      <c r="L73" s="165">
        <v>841</v>
      </c>
      <c r="M73" s="165" t="s">
        <v>624</v>
      </c>
      <c r="N73" s="328">
        <v>900</v>
      </c>
      <c r="O73" s="310" t="s">
        <v>767</v>
      </c>
      <c r="Q73" s="329">
        <v>10</v>
      </c>
      <c r="R73" s="30">
        <v>0</v>
      </c>
      <c r="S73" s="5">
        <v>899</v>
      </c>
      <c r="T73" s="5">
        <v>899</v>
      </c>
      <c r="U73" s="15">
        <f t="shared" si="7"/>
        <v>0</v>
      </c>
      <c r="V73" s="330">
        <f t="shared" si="8"/>
        <v>1</v>
      </c>
      <c r="W73" s="329">
        <v>3169</v>
      </c>
      <c r="X73" s="331"/>
      <c r="Y73" s="330"/>
      <c r="Z73" s="170">
        <f t="shared" si="9"/>
        <v>120</v>
      </c>
    </row>
    <row r="74" spans="1:26" s="244" customFormat="1" x14ac:dyDescent="0.25">
      <c r="A74" s="165" t="s">
        <v>817</v>
      </c>
      <c r="B74" s="165" t="s">
        <v>816</v>
      </c>
      <c r="C74" s="165"/>
      <c r="D74" s="165"/>
      <c r="E74" s="165"/>
      <c r="F74" s="165" t="s">
        <v>753</v>
      </c>
      <c r="G74" s="166" t="str">
        <f t="shared" si="6"/>
        <v>2/6/2004</v>
      </c>
      <c r="H74" s="167">
        <v>2</v>
      </c>
      <c r="I74" s="167">
        <v>6</v>
      </c>
      <c r="J74" s="168">
        <v>2004</v>
      </c>
      <c r="K74" s="165" t="s">
        <v>747</v>
      </c>
      <c r="L74" s="165">
        <v>841</v>
      </c>
      <c r="M74" s="165" t="s">
        <v>624</v>
      </c>
      <c r="N74" s="328">
        <v>900</v>
      </c>
      <c r="O74" s="310" t="s">
        <v>818</v>
      </c>
      <c r="Q74" s="329">
        <v>10</v>
      </c>
      <c r="R74" s="30">
        <v>0</v>
      </c>
      <c r="S74" s="5">
        <v>899</v>
      </c>
      <c r="T74" s="5">
        <v>899</v>
      </c>
      <c r="U74" s="15">
        <f t="shared" si="7"/>
        <v>0</v>
      </c>
      <c r="V74" s="330">
        <f t="shared" si="8"/>
        <v>1</v>
      </c>
      <c r="W74" s="329">
        <v>3169</v>
      </c>
      <c r="X74" s="331"/>
      <c r="Y74" s="330"/>
      <c r="Z74" s="170">
        <f t="shared" si="9"/>
        <v>120</v>
      </c>
    </row>
    <row r="75" spans="1:26" s="244" customFormat="1" x14ac:dyDescent="0.25">
      <c r="A75" s="96" t="s">
        <v>819</v>
      </c>
      <c r="B75" s="96" t="s">
        <v>820</v>
      </c>
      <c r="C75" s="96"/>
      <c r="D75" s="96" t="s">
        <v>821</v>
      </c>
      <c r="E75" s="96"/>
      <c r="F75" s="96" t="s">
        <v>822</v>
      </c>
      <c r="G75" s="131" t="str">
        <f t="shared" si="6"/>
        <v>2/2/2005</v>
      </c>
      <c r="H75" s="132">
        <v>2</v>
      </c>
      <c r="I75" s="132">
        <v>2</v>
      </c>
      <c r="J75" s="133">
        <v>2005</v>
      </c>
      <c r="K75" s="96" t="s">
        <v>34</v>
      </c>
      <c r="L75" s="96">
        <v>6053</v>
      </c>
      <c r="M75" s="96" t="s">
        <v>624</v>
      </c>
      <c r="N75" s="310">
        <v>4105</v>
      </c>
      <c r="O75" s="310"/>
      <c r="Q75" s="244">
        <v>10</v>
      </c>
      <c r="R75" s="30">
        <v>0</v>
      </c>
      <c r="S75" s="5">
        <v>4103.9999999999991</v>
      </c>
      <c r="T75" s="5">
        <v>4103.9999999999991</v>
      </c>
      <c r="U75" s="15">
        <f t="shared" si="7"/>
        <v>0</v>
      </c>
      <c r="V75" s="312">
        <f t="shared" si="8"/>
        <v>1.0000000000009095</v>
      </c>
      <c r="W75" s="244">
        <v>5561</v>
      </c>
      <c r="X75" s="311"/>
      <c r="Y75" s="312"/>
      <c r="Z75" s="113">
        <f t="shared" si="9"/>
        <v>120</v>
      </c>
    </row>
    <row r="76" spans="1:26" s="244" customFormat="1" x14ac:dyDescent="0.25">
      <c r="A76" s="96" t="s">
        <v>823</v>
      </c>
      <c r="B76" s="96" t="str">
        <f>+B77</f>
        <v>Archivo de 2 gavetas, color crema, 8 1/2 x 13</v>
      </c>
      <c r="C76" s="96"/>
      <c r="D76" s="96"/>
      <c r="E76" s="96"/>
      <c r="F76" s="96" t="s">
        <v>649</v>
      </c>
      <c r="G76" s="131" t="str">
        <f t="shared" si="6"/>
        <v>30/10/2002</v>
      </c>
      <c r="H76" s="132">
        <v>30</v>
      </c>
      <c r="I76" s="132">
        <v>10</v>
      </c>
      <c r="J76" s="133">
        <v>2002</v>
      </c>
      <c r="K76" s="96" t="s">
        <v>34</v>
      </c>
      <c r="L76" s="96">
        <v>5602</v>
      </c>
      <c r="M76" s="96" t="s">
        <v>624</v>
      </c>
      <c r="N76" s="310">
        <v>1880</v>
      </c>
      <c r="O76" s="310" t="s">
        <v>824</v>
      </c>
      <c r="Q76" s="244">
        <v>10</v>
      </c>
      <c r="R76" s="30">
        <v>0</v>
      </c>
      <c r="S76" s="5">
        <v>1879</v>
      </c>
      <c r="T76" s="5">
        <v>1879</v>
      </c>
      <c r="U76" s="15">
        <f t="shared" si="7"/>
        <v>0</v>
      </c>
      <c r="V76" s="312">
        <f t="shared" si="8"/>
        <v>1</v>
      </c>
      <c r="W76" s="244">
        <v>929</v>
      </c>
      <c r="X76" s="311"/>
      <c r="Y76" s="312"/>
      <c r="Z76" s="113">
        <f t="shared" si="9"/>
        <v>120</v>
      </c>
    </row>
    <row r="77" spans="1:26" s="244" customFormat="1" x14ac:dyDescent="0.25">
      <c r="A77" s="96" t="s">
        <v>825</v>
      </c>
      <c r="B77" s="96" t="s">
        <v>826</v>
      </c>
      <c r="C77" s="96"/>
      <c r="D77" s="96"/>
      <c r="E77" s="96"/>
      <c r="F77" s="96" t="s">
        <v>649</v>
      </c>
      <c r="G77" s="131" t="str">
        <f t="shared" si="6"/>
        <v>30/10/2002</v>
      </c>
      <c r="H77" s="132">
        <v>30</v>
      </c>
      <c r="I77" s="132">
        <v>10</v>
      </c>
      <c r="J77" s="133">
        <v>2002</v>
      </c>
      <c r="K77" s="96" t="s">
        <v>34</v>
      </c>
      <c r="L77" s="96">
        <v>5602</v>
      </c>
      <c r="M77" s="96" t="s">
        <v>624</v>
      </c>
      <c r="N77" s="310">
        <v>1880</v>
      </c>
      <c r="O77" s="310" t="s">
        <v>824</v>
      </c>
      <c r="Q77" s="244">
        <v>10</v>
      </c>
      <c r="R77" s="30">
        <v>0</v>
      </c>
      <c r="S77" s="5">
        <v>1879</v>
      </c>
      <c r="T77" s="5">
        <v>1879</v>
      </c>
      <c r="U77" s="15">
        <f t="shared" si="7"/>
        <v>0</v>
      </c>
      <c r="V77" s="312">
        <f t="shared" si="8"/>
        <v>1</v>
      </c>
      <c r="W77" s="244">
        <v>929</v>
      </c>
      <c r="X77" s="311"/>
      <c r="Y77" s="312"/>
      <c r="Z77" s="113">
        <f t="shared" si="9"/>
        <v>120</v>
      </c>
    </row>
    <row r="78" spans="1:26" s="333" customFormat="1" x14ac:dyDescent="0.25">
      <c r="A78" s="171" t="s">
        <v>827</v>
      </c>
      <c r="B78" s="171" t="s">
        <v>828</v>
      </c>
      <c r="C78" s="171"/>
      <c r="D78" s="171" t="s">
        <v>829</v>
      </c>
      <c r="E78" s="171"/>
      <c r="F78" s="171"/>
      <c r="G78" s="172" t="str">
        <f t="shared" si="6"/>
        <v>30/10/2002</v>
      </c>
      <c r="H78" s="173">
        <v>30</v>
      </c>
      <c r="I78" s="173">
        <v>10</v>
      </c>
      <c r="J78" s="174">
        <v>2002</v>
      </c>
      <c r="K78" s="171"/>
      <c r="L78" s="171"/>
      <c r="M78" s="96" t="s">
        <v>624</v>
      </c>
      <c r="N78" s="332">
        <v>1</v>
      </c>
      <c r="O78" s="310"/>
      <c r="P78" s="244"/>
      <c r="Q78" s="333">
        <v>10</v>
      </c>
      <c r="R78" s="177">
        <f>(((N78)-1)/10)/12</f>
        <v>0</v>
      </c>
      <c r="S78" s="560">
        <v>0</v>
      </c>
      <c r="T78" s="334">
        <v>0</v>
      </c>
      <c r="U78" s="561">
        <f t="shared" si="7"/>
        <v>0</v>
      </c>
      <c r="V78" s="334">
        <f t="shared" si="8"/>
        <v>1</v>
      </c>
      <c r="X78" s="335"/>
      <c r="Y78" s="334"/>
      <c r="Z78" s="624">
        <f t="shared" si="9"/>
        <v>120</v>
      </c>
    </row>
    <row r="79" spans="1:26" s="244" customFormat="1" x14ac:dyDescent="0.25">
      <c r="A79" s="96" t="s">
        <v>830</v>
      </c>
      <c r="B79" s="96" t="s">
        <v>738</v>
      </c>
      <c r="C79" s="96"/>
      <c r="D79" s="96" t="s">
        <v>831</v>
      </c>
      <c r="E79" s="96"/>
      <c r="F79" s="96" t="s">
        <v>775</v>
      </c>
      <c r="G79" s="131" t="str">
        <f t="shared" si="6"/>
        <v>5/6/2005</v>
      </c>
      <c r="H79" s="132">
        <v>5</v>
      </c>
      <c r="I79" s="132">
        <v>6</v>
      </c>
      <c r="J79" s="133">
        <v>2005</v>
      </c>
      <c r="K79" s="96" t="s">
        <v>747</v>
      </c>
      <c r="L79" s="96">
        <v>1348</v>
      </c>
      <c r="M79" s="96" t="s">
        <v>624</v>
      </c>
      <c r="N79" s="310">
        <v>3997</v>
      </c>
      <c r="O79" s="310"/>
      <c r="Q79" s="244">
        <v>10</v>
      </c>
      <c r="R79" s="30">
        <v>0</v>
      </c>
      <c r="S79" s="5">
        <v>3996.0000000000005</v>
      </c>
      <c r="T79" s="5">
        <v>3996.0000000000005</v>
      </c>
      <c r="U79" s="15">
        <f t="shared" si="7"/>
        <v>0</v>
      </c>
      <c r="V79" s="312">
        <f t="shared" si="8"/>
        <v>0.99999999999954525</v>
      </c>
      <c r="W79" s="244">
        <v>6278</v>
      </c>
      <c r="X79" s="311"/>
      <c r="Y79" s="312"/>
      <c r="Z79" s="113">
        <f t="shared" si="9"/>
        <v>120</v>
      </c>
    </row>
    <row r="80" spans="1:26" s="244" customFormat="1" x14ac:dyDescent="0.25">
      <c r="A80" s="147" t="s">
        <v>832</v>
      </c>
      <c r="B80" s="147" t="s">
        <v>833</v>
      </c>
      <c r="C80" s="147"/>
      <c r="D80" s="147"/>
      <c r="E80" s="147"/>
      <c r="F80" s="147" t="s">
        <v>834</v>
      </c>
      <c r="G80" s="148" t="str">
        <f t="shared" si="6"/>
        <v>20/9/2002</v>
      </c>
      <c r="H80" s="149">
        <v>20</v>
      </c>
      <c r="I80" s="149">
        <v>9</v>
      </c>
      <c r="J80" s="150">
        <v>2002</v>
      </c>
      <c r="K80" s="147" t="s">
        <v>34</v>
      </c>
      <c r="L80" s="147">
        <v>5446</v>
      </c>
      <c r="M80" s="147" t="s">
        <v>624</v>
      </c>
      <c r="N80" s="316">
        <v>2525</v>
      </c>
      <c r="O80" s="310" t="s">
        <v>835</v>
      </c>
      <c r="Q80" s="317">
        <v>10</v>
      </c>
      <c r="R80" s="18">
        <v>0</v>
      </c>
      <c r="S80" s="5">
        <v>2524</v>
      </c>
      <c r="T80" s="5">
        <v>2524</v>
      </c>
      <c r="U80" s="15">
        <f t="shared" si="7"/>
        <v>0</v>
      </c>
      <c r="V80" s="318">
        <f t="shared" si="8"/>
        <v>1</v>
      </c>
      <c r="W80" s="317">
        <v>877</v>
      </c>
      <c r="X80" s="319"/>
      <c r="Y80" s="318"/>
      <c r="Z80" s="154">
        <f t="shared" si="9"/>
        <v>120</v>
      </c>
    </row>
    <row r="81" spans="1:26" s="244" customFormat="1" x14ac:dyDescent="0.25">
      <c r="A81" s="96" t="s">
        <v>836</v>
      </c>
      <c r="B81" s="96" t="s">
        <v>837</v>
      </c>
      <c r="C81" s="96"/>
      <c r="D81" s="96" t="s">
        <v>838</v>
      </c>
      <c r="E81" s="96"/>
      <c r="F81" s="96"/>
      <c r="G81" s="131" t="str">
        <f t="shared" si="6"/>
        <v>20/9/2002</v>
      </c>
      <c r="H81" s="149">
        <v>20</v>
      </c>
      <c r="I81" s="149">
        <v>9</v>
      </c>
      <c r="J81" s="150">
        <v>2002</v>
      </c>
      <c r="K81" s="96"/>
      <c r="L81" s="96"/>
      <c r="M81" s="96" t="s">
        <v>624</v>
      </c>
      <c r="N81" s="310">
        <v>1</v>
      </c>
      <c r="O81" s="310"/>
      <c r="Q81" s="244">
        <v>10</v>
      </c>
      <c r="R81" s="30">
        <f>(((N81)-1)/10)/12</f>
        <v>0</v>
      </c>
      <c r="S81" s="5">
        <v>0</v>
      </c>
      <c r="T81" s="5">
        <v>0</v>
      </c>
      <c r="U81" s="15">
        <f t="shared" si="7"/>
        <v>0</v>
      </c>
      <c r="V81" s="312">
        <f t="shared" si="8"/>
        <v>1</v>
      </c>
      <c r="X81" s="311"/>
      <c r="Y81" s="312"/>
      <c r="Z81" s="113">
        <f t="shared" si="9"/>
        <v>120</v>
      </c>
    </row>
    <row r="82" spans="1:26" s="244" customFormat="1" x14ac:dyDescent="0.25">
      <c r="A82" s="96" t="s">
        <v>839</v>
      </c>
      <c r="B82" s="96" t="s">
        <v>840</v>
      </c>
      <c r="C82" s="96" t="s">
        <v>841</v>
      </c>
      <c r="D82" s="96" t="s">
        <v>842</v>
      </c>
      <c r="E82" s="96"/>
      <c r="F82" s="96"/>
      <c r="G82" s="131" t="str">
        <f t="shared" si="6"/>
        <v>20/9/2002</v>
      </c>
      <c r="H82" s="149">
        <v>20</v>
      </c>
      <c r="I82" s="149">
        <v>9</v>
      </c>
      <c r="J82" s="150">
        <v>2002</v>
      </c>
      <c r="K82" s="96"/>
      <c r="L82" s="96"/>
      <c r="M82" s="96" t="s">
        <v>624</v>
      </c>
      <c r="N82" s="310">
        <v>1</v>
      </c>
      <c r="O82" s="310" t="s">
        <v>843</v>
      </c>
      <c r="Q82" s="244">
        <v>5</v>
      </c>
      <c r="R82" s="30">
        <f>(((N82)-1)/10)/12</f>
        <v>0</v>
      </c>
      <c r="S82" s="5">
        <v>0</v>
      </c>
      <c r="T82" s="5">
        <v>0</v>
      </c>
      <c r="U82" s="15">
        <f t="shared" si="7"/>
        <v>0</v>
      </c>
      <c r="V82" s="312">
        <f t="shared" si="8"/>
        <v>1</v>
      </c>
      <c r="X82" s="311"/>
      <c r="Y82" s="312"/>
      <c r="Z82" s="113">
        <f t="shared" si="9"/>
        <v>120</v>
      </c>
    </row>
    <row r="83" spans="1:26" s="244" customFormat="1" x14ac:dyDescent="0.25">
      <c r="A83" s="96" t="s">
        <v>844</v>
      </c>
      <c r="B83" s="96" t="s">
        <v>845</v>
      </c>
      <c r="C83" s="96"/>
      <c r="D83" s="96"/>
      <c r="E83" s="96"/>
      <c r="F83" s="96" t="s">
        <v>664</v>
      </c>
      <c r="G83" s="131" t="str">
        <f t="shared" si="6"/>
        <v>27/5/2003</v>
      </c>
      <c r="H83" s="132">
        <v>27</v>
      </c>
      <c r="I83" s="132">
        <v>5</v>
      </c>
      <c r="J83" s="133">
        <v>2003</v>
      </c>
      <c r="K83" s="96" t="s">
        <v>34</v>
      </c>
      <c r="L83" s="96">
        <v>29026</v>
      </c>
      <c r="M83" s="96" t="s">
        <v>624</v>
      </c>
      <c r="N83" s="310">
        <v>2285</v>
      </c>
      <c r="O83" s="310"/>
      <c r="Q83" s="244">
        <v>10</v>
      </c>
      <c r="R83" s="30">
        <v>0</v>
      </c>
      <c r="S83" s="5">
        <v>2284</v>
      </c>
      <c r="T83" s="5">
        <v>2284</v>
      </c>
      <c r="U83" s="15">
        <f t="shared" si="7"/>
        <v>0</v>
      </c>
      <c r="V83" s="312">
        <f t="shared" si="8"/>
        <v>1</v>
      </c>
      <c r="W83" s="244">
        <v>1361</v>
      </c>
      <c r="X83" s="311"/>
      <c r="Y83" s="312"/>
      <c r="Z83" s="113">
        <f t="shared" si="9"/>
        <v>120</v>
      </c>
    </row>
    <row r="84" spans="1:26" s="333" customFormat="1" x14ac:dyDescent="0.25">
      <c r="A84" s="171" t="s">
        <v>846</v>
      </c>
      <c r="B84" s="171" t="s">
        <v>847</v>
      </c>
      <c r="C84" s="171"/>
      <c r="D84" s="171" t="s">
        <v>848</v>
      </c>
      <c r="E84" s="171"/>
      <c r="F84" s="171" t="s">
        <v>664</v>
      </c>
      <c r="G84" s="172" t="str">
        <f t="shared" si="6"/>
        <v>16/1/2003</v>
      </c>
      <c r="H84" s="173">
        <v>16</v>
      </c>
      <c r="I84" s="173">
        <v>1</v>
      </c>
      <c r="J84" s="174">
        <v>2003</v>
      </c>
      <c r="K84" s="171" t="s">
        <v>34</v>
      </c>
      <c r="L84" s="171">
        <v>26779</v>
      </c>
      <c r="M84" s="96" t="s">
        <v>624</v>
      </c>
      <c r="N84" s="332">
        <v>2046.46</v>
      </c>
      <c r="O84" s="332"/>
      <c r="Q84" s="333">
        <v>10</v>
      </c>
      <c r="R84" s="177">
        <v>0</v>
      </c>
      <c r="S84" s="560">
        <v>2045.46</v>
      </c>
      <c r="T84" s="560">
        <v>2045.46</v>
      </c>
      <c r="U84" s="561">
        <f t="shared" si="7"/>
        <v>0</v>
      </c>
      <c r="V84" s="334">
        <f t="shared" si="8"/>
        <v>1</v>
      </c>
      <c r="W84" s="333">
        <v>913</v>
      </c>
      <c r="X84" s="335"/>
      <c r="Y84" s="334"/>
      <c r="Z84" s="624">
        <f t="shared" si="9"/>
        <v>120</v>
      </c>
    </row>
    <row r="85" spans="1:26" s="244" customFormat="1" x14ac:dyDescent="0.25">
      <c r="A85" s="96" t="s">
        <v>849</v>
      </c>
      <c r="B85" s="96" t="s">
        <v>850</v>
      </c>
      <c r="C85" s="96"/>
      <c r="D85" s="96"/>
      <c r="E85" s="96"/>
      <c r="F85" s="96"/>
      <c r="G85" s="131" t="str">
        <f t="shared" si="6"/>
        <v>16/1/2003</v>
      </c>
      <c r="H85" s="132">
        <v>16</v>
      </c>
      <c r="I85" s="132">
        <v>1</v>
      </c>
      <c r="J85" s="133">
        <v>2003</v>
      </c>
      <c r="K85" s="96"/>
      <c r="L85" s="96"/>
      <c r="M85" s="96" t="s">
        <v>624</v>
      </c>
      <c r="N85" s="310">
        <v>1</v>
      </c>
      <c r="O85" s="310"/>
      <c r="Q85" s="244">
        <v>10</v>
      </c>
      <c r="R85" s="30">
        <f>(((N85)-1)/10)/12</f>
        <v>0</v>
      </c>
      <c r="S85" s="5">
        <v>0</v>
      </c>
      <c r="T85" s="5">
        <v>0</v>
      </c>
      <c r="U85" s="15">
        <f t="shared" si="7"/>
        <v>0</v>
      </c>
      <c r="V85" s="312">
        <f t="shared" si="8"/>
        <v>1</v>
      </c>
      <c r="X85" s="311"/>
      <c r="Y85" s="312"/>
      <c r="Z85" s="113">
        <f t="shared" si="9"/>
        <v>120</v>
      </c>
    </row>
    <row r="86" spans="1:26" s="244" customFormat="1" x14ac:dyDescent="0.25">
      <c r="A86" s="137" t="s">
        <v>851</v>
      </c>
      <c r="B86" s="137" t="s">
        <v>852</v>
      </c>
      <c r="C86" s="137" t="s">
        <v>853</v>
      </c>
      <c r="D86" s="137" t="s">
        <v>854</v>
      </c>
      <c r="E86" s="137" t="s">
        <v>855</v>
      </c>
      <c r="F86" s="137" t="s">
        <v>856</v>
      </c>
      <c r="G86" s="180" t="str">
        <f t="shared" si="6"/>
        <v>5/5/2005</v>
      </c>
      <c r="H86" s="181">
        <v>5</v>
      </c>
      <c r="I86" s="181">
        <v>5</v>
      </c>
      <c r="J86" s="182">
        <v>2005</v>
      </c>
      <c r="K86" s="137" t="s">
        <v>747</v>
      </c>
      <c r="L86" s="137">
        <v>1347</v>
      </c>
      <c r="M86" s="137" t="s">
        <v>624</v>
      </c>
      <c r="N86" s="336">
        <v>233906.16</v>
      </c>
      <c r="O86" s="310" t="s">
        <v>857</v>
      </c>
      <c r="Q86" s="337">
        <v>10</v>
      </c>
      <c r="R86" s="21">
        <v>0</v>
      </c>
      <c r="S86" s="5">
        <v>233905.16</v>
      </c>
      <c r="T86" s="5">
        <v>233905.16</v>
      </c>
      <c r="U86" s="15">
        <f t="shared" si="7"/>
        <v>0</v>
      </c>
      <c r="V86" s="338">
        <f t="shared" si="8"/>
        <v>1</v>
      </c>
      <c r="W86" s="183" t="s">
        <v>858</v>
      </c>
      <c r="X86" s="339"/>
      <c r="Y86" s="338"/>
      <c r="Z86" s="184">
        <f t="shared" si="9"/>
        <v>120</v>
      </c>
    </row>
    <row r="87" spans="1:26" s="244" customFormat="1" x14ac:dyDescent="0.25">
      <c r="A87" s="96" t="s">
        <v>859</v>
      </c>
      <c r="B87" s="96" t="s">
        <v>728</v>
      </c>
      <c r="C87" s="96"/>
      <c r="D87" s="96" t="s">
        <v>860</v>
      </c>
      <c r="E87" s="96"/>
      <c r="F87" s="96" t="s">
        <v>775</v>
      </c>
      <c r="G87" s="131" t="str">
        <f t="shared" si="6"/>
        <v>4/8/2005</v>
      </c>
      <c r="H87" s="132">
        <v>4</v>
      </c>
      <c r="I87" s="132">
        <v>8</v>
      </c>
      <c r="J87" s="133">
        <v>2005</v>
      </c>
      <c r="K87" s="96" t="s">
        <v>747</v>
      </c>
      <c r="L87" s="96">
        <v>1323</v>
      </c>
      <c r="M87" s="96" t="s">
        <v>624</v>
      </c>
      <c r="N87" s="310">
        <v>2986</v>
      </c>
      <c r="O87" s="310"/>
      <c r="Q87" s="244">
        <v>10</v>
      </c>
      <c r="R87" s="30">
        <v>0</v>
      </c>
      <c r="S87" s="5">
        <v>2985</v>
      </c>
      <c r="T87" s="5">
        <v>2985</v>
      </c>
      <c r="U87" s="15">
        <f t="shared" si="7"/>
        <v>0</v>
      </c>
      <c r="V87" s="312">
        <f t="shared" si="8"/>
        <v>1</v>
      </c>
      <c r="W87" s="244">
        <v>6089</v>
      </c>
      <c r="X87" s="311"/>
      <c r="Y87" s="312"/>
      <c r="Z87" s="113">
        <f t="shared" si="9"/>
        <v>120</v>
      </c>
    </row>
    <row r="88" spans="1:26" s="244" customFormat="1" x14ac:dyDescent="0.25">
      <c r="A88" s="96" t="s">
        <v>861</v>
      </c>
      <c r="B88" s="96" t="s">
        <v>728</v>
      </c>
      <c r="C88" s="96"/>
      <c r="D88" s="96" t="s">
        <v>862</v>
      </c>
      <c r="E88" s="96"/>
      <c r="F88" s="96" t="s">
        <v>730</v>
      </c>
      <c r="G88" s="131" t="str">
        <f t="shared" si="6"/>
        <v>21/11/2003</v>
      </c>
      <c r="H88" s="132">
        <v>21</v>
      </c>
      <c r="I88" s="132">
        <v>11</v>
      </c>
      <c r="J88" s="133">
        <v>2003</v>
      </c>
      <c r="K88" s="96" t="s">
        <v>34</v>
      </c>
      <c r="L88" s="96">
        <v>13675</v>
      </c>
      <c r="M88" s="96" t="s">
        <v>624</v>
      </c>
      <c r="N88" s="310">
        <v>5985</v>
      </c>
      <c r="O88" s="310"/>
      <c r="Q88" s="244">
        <v>10</v>
      </c>
      <c r="R88" s="30">
        <v>0</v>
      </c>
      <c r="S88" s="5">
        <v>5984</v>
      </c>
      <c r="T88" s="5">
        <v>5984</v>
      </c>
      <c r="U88" s="15">
        <f t="shared" si="7"/>
        <v>0</v>
      </c>
      <c r="V88" s="312">
        <f t="shared" si="8"/>
        <v>1</v>
      </c>
      <c r="W88" s="244">
        <v>2459</v>
      </c>
      <c r="X88" s="311"/>
      <c r="Y88" s="312"/>
      <c r="Z88" s="113">
        <f t="shared" si="9"/>
        <v>120</v>
      </c>
    </row>
    <row r="89" spans="1:26" s="333" customFormat="1" x14ac:dyDescent="0.25">
      <c r="A89" s="171" t="s">
        <v>863</v>
      </c>
      <c r="B89" s="171" t="s">
        <v>864</v>
      </c>
      <c r="C89" s="171"/>
      <c r="D89" s="171" t="s">
        <v>829</v>
      </c>
      <c r="E89" s="171"/>
      <c r="F89" s="171"/>
      <c r="G89" s="172" t="str">
        <f t="shared" si="6"/>
        <v>21/11/2003</v>
      </c>
      <c r="H89" s="173">
        <v>21</v>
      </c>
      <c r="I89" s="173">
        <v>11</v>
      </c>
      <c r="J89" s="174">
        <v>2003</v>
      </c>
      <c r="K89" s="171"/>
      <c r="L89" s="171"/>
      <c r="M89" s="96" t="s">
        <v>624</v>
      </c>
      <c r="N89" s="332">
        <v>1</v>
      </c>
      <c r="O89" s="310"/>
      <c r="P89" s="244"/>
      <c r="Q89" s="333">
        <v>10</v>
      </c>
      <c r="R89" s="177">
        <f>(((N89)-1)/10)/12</f>
        <v>0</v>
      </c>
      <c r="S89" s="560">
        <v>0</v>
      </c>
      <c r="T89" s="560">
        <v>0</v>
      </c>
      <c r="U89" s="561">
        <f t="shared" si="7"/>
        <v>0</v>
      </c>
      <c r="V89" s="334">
        <f t="shared" si="8"/>
        <v>1</v>
      </c>
      <c r="X89" s="335"/>
      <c r="Y89" s="334"/>
      <c r="Z89" s="624">
        <f t="shared" si="9"/>
        <v>120</v>
      </c>
    </row>
    <row r="90" spans="1:26" s="244" customFormat="1" x14ac:dyDescent="0.25">
      <c r="A90" s="96" t="s">
        <v>865</v>
      </c>
      <c r="B90" s="96" t="s">
        <v>808</v>
      </c>
      <c r="C90" s="96"/>
      <c r="D90" s="96"/>
      <c r="E90" s="96"/>
      <c r="F90" s="96"/>
      <c r="G90" s="131" t="str">
        <f t="shared" si="6"/>
        <v>21/11/2003</v>
      </c>
      <c r="H90" s="132">
        <v>21</v>
      </c>
      <c r="I90" s="132">
        <v>11</v>
      </c>
      <c r="J90" s="133">
        <v>2003</v>
      </c>
      <c r="K90" s="96"/>
      <c r="L90" s="96"/>
      <c r="M90" s="96" t="s">
        <v>624</v>
      </c>
      <c r="N90" s="310">
        <v>1</v>
      </c>
      <c r="O90" s="310"/>
      <c r="Q90" s="244">
        <v>10</v>
      </c>
      <c r="R90" s="30">
        <f>(((N90)-1)/10)/12</f>
        <v>0</v>
      </c>
      <c r="S90" s="5">
        <v>0</v>
      </c>
      <c r="T90" s="5">
        <v>0</v>
      </c>
      <c r="U90" s="15">
        <f t="shared" si="7"/>
        <v>0</v>
      </c>
      <c r="V90" s="312">
        <f t="shared" si="8"/>
        <v>1</v>
      </c>
      <c r="X90" s="311"/>
      <c r="Y90" s="312"/>
      <c r="Z90" s="113">
        <f t="shared" si="9"/>
        <v>120</v>
      </c>
    </row>
    <row r="91" spans="1:26" s="244" customFormat="1" x14ac:dyDescent="0.25">
      <c r="A91" s="147" t="s">
        <v>867</v>
      </c>
      <c r="B91" s="147" t="s">
        <v>866</v>
      </c>
      <c r="C91" s="147"/>
      <c r="D91" s="147"/>
      <c r="E91" s="147"/>
      <c r="F91" s="147"/>
      <c r="G91" s="148" t="str">
        <f t="shared" si="6"/>
        <v>21/11/2003</v>
      </c>
      <c r="H91" s="132">
        <v>21</v>
      </c>
      <c r="I91" s="132">
        <v>11</v>
      </c>
      <c r="J91" s="133">
        <v>2003</v>
      </c>
      <c r="K91" s="147"/>
      <c r="L91" s="147"/>
      <c r="M91" s="147" t="s">
        <v>624</v>
      </c>
      <c r="N91" s="316">
        <v>1</v>
      </c>
      <c r="O91" s="310"/>
      <c r="Q91" s="317">
        <v>10</v>
      </c>
      <c r="R91" s="18">
        <f>(((N91)-1)/10)/12</f>
        <v>0</v>
      </c>
      <c r="S91" s="5">
        <v>0</v>
      </c>
      <c r="T91" s="5">
        <v>0</v>
      </c>
      <c r="U91" s="15">
        <f t="shared" si="7"/>
        <v>0</v>
      </c>
      <c r="V91" s="318">
        <f t="shared" si="8"/>
        <v>1</v>
      </c>
      <c r="W91" s="317"/>
      <c r="X91" s="319"/>
      <c r="Y91" s="318"/>
      <c r="Z91" s="154">
        <f t="shared" si="9"/>
        <v>120</v>
      </c>
    </row>
    <row r="92" spans="1:26" s="244" customFormat="1" x14ac:dyDescent="0.25">
      <c r="A92" s="96" t="s">
        <v>868</v>
      </c>
      <c r="B92" s="96" t="s">
        <v>738</v>
      </c>
      <c r="C92" s="96"/>
      <c r="D92" s="96" t="s">
        <v>869</v>
      </c>
      <c r="E92" s="96"/>
      <c r="F92" s="96" t="s">
        <v>775</v>
      </c>
      <c r="G92" s="131" t="str">
        <f t="shared" si="6"/>
        <v>4/8/2005</v>
      </c>
      <c r="H92" s="132">
        <v>4</v>
      </c>
      <c r="I92" s="132">
        <v>8</v>
      </c>
      <c r="J92" s="133">
        <v>2005</v>
      </c>
      <c r="K92" s="96" t="s">
        <v>747</v>
      </c>
      <c r="L92" s="96">
        <v>1323</v>
      </c>
      <c r="M92" s="96" t="s">
        <v>624</v>
      </c>
      <c r="N92" s="310">
        <v>2986</v>
      </c>
      <c r="O92" s="310"/>
      <c r="Q92" s="244">
        <v>10</v>
      </c>
      <c r="R92" s="30">
        <v>0</v>
      </c>
      <c r="S92" s="5">
        <v>2985</v>
      </c>
      <c r="T92" s="5">
        <v>2985</v>
      </c>
      <c r="U92" s="15">
        <f t="shared" si="7"/>
        <v>0</v>
      </c>
      <c r="V92" s="312">
        <f t="shared" si="8"/>
        <v>1</v>
      </c>
      <c r="W92" s="244">
        <v>6089</v>
      </c>
      <c r="X92" s="311"/>
      <c r="Y92" s="312"/>
      <c r="Z92" s="113">
        <f t="shared" si="9"/>
        <v>120</v>
      </c>
    </row>
    <row r="93" spans="1:26" s="244" customFormat="1" x14ac:dyDescent="0.25">
      <c r="A93" s="96" t="s">
        <v>870</v>
      </c>
      <c r="B93" s="96" t="s">
        <v>871</v>
      </c>
      <c r="C93" s="96" t="s">
        <v>872</v>
      </c>
      <c r="D93" s="96" t="s">
        <v>873</v>
      </c>
      <c r="E93" s="96"/>
      <c r="F93" s="96" t="s">
        <v>649</v>
      </c>
      <c r="G93" s="131" t="str">
        <f t="shared" si="6"/>
        <v>6/6/2003</v>
      </c>
      <c r="H93" s="132">
        <v>6</v>
      </c>
      <c r="I93" s="132">
        <v>6</v>
      </c>
      <c r="J93" s="133">
        <v>2003</v>
      </c>
      <c r="K93" s="96" t="s">
        <v>34</v>
      </c>
      <c r="L93" s="96">
        <v>6476</v>
      </c>
      <c r="M93" s="96" t="s">
        <v>624</v>
      </c>
      <c r="N93" s="310">
        <v>4605</v>
      </c>
      <c r="O93" s="310"/>
      <c r="Q93" s="244">
        <v>10</v>
      </c>
      <c r="R93" s="30">
        <v>0</v>
      </c>
      <c r="S93" s="5">
        <v>4604</v>
      </c>
      <c r="T93" s="5">
        <v>4604</v>
      </c>
      <c r="U93" s="15">
        <f t="shared" si="7"/>
        <v>0</v>
      </c>
      <c r="V93" s="312">
        <f t="shared" si="8"/>
        <v>1</v>
      </c>
      <c r="W93" s="244">
        <v>1559</v>
      </c>
      <c r="X93" s="311"/>
      <c r="Y93" s="312"/>
      <c r="Z93" s="113">
        <f t="shared" si="9"/>
        <v>120</v>
      </c>
    </row>
    <row r="94" spans="1:26" s="244" customFormat="1" x14ac:dyDescent="0.25">
      <c r="A94" s="96" t="s">
        <v>874</v>
      </c>
      <c r="B94" s="96" t="s">
        <v>875</v>
      </c>
      <c r="C94" s="96"/>
      <c r="D94" s="96" t="s">
        <v>876</v>
      </c>
      <c r="E94" s="96"/>
      <c r="F94" s="96"/>
      <c r="G94" s="131" t="str">
        <f t="shared" si="6"/>
        <v>6/6/2003</v>
      </c>
      <c r="H94" s="132">
        <v>6</v>
      </c>
      <c r="I94" s="132">
        <v>6</v>
      </c>
      <c r="J94" s="133">
        <v>2003</v>
      </c>
      <c r="K94" s="96"/>
      <c r="L94" s="96"/>
      <c r="M94" s="96" t="s">
        <v>624</v>
      </c>
      <c r="N94" s="185">
        <v>1</v>
      </c>
      <c r="O94" s="185"/>
      <c r="Q94" s="244">
        <v>10</v>
      </c>
      <c r="R94" s="30">
        <f>(((N94)-1)/10)/12</f>
        <v>0</v>
      </c>
      <c r="S94" s="5">
        <v>0</v>
      </c>
      <c r="T94" s="312">
        <v>0</v>
      </c>
      <c r="U94" s="15">
        <f t="shared" si="7"/>
        <v>0</v>
      </c>
      <c r="V94" s="312">
        <f t="shared" si="8"/>
        <v>1</v>
      </c>
      <c r="X94" s="311"/>
      <c r="Y94" s="312"/>
      <c r="Z94" s="113">
        <f t="shared" si="9"/>
        <v>120</v>
      </c>
    </row>
    <row r="95" spans="1:26" s="244" customFormat="1" x14ac:dyDescent="0.25">
      <c r="A95" s="96" t="s">
        <v>877</v>
      </c>
      <c r="B95" s="96" t="s">
        <v>878</v>
      </c>
      <c r="C95" s="96"/>
      <c r="D95" s="96" t="s">
        <v>879</v>
      </c>
      <c r="E95" s="96"/>
      <c r="F95" s="96"/>
      <c r="G95" s="131" t="str">
        <f t="shared" si="6"/>
        <v>6/6/2003</v>
      </c>
      <c r="H95" s="132">
        <v>6</v>
      </c>
      <c r="I95" s="132">
        <v>6</v>
      </c>
      <c r="J95" s="133">
        <v>2003</v>
      </c>
      <c r="K95" s="96"/>
      <c r="L95" s="96"/>
      <c r="M95" s="96" t="s">
        <v>624</v>
      </c>
      <c r="N95" s="185">
        <v>1</v>
      </c>
      <c r="O95" s="185"/>
      <c r="Q95" s="244">
        <v>10</v>
      </c>
      <c r="R95" s="30">
        <f>(((N95)-1)/10)/12</f>
        <v>0</v>
      </c>
      <c r="S95" s="5">
        <v>0</v>
      </c>
      <c r="T95" s="312">
        <v>0</v>
      </c>
      <c r="U95" s="15">
        <f t="shared" si="7"/>
        <v>0</v>
      </c>
      <c r="V95" s="312">
        <f t="shared" si="8"/>
        <v>1</v>
      </c>
      <c r="X95" s="311"/>
      <c r="Y95" s="312"/>
      <c r="Z95" s="113">
        <f t="shared" si="9"/>
        <v>120</v>
      </c>
    </row>
    <row r="96" spans="1:26" s="244" customFormat="1" x14ac:dyDescent="0.25">
      <c r="A96" s="96" t="s">
        <v>880</v>
      </c>
      <c r="B96" s="96" t="s">
        <v>728</v>
      </c>
      <c r="C96" s="96"/>
      <c r="D96" s="96" t="s">
        <v>881</v>
      </c>
      <c r="E96" s="96"/>
      <c r="F96" s="96" t="s">
        <v>730</v>
      </c>
      <c r="G96" s="131" t="str">
        <f t="shared" si="6"/>
        <v>21/11/2003</v>
      </c>
      <c r="H96" s="132">
        <v>21</v>
      </c>
      <c r="I96" s="132">
        <v>11</v>
      </c>
      <c r="J96" s="133">
        <v>2003</v>
      </c>
      <c r="K96" s="96" t="s">
        <v>34</v>
      </c>
      <c r="L96" s="96">
        <v>13675</v>
      </c>
      <c r="M96" s="96" t="s">
        <v>624</v>
      </c>
      <c r="N96" s="185">
        <v>5985</v>
      </c>
      <c r="O96" s="185"/>
      <c r="Q96" s="244">
        <v>10</v>
      </c>
      <c r="R96" s="30">
        <v>0</v>
      </c>
      <c r="S96" s="5">
        <v>5984</v>
      </c>
      <c r="T96" s="5">
        <v>5984</v>
      </c>
      <c r="U96" s="15">
        <f t="shared" si="7"/>
        <v>0</v>
      </c>
      <c r="V96" s="312">
        <f t="shared" si="8"/>
        <v>1</v>
      </c>
      <c r="W96" s="244">
        <v>2459</v>
      </c>
      <c r="X96" s="311"/>
      <c r="Y96" s="312"/>
      <c r="Z96" s="113">
        <f t="shared" si="9"/>
        <v>120</v>
      </c>
    </row>
    <row r="97" spans="1:26" s="244" customFormat="1" x14ac:dyDescent="0.25">
      <c r="A97" s="96" t="s">
        <v>882</v>
      </c>
      <c r="B97" s="96" t="s">
        <v>728</v>
      </c>
      <c r="C97" s="96"/>
      <c r="D97" s="96" t="s">
        <v>883</v>
      </c>
      <c r="E97" s="96"/>
      <c r="F97" s="96" t="s">
        <v>730</v>
      </c>
      <c r="G97" s="131" t="str">
        <f t="shared" si="6"/>
        <v>21/11/2003</v>
      </c>
      <c r="H97" s="132">
        <v>21</v>
      </c>
      <c r="I97" s="132">
        <v>11</v>
      </c>
      <c r="J97" s="133">
        <v>2003</v>
      </c>
      <c r="K97" s="96" t="s">
        <v>34</v>
      </c>
      <c r="L97" s="96">
        <v>13675</v>
      </c>
      <c r="M97" s="96" t="s">
        <v>624</v>
      </c>
      <c r="N97" s="185">
        <v>3216.11</v>
      </c>
      <c r="O97" s="185"/>
      <c r="Q97" s="244">
        <v>10</v>
      </c>
      <c r="R97" s="30">
        <v>0</v>
      </c>
      <c r="S97" s="5">
        <v>3215.1100000000006</v>
      </c>
      <c r="T97" s="5">
        <v>3215.1100000000006</v>
      </c>
      <c r="U97" s="15">
        <f t="shared" si="7"/>
        <v>0</v>
      </c>
      <c r="V97" s="312">
        <f t="shared" si="8"/>
        <v>0.99999999999954525</v>
      </c>
      <c r="W97" s="244">
        <v>2459</v>
      </c>
      <c r="X97" s="311"/>
      <c r="Y97" s="312"/>
      <c r="Z97" s="113">
        <f t="shared" si="9"/>
        <v>120</v>
      </c>
    </row>
    <row r="98" spans="1:26" s="244" customFormat="1" x14ac:dyDescent="0.25">
      <c r="A98" s="96" t="s">
        <v>884</v>
      </c>
      <c r="B98" s="96" t="s">
        <v>728</v>
      </c>
      <c r="C98" s="96"/>
      <c r="D98" s="96" t="s">
        <v>885</v>
      </c>
      <c r="E98" s="96"/>
      <c r="F98" s="96" t="s">
        <v>730</v>
      </c>
      <c r="G98" s="131" t="str">
        <f t="shared" si="6"/>
        <v>21/11/2003</v>
      </c>
      <c r="H98" s="132">
        <v>21</v>
      </c>
      <c r="I98" s="132">
        <v>11</v>
      </c>
      <c r="J98" s="133">
        <v>2003</v>
      </c>
      <c r="K98" s="96" t="s">
        <v>34</v>
      </c>
      <c r="L98" s="96">
        <v>13675</v>
      </c>
      <c r="M98" s="96" t="s">
        <v>624</v>
      </c>
      <c r="N98" s="185">
        <v>2275.38</v>
      </c>
      <c r="O98" s="185"/>
      <c r="Q98" s="244">
        <v>10</v>
      </c>
      <c r="R98" s="30">
        <v>0</v>
      </c>
      <c r="S98" s="5">
        <v>2274.38</v>
      </c>
      <c r="T98" s="5">
        <v>2274.38</v>
      </c>
      <c r="U98" s="15">
        <f t="shared" si="7"/>
        <v>0</v>
      </c>
      <c r="V98" s="312">
        <f t="shared" si="8"/>
        <v>1</v>
      </c>
      <c r="W98" s="244">
        <v>2459</v>
      </c>
      <c r="X98" s="311"/>
      <c r="Y98" s="312"/>
      <c r="Z98" s="113">
        <f t="shared" si="9"/>
        <v>120</v>
      </c>
    </row>
    <row r="99" spans="1:26" s="244" customFormat="1" x14ac:dyDescent="0.25">
      <c r="A99" s="147" t="s">
        <v>886</v>
      </c>
      <c r="B99" s="147" t="s">
        <v>850</v>
      </c>
      <c r="C99" s="147"/>
      <c r="D99" s="147"/>
      <c r="E99" s="147"/>
      <c r="F99" s="147"/>
      <c r="G99" s="148" t="str">
        <f t="shared" si="6"/>
        <v>21/11/2003</v>
      </c>
      <c r="H99" s="132">
        <v>21</v>
      </c>
      <c r="I99" s="132">
        <v>11</v>
      </c>
      <c r="J99" s="133">
        <v>2003</v>
      </c>
      <c r="K99" s="147"/>
      <c r="L99" s="147"/>
      <c r="M99" s="147" t="s">
        <v>624</v>
      </c>
      <c r="N99" s="17">
        <v>1</v>
      </c>
      <c r="O99" s="185"/>
      <c r="Q99" s="317">
        <v>10</v>
      </c>
      <c r="R99" s="30">
        <v>0</v>
      </c>
      <c r="S99" s="5">
        <v>0</v>
      </c>
      <c r="T99" s="318">
        <v>0</v>
      </c>
      <c r="U99" s="15">
        <f t="shared" si="7"/>
        <v>0</v>
      </c>
      <c r="V99" s="318">
        <f t="shared" si="8"/>
        <v>1</v>
      </c>
      <c r="W99" s="317"/>
      <c r="X99" s="319"/>
      <c r="Y99" s="318"/>
      <c r="Z99" s="154">
        <f t="shared" si="9"/>
        <v>120</v>
      </c>
    </row>
    <row r="100" spans="1:26" s="244" customFormat="1" x14ac:dyDescent="0.25">
      <c r="A100" s="171" t="s">
        <v>887</v>
      </c>
      <c r="B100" s="171" t="s">
        <v>850</v>
      </c>
      <c r="C100" s="171"/>
      <c r="D100" s="171"/>
      <c r="E100" s="171"/>
      <c r="F100" s="171"/>
      <c r="G100" s="172" t="str">
        <f t="shared" si="6"/>
        <v>21/11/2003</v>
      </c>
      <c r="H100" s="132">
        <v>21</v>
      </c>
      <c r="I100" s="132">
        <v>11</v>
      </c>
      <c r="J100" s="133">
        <v>2003</v>
      </c>
      <c r="K100" s="171"/>
      <c r="L100" s="171"/>
      <c r="M100" s="171" t="s">
        <v>624</v>
      </c>
      <c r="N100" s="187">
        <v>1</v>
      </c>
      <c r="O100" s="185"/>
      <c r="Q100" s="333">
        <v>10</v>
      </c>
      <c r="R100" s="30">
        <v>0</v>
      </c>
      <c r="S100" s="5">
        <v>0</v>
      </c>
      <c r="T100" s="334">
        <v>0</v>
      </c>
      <c r="U100" s="15">
        <f t="shared" si="7"/>
        <v>0</v>
      </c>
      <c r="V100" s="334">
        <f t="shared" si="8"/>
        <v>1</v>
      </c>
      <c r="W100" s="333"/>
      <c r="X100" s="335"/>
      <c r="Y100" s="334"/>
      <c r="Z100" s="179">
        <f t="shared" si="9"/>
        <v>120</v>
      </c>
    </row>
    <row r="101" spans="1:26" s="244" customFormat="1" x14ac:dyDescent="0.25">
      <c r="A101" s="147" t="s">
        <v>888</v>
      </c>
      <c r="B101" s="147" t="s">
        <v>889</v>
      </c>
      <c r="C101" s="147" t="s">
        <v>547</v>
      </c>
      <c r="D101" s="147" t="s">
        <v>890</v>
      </c>
      <c r="E101" s="147" t="s">
        <v>891</v>
      </c>
      <c r="F101" s="147"/>
      <c r="G101" s="148" t="str">
        <f t="shared" si="6"/>
        <v>21/11/2003</v>
      </c>
      <c r="H101" s="132">
        <v>21</v>
      </c>
      <c r="I101" s="132">
        <v>11</v>
      </c>
      <c r="J101" s="133">
        <v>2003</v>
      </c>
      <c r="K101" s="147"/>
      <c r="L101" s="147"/>
      <c r="M101" s="17" t="s">
        <v>624</v>
      </c>
      <c r="N101" s="317">
        <v>1</v>
      </c>
      <c r="O101" s="30"/>
      <c r="P101" s="5"/>
      <c r="Q101" s="318">
        <v>10</v>
      </c>
      <c r="R101" s="15">
        <v>0</v>
      </c>
      <c r="S101" s="318">
        <v>0</v>
      </c>
      <c r="T101" s="317">
        <v>0</v>
      </c>
      <c r="U101" s="319">
        <f t="shared" si="7"/>
        <v>0</v>
      </c>
      <c r="V101" s="318">
        <f t="shared" si="8"/>
        <v>1</v>
      </c>
      <c r="W101" s="154"/>
      <c r="Z101" s="244">
        <f t="shared" si="9"/>
        <v>120</v>
      </c>
    </row>
    <row r="102" spans="1:26" s="244" customFormat="1" x14ac:dyDescent="0.25">
      <c r="A102" s="96" t="s">
        <v>892</v>
      </c>
      <c r="B102" s="96" t="s">
        <v>893</v>
      </c>
      <c r="C102" s="96" t="s">
        <v>894</v>
      </c>
      <c r="D102" s="96" t="s">
        <v>895</v>
      </c>
      <c r="E102" s="96"/>
      <c r="F102" s="96"/>
      <c r="G102" s="131" t="str">
        <f t="shared" si="6"/>
        <v>31/12/2003</v>
      </c>
      <c r="H102" s="132">
        <v>31</v>
      </c>
      <c r="I102" s="132">
        <v>12</v>
      </c>
      <c r="J102" s="133">
        <v>2003</v>
      </c>
      <c r="K102" s="96"/>
      <c r="L102" s="96"/>
      <c r="M102" s="96" t="s">
        <v>624</v>
      </c>
      <c r="N102" s="185">
        <v>65590</v>
      </c>
      <c r="O102" s="185"/>
      <c r="Q102" s="244">
        <v>10</v>
      </c>
      <c r="R102" s="30">
        <v>0</v>
      </c>
      <c r="S102" s="5">
        <v>65588.999999999985</v>
      </c>
      <c r="T102" s="5">
        <v>65588.999999999985</v>
      </c>
      <c r="U102" s="15">
        <f t="shared" si="7"/>
        <v>0</v>
      </c>
      <c r="V102" s="312">
        <f t="shared" si="8"/>
        <v>1.0000000000145519</v>
      </c>
      <c r="X102" s="311"/>
      <c r="Y102" s="312"/>
      <c r="Z102" s="113">
        <f t="shared" si="9"/>
        <v>120</v>
      </c>
    </row>
    <row r="103" spans="1:26" s="244" customFormat="1" x14ac:dyDescent="0.25">
      <c r="A103" s="96" t="s">
        <v>896</v>
      </c>
      <c r="B103" s="96" t="s">
        <v>897</v>
      </c>
      <c r="C103" s="96" t="s">
        <v>898</v>
      </c>
      <c r="D103" s="96" t="s">
        <v>899</v>
      </c>
      <c r="E103" s="96"/>
      <c r="F103" s="96"/>
      <c r="G103" s="131" t="str">
        <f t="shared" si="6"/>
        <v>31/12/2003</v>
      </c>
      <c r="H103" s="132">
        <v>31</v>
      </c>
      <c r="I103" s="132">
        <v>12</v>
      </c>
      <c r="J103" s="133">
        <v>2003</v>
      </c>
      <c r="K103" s="96"/>
      <c r="L103" s="96"/>
      <c r="M103" s="96" t="s">
        <v>624</v>
      </c>
      <c r="N103" s="185">
        <v>14636</v>
      </c>
      <c r="O103" s="185"/>
      <c r="Q103" s="244">
        <v>10</v>
      </c>
      <c r="R103" s="30">
        <v>0</v>
      </c>
      <c r="S103" s="5">
        <v>14635</v>
      </c>
      <c r="T103" s="5">
        <v>14635</v>
      </c>
      <c r="U103" s="15">
        <f t="shared" si="7"/>
        <v>0</v>
      </c>
      <c r="V103" s="312">
        <f t="shared" ref="V103:V134" si="10">N103-T103</f>
        <v>1</v>
      </c>
      <c r="X103" s="311"/>
      <c r="Y103" s="312"/>
      <c r="Z103" s="113">
        <f t="shared" ref="Z103:Z134" si="11">IF((DATEDIF(G103,Z$4,"m"))&gt;=120,120,(DATEDIF(G103,Z$4,"m")))</f>
        <v>120</v>
      </c>
    </row>
    <row r="104" spans="1:26" s="244" customFormat="1" x14ac:dyDescent="0.25">
      <c r="A104" s="96" t="s">
        <v>900</v>
      </c>
      <c r="B104" s="96" t="s">
        <v>901</v>
      </c>
      <c r="C104" s="96"/>
      <c r="D104" s="96" t="s">
        <v>902</v>
      </c>
      <c r="E104" s="96"/>
      <c r="F104" s="96"/>
      <c r="G104" s="131" t="str">
        <f t="shared" si="6"/>
        <v>31/12/2003</v>
      </c>
      <c r="H104" s="132">
        <v>31</v>
      </c>
      <c r="I104" s="132">
        <v>12</v>
      </c>
      <c r="J104" s="133">
        <v>2003</v>
      </c>
      <c r="K104" s="96"/>
      <c r="L104" s="96"/>
      <c r="M104" s="96" t="s">
        <v>624</v>
      </c>
      <c r="N104" s="185">
        <v>4846.95</v>
      </c>
      <c r="O104" s="186" t="s">
        <v>903</v>
      </c>
      <c r="Q104" s="244">
        <v>10</v>
      </c>
      <c r="R104" s="30">
        <v>0</v>
      </c>
      <c r="S104" s="5">
        <v>4845.95</v>
      </c>
      <c r="T104" s="5">
        <v>4845.95</v>
      </c>
      <c r="U104" s="15">
        <f t="shared" si="7"/>
        <v>0</v>
      </c>
      <c r="V104" s="312">
        <f t="shared" si="10"/>
        <v>1</v>
      </c>
      <c r="X104" s="311"/>
      <c r="Y104" s="312"/>
      <c r="Z104" s="113">
        <f t="shared" si="11"/>
        <v>120</v>
      </c>
    </row>
    <row r="105" spans="1:26" s="244" customFormat="1" x14ac:dyDescent="0.25">
      <c r="A105" s="96" t="s">
        <v>904</v>
      </c>
      <c r="B105" s="96" t="s">
        <v>905</v>
      </c>
      <c r="C105" s="96" t="s">
        <v>906</v>
      </c>
      <c r="D105" s="96" t="s">
        <v>873</v>
      </c>
      <c r="E105" s="96"/>
      <c r="F105" s="96" t="s">
        <v>649</v>
      </c>
      <c r="G105" s="131" t="str">
        <f t="shared" si="6"/>
        <v>19/5/2003</v>
      </c>
      <c r="H105" s="132">
        <v>19</v>
      </c>
      <c r="I105" s="132">
        <v>5</v>
      </c>
      <c r="J105" s="133">
        <v>2003</v>
      </c>
      <c r="K105" s="96" t="s">
        <v>34</v>
      </c>
      <c r="L105" s="96">
        <v>6476</v>
      </c>
      <c r="M105" s="96" t="s">
        <v>624</v>
      </c>
      <c r="N105" s="185">
        <v>4605</v>
      </c>
      <c r="O105" s="186" t="s">
        <v>814</v>
      </c>
      <c r="Q105" s="244">
        <v>10</v>
      </c>
      <c r="R105" s="30">
        <v>0</v>
      </c>
      <c r="S105" s="5">
        <v>4604</v>
      </c>
      <c r="T105" s="5">
        <v>4604</v>
      </c>
      <c r="U105" s="15">
        <f t="shared" si="7"/>
        <v>0</v>
      </c>
      <c r="V105" s="312">
        <f t="shared" si="10"/>
        <v>1</v>
      </c>
      <c r="W105" s="244">
        <v>1559</v>
      </c>
      <c r="X105" s="311"/>
      <c r="Y105" s="312"/>
      <c r="Z105" s="113">
        <f t="shared" si="11"/>
        <v>120</v>
      </c>
    </row>
    <row r="106" spans="1:26" s="244" customFormat="1" x14ac:dyDescent="0.25">
      <c r="A106" s="96" t="s">
        <v>907</v>
      </c>
      <c r="B106" s="96" t="s">
        <v>908</v>
      </c>
      <c r="C106" s="96" t="s">
        <v>909</v>
      </c>
      <c r="D106" s="96" t="s">
        <v>910</v>
      </c>
      <c r="E106" s="96" t="s">
        <v>911</v>
      </c>
      <c r="F106" s="96"/>
      <c r="G106" s="131" t="str">
        <f t="shared" si="6"/>
        <v>19/5/2003</v>
      </c>
      <c r="H106" s="132">
        <v>19</v>
      </c>
      <c r="I106" s="132">
        <v>5</v>
      </c>
      <c r="J106" s="133">
        <v>2003</v>
      </c>
      <c r="K106" s="96"/>
      <c r="L106" s="96"/>
      <c r="M106" s="96" t="s">
        <v>624</v>
      </c>
      <c r="N106" s="185">
        <v>1</v>
      </c>
      <c r="O106" s="186" t="s">
        <v>903</v>
      </c>
      <c r="Q106" s="244">
        <v>10</v>
      </c>
      <c r="R106" s="30">
        <v>0</v>
      </c>
      <c r="S106" s="5">
        <v>0</v>
      </c>
      <c r="T106" s="5">
        <v>0</v>
      </c>
      <c r="U106" s="15">
        <f t="shared" si="7"/>
        <v>0</v>
      </c>
      <c r="V106" s="312">
        <f t="shared" si="10"/>
        <v>1</v>
      </c>
      <c r="X106" s="311"/>
      <c r="Y106" s="312"/>
      <c r="Z106" s="113">
        <f t="shared" si="11"/>
        <v>120</v>
      </c>
    </row>
    <row r="107" spans="1:26" s="244" customFormat="1" x14ac:dyDescent="0.25">
      <c r="A107" s="96" t="s">
        <v>912</v>
      </c>
      <c r="B107" s="96" t="s">
        <v>913</v>
      </c>
      <c r="C107" s="96" t="s">
        <v>914</v>
      </c>
      <c r="D107" s="96" t="s">
        <v>915</v>
      </c>
      <c r="E107" s="96"/>
      <c r="F107" s="96" t="s">
        <v>750</v>
      </c>
      <c r="G107" s="131" t="str">
        <f t="shared" si="6"/>
        <v>12/9/2003</v>
      </c>
      <c r="H107" s="132">
        <v>12</v>
      </c>
      <c r="I107" s="132">
        <v>9</v>
      </c>
      <c r="J107" s="133">
        <v>2003</v>
      </c>
      <c r="K107" s="96" t="s">
        <v>34</v>
      </c>
      <c r="L107" s="96">
        <v>814</v>
      </c>
      <c r="M107" s="96" t="s">
        <v>624</v>
      </c>
      <c r="N107" s="185">
        <v>19738.2</v>
      </c>
      <c r="O107" s="185"/>
      <c r="Q107" s="244">
        <v>10</v>
      </c>
      <c r="R107" s="30">
        <v>0</v>
      </c>
      <c r="S107" s="5">
        <v>19737.2</v>
      </c>
      <c r="T107" s="5">
        <v>19737.2</v>
      </c>
      <c r="U107" s="15">
        <f t="shared" si="7"/>
        <v>0</v>
      </c>
      <c r="V107" s="312">
        <f t="shared" si="10"/>
        <v>1</v>
      </c>
      <c r="W107" s="244">
        <v>2711</v>
      </c>
      <c r="X107" s="311"/>
      <c r="Y107" s="312"/>
      <c r="Z107" s="113">
        <f t="shared" si="11"/>
        <v>120</v>
      </c>
    </row>
    <row r="108" spans="1:26" s="244" customFormat="1" x14ac:dyDescent="0.25">
      <c r="A108" s="96" t="s">
        <v>916</v>
      </c>
      <c r="B108" s="96" t="str">
        <f>+B107</f>
        <v>Librero Alto con 2 Puertas Elysee y Puertas de vidrio</v>
      </c>
      <c r="C108" s="96" t="str">
        <f>+C107</f>
        <v>Elysee</v>
      </c>
      <c r="D108" s="96" t="s">
        <v>915</v>
      </c>
      <c r="E108" s="96"/>
      <c r="F108" s="96" t="s">
        <v>750</v>
      </c>
      <c r="G108" s="131" t="str">
        <f t="shared" si="6"/>
        <v>12/9/2003</v>
      </c>
      <c r="H108" s="132">
        <v>12</v>
      </c>
      <c r="I108" s="132">
        <v>9</v>
      </c>
      <c r="J108" s="133">
        <v>2003</v>
      </c>
      <c r="K108" s="96" t="s">
        <v>34</v>
      </c>
      <c r="L108" s="96">
        <v>814</v>
      </c>
      <c r="M108" s="96" t="s">
        <v>624</v>
      </c>
      <c r="N108" s="185">
        <v>19738.2</v>
      </c>
      <c r="O108" s="185"/>
      <c r="Q108" s="244">
        <v>10</v>
      </c>
      <c r="R108" s="30">
        <v>0</v>
      </c>
      <c r="S108" s="5">
        <v>19737.2</v>
      </c>
      <c r="T108" s="5">
        <v>19737.2</v>
      </c>
      <c r="U108" s="15">
        <f t="shared" si="7"/>
        <v>0</v>
      </c>
      <c r="V108" s="312">
        <f t="shared" si="10"/>
        <v>1</v>
      </c>
      <c r="W108" s="244">
        <v>2711</v>
      </c>
      <c r="X108" s="311"/>
      <c r="Y108" s="312"/>
      <c r="Z108" s="113">
        <f t="shared" si="11"/>
        <v>120</v>
      </c>
    </row>
    <row r="109" spans="1:26" s="244" customFormat="1" x14ac:dyDescent="0.25">
      <c r="A109" s="147" t="s">
        <v>917</v>
      </c>
      <c r="B109" s="147" t="s">
        <v>918</v>
      </c>
      <c r="C109" s="147"/>
      <c r="D109" s="147"/>
      <c r="E109" s="147"/>
      <c r="F109" s="147" t="s">
        <v>822</v>
      </c>
      <c r="G109" s="148" t="str">
        <f t="shared" si="6"/>
        <v>22/11/2003</v>
      </c>
      <c r="H109" s="149">
        <v>22</v>
      </c>
      <c r="I109" s="149">
        <v>11</v>
      </c>
      <c r="J109" s="150">
        <v>2003</v>
      </c>
      <c r="K109" s="147" t="s">
        <v>34</v>
      </c>
      <c r="L109" s="147" t="s">
        <v>919</v>
      </c>
      <c r="M109" s="147" t="s">
        <v>624</v>
      </c>
      <c r="N109" s="17">
        <v>16499</v>
      </c>
      <c r="O109" s="186" t="s">
        <v>920</v>
      </c>
      <c r="Q109" s="317">
        <v>10</v>
      </c>
      <c r="R109" s="30">
        <v>0</v>
      </c>
      <c r="S109" s="5">
        <v>16498</v>
      </c>
      <c r="T109" s="5">
        <v>16498</v>
      </c>
      <c r="U109" s="15">
        <f t="shared" si="7"/>
        <v>0</v>
      </c>
      <c r="V109" s="318">
        <f t="shared" si="10"/>
        <v>1</v>
      </c>
      <c r="W109" s="317">
        <v>2492</v>
      </c>
      <c r="X109" s="319"/>
      <c r="Y109" s="318"/>
      <c r="Z109" s="154">
        <f t="shared" si="11"/>
        <v>120</v>
      </c>
    </row>
    <row r="110" spans="1:26" s="244" customFormat="1" x14ac:dyDescent="0.25">
      <c r="A110" s="96" t="s">
        <v>921</v>
      </c>
      <c r="B110" s="96" t="s">
        <v>922</v>
      </c>
      <c r="C110" s="96"/>
      <c r="D110" s="96">
        <v>6251</v>
      </c>
      <c r="E110" s="96"/>
      <c r="F110" s="96" t="s">
        <v>822</v>
      </c>
      <c r="G110" s="131" t="str">
        <f t="shared" si="6"/>
        <v>17/2/2004</v>
      </c>
      <c r="H110" s="132">
        <v>17</v>
      </c>
      <c r="I110" s="132">
        <v>2</v>
      </c>
      <c r="J110" s="133">
        <v>2004</v>
      </c>
      <c r="K110" s="96" t="s">
        <v>34</v>
      </c>
      <c r="L110" s="96">
        <v>4932</v>
      </c>
      <c r="M110" s="96" t="s">
        <v>624</v>
      </c>
      <c r="N110" s="185">
        <v>36550.080000000002</v>
      </c>
      <c r="O110" s="185"/>
      <c r="Q110" s="244">
        <v>10</v>
      </c>
      <c r="R110" s="30">
        <v>0</v>
      </c>
      <c r="S110" s="5">
        <v>36549.08</v>
      </c>
      <c r="T110" s="5">
        <v>36549.08</v>
      </c>
      <c r="U110" s="15">
        <f t="shared" si="7"/>
        <v>0</v>
      </c>
      <c r="V110" s="312">
        <f t="shared" si="10"/>
        <v>1</v>
      </c>
      <c r="W110" s="244">
        <v>3249</v>
      </c>
      <c r="X110" s="311"/>
      <c r="Y110" s="312"/>
      <c r="Z110" s="113">
        <f t="shared" si="11"/>
        <v>120</v>
      </c>
    </row>
    <row r="111" spans="1:26" s="244" customFormat="1" x14ac:dyDescent="0.25">
      <c r="A111" s="96" t="s">
        <v>923</v>
      </c>
      <c r="B111" s="96" t="s">
        <v>924</v>
      </c>
      <c r="C111" s="96"/>
      <c r="D111" s="96" t="s">
        <v>925</v>
      </c>
      <c r="E111" s="96" t="s">
        <v>926</v>
      </c>
      <c r="F111" s="96"/>
      <c r="G111" s="131" t="str">
        <f t="shared" si="6"/>
        <v>17/2/2004</v>
      </c>
      <c r="H111" s="132">
        <v>17</v>
      </c>
      <c r="I111" s="132">
        <v>2</v>
      </c>
      <c r="J111" s="133">
        <v>2004</v>
      </c>
      <c r="K111" s="96"/>
      <c r="L111" s="96"/>
      <c r="M111" s="96" t="s">
        <v>624</v>
      </c>
      <c r="N111" s="185">
        <v>1</v>
      </c>
      <c r="O111" s="185"/>
      <c r="Q111" s="244">
        <v>10</v>
      </c>
      <c r="R111" s="30">
        <v>0</v>
      </c>
      <c r="S111" s="5">
        <v>0</v>
      </c>
      <c r="T111" s="5">
        <v>0</v>
      </c>
      <c r="U111" s="15">
        <f t="shared" si="7"/>
        <v>0</v>
      </c>
      <c r="V111" s="312">
        <f t="shared" si="10"/>
        <v>1</v>
      </c>
      <c r="X111" s="311"/>
      <c r="Y111" s="312"/>
      <c r="Z111" s="113">
        <f t="shared" si="11"/>
        <v>120</v>
      </c>
    </row>
    <row r="112" spans="1:26" s="244" customFormat="1" x14ac:dyDescent="0.25">
      <c r="A112" s="96" t="s">
        <v>927</v>
      </c>
      <c r="B112" s="96" t="s">
        <v>928</v>
      </c>
      <c r="C112" s="96" t="s">
        <v>929</v>
      </c>
      <c r="D112" s="96" t="s">
        <v>930</v>
      </c>
      <c r="E112" s="96" t="s">
        <v>931</v>
      </c>
      <c r="F112" s="96" t="s">
        <v>704</v>
      </c>
      <c r="G112" s="131" t="str">
        <f t="shared" si="6"/>
        <v>2/11/2004</v>
      </c>
      <c r="H112" s="132">
        <v>2</v>
      </c>
      <c r="I112" s="132">
        <v>11</v>
      </c>
      <c r="J112" s="133">
        <v>2004</v>
      </c>
      <c r="K112" s="96" t="s">
        <v>34</v>
      </c>
      <c r="L112" s="96">
        <v>4785</v>
      </c>
      <c r="M112" s="96" t="s">
        <v>624</v>
      </c>
      <c r="N112" s="185">
        <v>7807</v>
      </c>
      <c r="O112" s="186" t="s">
        <v>932</v>
      </c>
      <c r="Q112" s="244">
        <v>10</v>
      </c>
      <c r="R112" s="30">
        <v>0</v>
      </c>
      <c r="S112" s="5">
        <v>7806</v>
      </c>
      <c r="T112" s="5">
        <v>7806</v>
      </c>
      <c r="U112" s="15">
        <f t="shared" si="7"/>
        <v>0</v>
      </c>
      <c r="V112" s="312">
        <f t="shared" si="10"/>
        <v>1</v>
      </c>
      <c r="W112" s="244">
        <v>3171</v>
      </c>
      <c r="X112" s="311"/>
      <c r="Y112" s="312"/>
      <c r="Z112" s="113">
        <f t="shared" si="11"/>
        <v>120</v>
      </c>
    </row>
    <row r="113" spans="1:26" s="244" customFormat="1" x14ac:dyDescent="0.25">
      <c r="A113" s="607" t="s">
        <v>933</v>
      </c>
      <c r="B113" s="607" t="s">
        <v>934</v>
      </c>
      <c r="C113" s="607" t="s">
        <v>935</v>
      </c>
      <c r="D113" s="607" t="s">
        <v>936</v>
      </c>
      <c r="E113" s="607" t="s">
        <v>937</v>
      </c>
      <c r="F113" s="96"/>
      <c r="G113" s="131" t="str">
        <f t="shared" si="6"/>
        <v>2/11/2004</v>
      </c>
      <c r="H113" s="132">
        <v>2</v>
      </c>
      <c r="I113" s="132">
        <v>11</v>
      </c>
      <c r="J113" s="133">
        <v>2004</v>
      </c>
      <c r="K113" s="96"/>
      <c r="L113" s="96"/>
      <c r="M113" s="96" t="s">
        <v>624</v>
      </c>
      <c r="N113" s="185">
        <v>1</v>
      </c>
      <c r="O113" s="185"/>
      <c r="Q113" s="244">
        <v>10</v>
      </c>
      <c r="R113" s="30">
        <v>0</v>
      </c>
      <c r="S113" s="5">
        <v>0</v>
      </c>
      <c r="T113" s="5">
        <v>0</v>
      </c>
      <c r="U113" s="15">
        <f t="shared" si="7"/>
        <v>0</v>
      </c>
      <c r="V113" s="312">
        <f t="shared" si="10"/>
        <v>1</v>
      </c>
      <c r="X113" s="311"/>
      <c r="Y113" s="312"/>
      <c r="Z113" s="113">
        <f t="shared" si="11"/>
        <v>120</v>
      </c>
    </row>
    <row r="114" spans="1:26" s="244" customFormat="1" x14ac:dyDescent="0.25">
      <c r="A114" s="96" t="s">
        <v>938</v>
      </c>
      <c r="B114" s="96" t="s">
        <v>939</v>
      </c>
      <c r="C114" s="96"/>
      <c r="D114" s="96" t="s">
        <v>940</v>
      </c>
      <c r="E114" s="96"/>
      <c r="F114" s="96" t="s">
        <v>941</v>
      </c>
      <c r="G114" s="131" t="str">
        <f t="shared" si="6"/>
        <v>12/12/2003</v>
      </c>
      <c r="H114" s="132">
        <v>12</v>
      </c>
      <c r="I114" s="132">
        <v>12</v>
      </c>
      <c r="J114" s="133">
        <v>2003</v>
      </c>
      <c r="K114" s="96" t="s">
        <v>34</v>
      </c>
      <c r="L114" s="96">
        <v>13742</v>
      </c>
      <c r="M114" s="96" t="s">
        <v>624</v>
      </c>
      <c r="N114" s="185">
        <v>5953</v>
      </c>
      <c r="O114" s="185"/>
      <c r="Q114" s="244">
        <v>10</v>
      </c>
      <c r="R114" s="30">
        <v>0</v>
      </c>
      <c r="S114" s="5">
        <v>5952</v>
      </c>
      <c r="T114" s="5">
        <v>5952</v>
      </c>
      <c r="U114" s="15">
        <f t="shared" si="7"/>
        <v>0</v>
      </c>
      <c r="V114" s="312">
        <f t="shared" si="10"/>
        <v>1</v>
      </c>
      <c r="W114" s="244">
        <v>2873</v>
      </c>
      <c r="X114" s="311"/>
      <c r="Y114" s="312"/>
      <c r="Z114" s="113">
        <f t="shared" si="11"/>
        <v>120</v>
      </c>
    </row>
    <row r="115" spans="1:26" s="244" customFormat="1" x14ac:dyDescent="0.25">
      <c r="A115" s="96" t="s">
        <v>942</v>
      </c>
      <c r="B115" s="96" t="s">
        <v>939</v>
      </c>
      <c r="C115" s="96"/>
      <c r="D115" s="96" t="s">
        <v>943</v>
      </c>
      <c r="E115" s="96"/>
      <c r="F115" s="96" t="s">
        <v>941</v>
      </c>
      <c r="G115" s="131" t="str">
        <f t="shared" si="6"/>
        <v>12/12/2003</v>
      </c>
      <c r="H115" s="132">
        <v>12</v>
      </c>
      <c r="I115" s="132">
        <v>12</v>
      </c>
      <c r="J115" s="133">
        <v>2003</v>
      </c>
      <c r="K115" s="96" t="s">
        <v>34</v>
      </c>
      <c r="L115" s="96">
        <v>13742</v>
      </c>
      <c r="M115" s="96" t="s">
        <v>624</v>
      </c>
      <c r="N115" s="185">
        <v>7938</v>
      </c>
      <c r="O115" s="185"/>
      <c r="Q115" s="244">
        <v>10</v>
      </c>
      <c r="R115" s="30">
        <v>0</v>
      </c>
      <c r="S115" s="5">
        <v>7937</v>
      </c>
      <c r="T115" s="5">
        <v>7937</v>
      </c>
      <c r="U115" s="15">
        <f t="shared" si="7"/>
        <v>0</v>
      </c>
      <c r="V115" s="312">
        <f t="shared" si="10"/>
        <v>1</v>
      </c>
      <c r="W115" s="244">
        <v>2873</v>
      </c>
      <c r="X115" s="311"/>
      <c r="Y115" s="312"/>
      <c r="Z115" s="113">
        <f t="shared" si="11"/>
        <v>120</v>
      </c>
    </row>
    <row r="116" spans="1:26" s="244" customFormat="1" x14ac:dyDescent="0.25">
      <c r="A116" s="96" t="s">
        <v>944</v>
      </c>
      <c r="B116" s="96" t="s">
        <v>939</v>
      </c>
      <c r="C116" s="96"/>
      <c r="D116" s="96" t="s">
        <v>945</v>
      </c>
      <c r="E116" s="96"/>
      <c r="F116" s="96" t="s">
        <v>941</v>
      </c>
      <c r="G116" s="131" t="str">
        <f t="shared" si="6"/>
        <v>12/12/2003</v>
      </c>
      <c r="H116" s="132">
        <v>12</v>
      </c>
      <c r="I116" s="132">
        <v>12</v>
      </c>
      <c r="J116" s="133">
        <v>2003</v>
      </c>
      <c r="K116" s="96" t="s">
        <v>34</v>
      </c>
      <c r="L116" s="96">
        <v>13742</v>
      </c>
      <c r="M116" s="96" t="s">
        <v>624</v>
      </c>
      <c r="N116" s="185">
        <v>7938</v>
      </c>
      <c r="O116" s="185"/>
      <c r="Q116" s="244">
        <v>10</v>
      </c>
      <c r="R116" s="30">
        <v>0</v>
      </c>
      <c r="S116" s="5">
        <v>7937</v>
      </c>
      <c r="T116" s="5">
        <v>7937</v>
      </c>
      <c r="U116" s="15">
        <f t="shared" si="7"/>
        <v>0</v>
      </c>
      <c r="V116" s="312">
        <f t="shared" si="10"/>
        <v>1</v>
      </c>
      <c r="W116" s="244">
        <v>2873</v>
      </c>
      <c r="X116" s="311"/>
      <c r="Y116" s="312"/>
      <c r="Z116" s="113">
        <f t="shared" si="11"/>
        <v>120</v>
      </c>
    </row>
    <row r="117" spans="1:26" s="244" customFormat="1" x14ac:dyDescent="0.25">
      <c r="A117" s="96" t="s">
        <v>946</v>
      </c>
      <c r="B117" s="96" t="s">
        <v>947</v>
      </c>
      <c r="C117" s="96"/>
      <c r="D117" s="96" t="s">
        <v>948</v>
      </c>
      <c r="E117" s="96"/>
      <c r="F117" s="96" t="s">
        <v>822</v>
      </c>
      <c r="G117" s="131" t="str">
        <f t="shared" si="6"/>
        <v>25/11/2003</v>
      </c>
      <c r="H117" s="132">
        <v>25</v>
      </c>
      <c r="I117" s="132">
        <v>11</v>
      </c>
      <c r="J117" s="133">
        <v>2003</v>
      </c>
      <c r="K117" s="96" t="s">
        <v>34</v>
      </c>
      <c r="L117" s="96" t="s">
        <v>949</v>
      </c>
      <c r="M117" s="96" t="s">
        <v>624</v>
      </c>
      <c r="N117" s="185">
        <v>4409.6000000000004</v>
      </c>
      <c r="O117" s="186" t="s">
        <v>950</v>
      </c>
      <c r="Q117" s="244">
        <v>10</v>
      </c>
      <c r="R117" s="30">
        <v>0</v>
      </c>
      <c r="S117" s="5">
        <v>4408.6000000000004</v>
      </c>
      <c r="T117" s="5">
        <v>4408.6000000000004</v>
      </c>
      <c r="U117" s="15">
        <f t="shared" si="7"/>
        <v>0</v>
      </c>
      <c r="V117" s="312">
        <f t="shared" si="10"/>
        <v>1</v>
      </c>
      <c r="W117" s="244">
        <v>2702</v>
      </c>
      <c r="X117" s="311"/>
      <c r="Y117" s="312"/>
      <c r="Z117" s="113">
        <f t="shared" si="11"/>
        <v>120</v>
      </c>
    </row>
    <row r="118" spans="1:26" s="244" customFormat="1" x14ac:dyDescent="0.25">
      <c r="A118" s="96" t="s">
        <v>951</v>
      </c>
      <c r="B118" s="96" t="s">
        <v>952</v>
      </c>
      <c r="C118" s="96"/>
      <c r="D118" s="96"/>
      <c r="E118" s="96"/>
      <c r="F118" s="96"/>
      <c r="G118" s="131" t="str">
        <f t="shared" si="6"/>
        <v>25/11/2003</v>
      </c>
      <c r="H118" s="132">
        <v>25</v>
      </c>
      <c r="I118" s="132">
        <v>11</v>
      </c>
      <c r="J118" s="133">
        <v>2003</v>
      </c>
      <c r="K118" s="96"/>
      <c r="L118" s="96"/>
      <c r="M118" s="96" t="s">
        <v>624</v>
      </c>
      <c r="N118" s="185">
        <v>1</v>
      </c>
      <c r="O118" s="186" t="s">
        <v>950</v>
      </c>
      <c r="Q118" s="244">
        <v>10</v>
      </c>
      <c r="R118" s="30">
        <v>0</v>
      </c>
      <c r="S118" s="5">
        <v>0</v>
      </c>
      <c r="T118" s="5">
        <v>0</v>
      </c>
      <c r="U118" s="15">
        <f t="shared" si="7"/>
        <v>0</v>
      </c>
      <c r="V118" s="312">
        <f t="shared" si="10"/>
        <v>1</v>
      </c>
      <c r="X118" s="311"/>
      <c r="Y118" s="312"/>
      <c r="Z118" s="113">
        <f t="shared" si="11"/>
        <v>120</v>
      </c>
    </row>
    <row r="119" spans="1:26" s="244" customFormat="1" x14ac:dyDescent="0.25">
      <c r="A119" s="96" t="s">
        <v>953</v>
      </c>
      <c r="B119" s="96" t="s">
        <v>952</v>
      </c>
      <c r="C119" s="96"/>
      <c r="D119" s="96"/>
      <c r="E119" s="96"/>
      <c r="F119" s="96"/>
      <c r="G119" s="131" t="str">
        <f t="shared" si="6"/>
        <v>25/11/2003</v>
      </c>
      <c r="H119" s="132">
        <v>25</v>
      </c>
      <c r="I119" s="132">
        <v>11</v>
      </c>
      <c r="J119" s="133">
        <v>2003</v>
      </c>
      <c r="K119" s="96"/>
      <c r="L119" s="96"/>
      <c r="M119" s="96" t="s">
        <v>624</v>
      </c>
      <c r="N119" s="185">
        <v>1</v>
      </c>
      <c r="O119" s="185"/>
      <c r="Q119" s="244">
        <v>10</v>
      </c>
      <c r="R119" s="30">
        <v>0</v>
      </c>
      <c r="S119" s="5">
        <v>0</v>
      </c>
      <c r="T119" s="5">
        <v>0</v>
      </c>
      <c r="U119" s="15">
        <f t="shared" si="7"/>
        <v>0</v>
      </c>
      <c r="V119" s="312">
        <f t="shared" si="10"/>
        <v>1</v>
      </c>
      <c r="X119" s="311"/>
      <c r="Y119" s="312"/>
      <c r="Z119" s="113">
        <f t="shared" si="11"/>
        <v>120</v>
      </c>
    </row>
    <row r="120" spans="1:26" s="244" customFormat="1" x14ac:dyDescent="0.25">
      <c r="A120" s="96" t="s">
        <v>954</v>
      </c>
      <c r="B120" s="96" t="s">
        <v>955</v>
      </c>
      <c r="C120" s="96"/>
      <c r="D120" s="96"/>
      <c r="E120" s="96"/>
      <c r="F120" s="96" t="s">
        <v>649</v>
      </c>
      <c r="G120" s="131" t="str">
        <f t="shared" si="6"/>
        <v>6/11/2003</v>
      </c>
      <c r="H120" s="132">
        <v>6</v>
      </c>
      <c r="I120" s="132">
        <v>11</v>
      </c>
      <c r="J120" s="133">
        <v>2003</v>
      </c>
      <c r="K120" s="96" t="s">
        <v>34</v>
      </c>
      <c r="L120" s="96">
        <v>6502</v>
      </c>
      <c r="M120" s="96" t="s">
        <v>624</v>
      </c>
      <c r="N120" s="185">
        <v>3905</v>
      </c>
      <c r="O120" s="185" t="s">
        <v>650</v>
      </c>
      <c r="Q120" s="244">
        <v>10</v>
      </c>
      <c r="R120" s="30">
        <v>0</v>
      </c>
      <c r="S120" s="5">
        <v>3904</v>
      </c>
      <c r="T120" s="5">
        <v>3904</v>
      </c>
      <c r="U120" s="15">
        <f t="shared" si="7"/>
        <v>0</v>
      </c>
      <c r="V120" s="312">
        <f t="shared" si="10"/>
        <v>1</v>
      </c>
      <c r="W120" s="244">
        <v>1559</v>
      </c>
      <c r="X120" s="311"/>
      <c r="Y120" s="312"/>
      <c r="Z120" s="136">
        <f t="shared" si="11"/>
        <v>120</v>
      </c>
    </row>
    <row r="121" spans="1:26" s="244" customFormat="1" x14ac:dyDescent="0.25">
      <c r="A121" s="96" t="s">
        <v>956</v>
      </c>
      <c r="B121" s="96" t="s">
        <v>728</v>
      </c>
      <c r="C121" s="96"/>
      <c r="D121" s="96" t="s">
        <v>957</v>
      </c>
      <c r="E121" s="96"/>
      <c r="F121" s="96" t="s">
        <v>941</v>
      </c>
      <c r="G121" s="131" t="str">
        <f t="shared" si="6"/>
        <v>12/12/2003</v>
      </c>
      <c r="H121" s="132">
        <v>12</v>
      </c>
      <c r="I121" s="132">
        <v>12</v>
      </c>
      <c r="J121" s="133">
        <v>2003</v>
      </c>
      <c r="K121" s="96" t="s">
        <v>34</v>
      </c>
      <c r="L121" s="96">
        <v>13742</v>
      </c>
      <c r="M121" s="96" t="s">
        <v>624</v>
      </c>
      <c r="N121" s="310">
        <v>5953</v>
      </c>
      <c r="O121" s="310"/>
      <c r="Q121" s="244">
        <v>10</v>
      </c>
      <c r="R121" s="30">
        <v>0</v>
      </c>
      <c r="S121" s="5">
        <v>5952</v>
      </c>
      <c r="T121" s="5">
        <v>5952</v>
      </c>
      <c r="U121" s="15">
        <f t="shared" si="7"/>
        <v>0</v>
      </c>
      <c r="V121" s="312">
        <f t="shared" si="10"/>
        <v>1</v>
      </c>
      <c r="W121" s="244">
        <v>2873</v>
      </c>
      <c r="X121" s="311"/>
      <c r="Y121" s="312"/>
      <c r="Z121" s="113">
        <f t="shared" si="11"/>
        <v>120</v>
      </c>
    </row>
    <row r="122" spans="1:26" s="244" customFormat="1" x14ac:dyDescent="0.25">
      <c r="A122" s="96" t="s">
        <v>958</v>
      </c>
      <c r="B122" s="96" t="s">
        <v>959</v>
      </c>
      <c r="C122" s="96"/>
      <c r="D122" s="96"/>
      <c r="E122" s="96"/>
      <c r="F122" s="96" t="s">
        <v>673</v>
      </c>
      <c r="G122" s="131" t="str">
        <f t="shared" si="6"/>
        <v>16/12/2003</v>
      </c>
      <c r="H122" s="132">
        <v>16</v>
      </c>
      <c r="I122" s="132">
        <v>12</v>
      </c>
      <c r="J122" s="133">
        <v>2003</v>
      </c>
      <c r="K122" s="96" t="s">
        <v>34</v>
      </c>
      <c r="L122" s="96">
        <v>5463</v>
      </c>
      <c r="M122" s="96" t="s">
        <v>624</v>
      </c>
      <c r="N122" s="310">
        <v>3560</v>
      </c>
      <c r="O122" s="310"/>
      <c r="Q122" s="244">
        <v>10</v>
      </c>
      <c r="R122" s="30">
        <v>0</v>
      </c>
      <c r="S122" s="5">
        <v>3559</v>
      </c>
      <c r="T122" s="5">
        <v>3559</v>
      </c>
      <c r="U122" s="15">
        <f t="shared" si="7"/>
        <v>0</v>
      </c>
      <c r="V122" s="312">
        <f t="shared" si="10"/>
        <v>1</v>
      </c>
      <c r="W122" s="244">
        <v>2894</v>
      </c>
      <c r="X122" s="311"/>
      <c r="Y122" s="312"/>
      <c r="Z122" s="113">
        <f t="shared" si="11"/>
        <v>120</v>
      </c>
    </row>
    <row r="123" spans="1:26" s="244" customFormat="1" x14ac:dyDescent="0.25">
      <c r="A123" s="96" t="s">
        <v>960</v>
      </c>
      <c r="B123" s="96" t="s">
        <v>961</v>
      </c>
      <c r="C123" s="96"/>
      <c r="D123" s="96"/>
      <c r="E123" s="96"/>
      <c r="F123" s="96"/>
      <c r="G123" s="131" t="str">
        <f t="shared" si="6"/>
        <v>16/12/2003</v>
      </c>
      <c r="H123" s="132">
        <v>16</v>
      </c>
      <c r="I123" s="132">
        <v>12</v>
      </c>
      <c r="J123" s="133">
        <v>2003</v>
      </c>
      <c r="K123" s="96"/>
      <c r="L123" s="96"/>
      <c r="M123" s="96" t="s">
        <v>624</v>
      </c>
      <c r="N123" s="310">
        <v>1</v>
      </c>
      <c r="O123" s="310"/>
      <c r="Q123" s="244">
        <v>10</v>
      </c>
      <c r="R123" s="30">
        <v>0</v>
      </c>
      <c r="S123" s="5">
        <v>0</v>
      </c>
      <c r="T123" s="5">
        <v>0</v>
      </c>
      <c r="U123" s="15">
        <f t="shared" si="7"/>
        <v>0</v>
      </c>
      <c r="V123" s="312">
        <f t="shared" si="10"/>
        <v>1</v>
      </c>
      <c r="X123" s="311"/>
      <c r="Y123" s="312"/>
      <c r="Z123" s="113">
        <f t="shared" si="11"/>
        <v>120</v>
      </c>
    </row>
    <row r="124" spans="1:26" s="244" customFormat="1" x14ac:dyDescent="0.25">
      <c r="A124" s="188" t="s">
        <v>962</v>
      </c>
      <c r="B124" s="188" t="s">
        <v>963</v>
      </c>
      <c r="C124" s="188"/>
      <c r="D124" s="188"/>
      <c r="E124" s="188"/>
      <c r="F124" s="188" t="s">
        <v>673</v>
      </c>
      <c r="G124" s="189" t="str">
        <f t="shared" si="6"/>
        <v>16/12/2003</v>
      </c>
      <c r="H124" s="190">
        <v>16</v>
      </c>
      <c r="I124" s="190">
        <v>12</v>
      </c>
      <c r="J124" s="191">
        <v>2003</v>
      </c>
      <c r="K124" s="188" t="s">
        <v>34</v>
      </c>
      <c r="L124" s="188">
        <v>5463</v>
      </c>
      <c r="M124" s="188" t="s">
        <v>624</v>
      </c>
      <c r="N124" s="340">
        <v>3440</v>
      </c>
      <c r="O124" s="310"/>
      <c r="Q124" s="341">
        <v>10</v>
      </c>
      <c r="R124" s="30">
        <v>0</v>
      </c>
      <c r="S124" s="5">
        <v>3439</v>
      </c>
      <c r="T124" s="5">
        <v>3439</v>
      </c>
      <c r="U124" s="15">
        <f t="shared" si="7"/>
        <v>0</v>
      </c>
      <c r="V124" s="342">
        <f t="shared" si="10"/>
        <v>1</v>
      </c>
      <c r="W124" s="341">
        <v>2894</v>
      </c>
      <c r="X124" s="343"/>
      <c r="Y124" s="342"/>
      <c r="Z124" s="192">
        <f t="shared" si="11"/>
        <v>120</v>
      </c>
    </row>
    <row r="125" spans="1:26" s="244" customFormat="1" x14ac:dyDescent="0.25">
      <c r="A125" s="147" t="s">
        <v>964</v>
      </c>
      <c r="B125" s="147" t="s">
        <v>963</v>
      </c>
      <c r="C125" s="147"/>
      <c r="D125" s="147"/>
      <c r="E125" s="147"/>
      <c r="F125" s="147" t="s">
        <v>673</v>
      </c>
      <c r="G125" s="148" t="str">
        <f t="shared" si="6"/>
        <v>16/12/2003</v>
      </c>
      <c r="H125" s="149">
        <v>16</v>
      </c>
      <c r="I125" s="149">
        <v>12</v>
      </c>
      <c r="J125" s="150">
        <v>2003</v>
      </c>
      <c r="K125" s="147" t="s">
        <v>34</v>
      </c>
      <c r="L125" s="147">
        <v>5463</v>
      </c>
      <c r="M125" s="147" t="s">
        <v>624</v>
      </c>
      <c r="N125" s="316">
        <v>3440</v>
      </c>
      <c r="O125" s="310"/>
      <c r="Q125" s="317">
        <v>10</v>
      </c>
      <c r="R125" s="30">
        <v>0</v>
      </c>
      <c r="S125" s="5">
        <v>3439</v>
      </c>
      <c r="T125" s="5">
        <v>3439</v>
      </c>
      <c r="U125" s="15">
        <f t="shared" si="7"/>
        <v>0</v>
      </c>
      <c r="V125" s="318">
        <f t="shared" si="10"/>
        <v>1</v>
      </c>
      <c r="W125" s="317">
        <v>2894</v>
      </c>
      <c r="X125" s="319"/>
      <c r="Y125" s="318"/>
      <c r="Z125" s="154">
        <f t="shared" si="11"/>
        <v>120</v>
      </c>
    </row>
    <row r="126" spans="1:26" s="244" customFormat="1" x14ac:dyDescent="0.25">
      <c r="A126" s="96" t="s">
        <v>965</v>
      </c>
      <c r="B126" s="96" t="s">
        <v>966</v>
      </c>
      <c r="C126" s="96"/>
      <c r="D126" s="96" t="s">
        <v>967</v>
      </c>
      <c r="E126" s="96"/>
      <c r="F126" s="96" t="s">
        <v>673</v>
      </c>
      <c r="G126" s="131" t="str">
        <f t="shared" si="6"/>
        <v>12/9/2003</v>
      </c>
      <c r="H126" s="132">
        <v>12</v>
      </c>
      <c r="I126" s="132">
        <v>9</v>
      </c>
      <c r="J126" s="133">
        <v>2003</v>
      </c>
      <c r="K126" s="96" t="s">
        <v>34</v>
      </c>
      <c r="L126" s="96">
        <v>1827</v>
      </c>
      <c r="M126" s="96" t="s">
        <v>624</v>
      </c>
      <c r="N126" s="310">
        <v>21920</v>
      </c>
      <c r="O126" s="310"/>
      <c r="Q126" s="244">
        <v>10</v>
      </c>
      <c r="R126" s="30">
        <v>0</v>
      </c>
      <c r="S126" s="5">
        <v>21919</v>
      </c>
      <c r="T126" s="5">
        <v>21919</v>
      </c>
      <c r="U126" s="15">
        <f t="shared" si="7"/>
        <v>0</v>
      </c>
      <c r="V126" s="312">
        <f t="shared" si="10"/>
        <v>1</v>
      </c>
      <c r="W126" s="244">
        <v>2713</v>
      </c>
      <c r="X126" s="311"/>
      <c r="Y126" s="312"/>
      <c r="Z126" s="113">
        <f t="shared" si="11"/>
        <v>120</v>
      </c>
    </row>
    <row r="127" spans="1:26" s="244" customFormat="1" x14ac:dyDescent="0.25">
      <c r="A127" s="96" t="s">
        <v>968</v>
      </c>
      <c r="B127" s="96" t="s">
        <v>969</v>
      </c>
      <c r="C127" s="96"/>
      <c r="D127" s="96" t="s">
        <v>970</v>
      </c>
      <c r="E127" s="96"/>
      <c r="F127" s="96" t="s">
        <v>971</v>
      </c>
      <c r="G127" s="131" t="str">
        <f t="shared" si="6"/>
        <v>17/1/2005</v>
      </c>
      <c r="H127" s="132">
        <v>17</v>
      </c>
      <c r="I127" s="132">
        <v>1</v>
      </c>
      <c r="J127" s="133">
        <v>2005</v>
      </c>
      <c r="K127" s="96" t="s">
        <v>34</v>
      </c>
      <c r="L127" s="96">
        <v>8169</v>
      </c>
      <c r="M127" s="96" t="s">
        <v>624</v>
      </c>
      <c r="N127" s="310">
        <v>10450</v>
      </c>
      <c r="O127" s="310" t="s">
        <v>972</v>
      </c>
      <c r="Q127" s="244">
        <v>10</v>
      </c>
      <c r="R127" s="30">
        <v>0</v>
      </c>
      <c r="S127" s="5">
        <v>10449</v>
      </c>
      <c r="T127" s="5">
        <v>10449</v>
      </c>
      <c r="U127" s="15">
        <f t="shared" si="7"/>
        <v>0</v>
      </c>
      <c r="V127" s="312">
        <f t="shared" si="10"/>
        <v>1</v>
      </c>
      <c r="W127" s="244">
        <v>5817</v>
      </c>
      <c r="X127" s="311"/>
      <c r="Y127" s="312"/>
      <c r="Z127" s="113">
        <f t="shared" si="11"/>
        <v>120</v>
      </c>
    </row>
    <row r="128" spans="1:26" s="244" customFormat="1" x14ac:dyDescent="0.25">
      <c r="A128" s="96" t="s">
        <v>973</v>
      </c>
      <c r="B128" s="96" t="s">
        <v>939</v>
      </c>
      <c r="C128" s="96"/>
      <c r="D128" s="96" t="s">
        <v>974</v>
      </c>
      <c r="E128" s="96"/>
      <c r="F128" s="96" t="s">
        <v>941</v>
      </c>
      <c r="G128" s="131" t="str">
        <f t="shared" si="6"/>
        <v>12/12/2003</v>
      </c>
      <c r="H128" s="132">
        <v>12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5194.8</v>
      </c>
      <c r="O128" s="310"/>
      <c r="Q128" s="244">
        <v>10</v>
      </c>
      <c r="R128" s="30">
        <v>0</v>
      </c>
      <c r="S128" s="5">
        <v>5193.8</v>
      </c>
      <c r="T128" s="5">
        <v>5193.8</v>
      </c>
      <c r="U128" s="15">
        <f t="shared" si="7"/>
        <v>0</v>
      </c>
      <c r="V128" s="312">
        <f t="shared" si="10"/>
        <v>1</v>
      </c>
      <c r="W128" s="244">
        <v>2773</v>
      </c>
      <c r="X128" s="311"/>
      <c r="Y128" s="312"/>
      <c r="Z128" s="113">
        <f t="shared" si="11"/>
        <v>120</v>
      </c>
    </row>
    <row r="129" spans="1:26" s="244" customFormat="1" x14ac:dyDescent="0.25">
      <c r="A129" s="96" t="s">
        <v>975</v>
      </c>
      <c r="B129" s="96" t="s">
        <v>939</v>
      </c>
      <c r="C129" s="96"/>
      <c r="D129" s="96" t="s">
        <v>976</v>
      </c>
      <c r="E129" s="96"/>
      <c r="F129" s="96" t="s">
        <v>941</v>
      </c>
      <c r="G129" s="131" t="str">
        <f t="shared" si="6"/>
        <v>12/12/2003</v>
      </c>
      <c r="H129" s="132">
        <v>12</v>
      </c>
      <c r="I129" s="132">
        <v>12</v>
      </c>
      <c r="J129" s="133">
        <v>2003</v>
      </c>
      <c r="K129" s="96" t="s">
        <v>34</v>
      </c>
      <c r="L129" s="96">
        <v>13742</v>
      </c>
      <c r="M129" s="96" t="s">
        <v>624</v>
      </c>
      <c r="N129" s="310">
        <v>10784</v>
      </c>
      <c r="O129" s="310"/>
      <c r="Q129" s="244">
        <v>10</v>
      </c>
      <c r="R129" s="30">
        <v>0</v>
      </c>
      <c r="S129" s="5">
        <v>10783</v>
      </c>
      <c r="T129" s="5">
        <v>10783</v>
      </c>
      <c r="U129" s="15">
        <f t="shared" si="7"/>
        <v>0</v>
      </c>
      <c r="V129" s="312">
        <f t="shared" si="10"/>
        <v>1</v>
      </c>
      <c r="W129" s="244">
        <v>2873</v>
      </c>
      <c r="X129" s="311"/>
      <c r="Y129" s="312"/>
      <c r="Z129" s="113">
        <f t="shared" si="11"/>
        <v>120</v>
      </c>
    </row>
    <row r="130" spans="1:26" s="244" customFormat="1" x14ac:dyDescent="0.25">
      <c r="A130" s="96" t="s">
        <v>977</v>
      </c>
      <c r="B130" s="96" t="s">
        <v>978</v>
      </c>
      <c r="C130" s="96"/>
      <c r="D130" s="96" t="s">
        <v>672</v>
      </c>
      <c r="E130" s="96"/>
      <c r="F130" s="96"/>
      <c r="G130" s="131" t="str">
        <f t="shared" si="6"/>
        <v>12/12/2003</v>
      </c>
      <c r="H130" s="132">
        <v>12</v>
      </c>
      <c r="I130" s="132">
        <v>12</v>
      </c>
      <c r="J130" s="133">
        <v>2003</v>
      </c>
      <c r="K130" s="96"/>
      <c r="L130" s="96"/>
      <c r="M130" s="96" t="s">
        <v>624</v>
      </c>
      <c r="N130" s="310">
        <v>1</v>
      </c>
      <c r="O130" s="310"/>
      <c r="Q130" s="244">
        <v>10</v>
      </c>
      <c r="R130" s="30">
        <v>0</v>
      </c>
      <c r="S130" s="5">
        <v>0</v>
      </c>
      <c r="T130" s="5">
        <v>0</v>
      </c>
      <c r="U130" s="15">
        <f t="shared" si="7"/>
        <v>0</v>
      </c>
      <c r="V130" s="312">
        <f t="shared" si="10"/>
        <v>1</v>
      </c>
      <c r="X130" s="311"/>
      <c r="Y130" s="312"/>
      <c r="Z130" s="113">
        <f t="shared" si="11"/>
        <v>120</v>
      </c>
    </row>
    <row r="131" spans="1:26" s="244" customFormat="1" x14ac:dyDescent="0.25">
      <c r="A131" s="96" t="s">
        <v>979</v>
      </c>
      <c r="B131" s="96" t="s">
        <v>980</v>
      </c>
      <c r="C131" s="96"/>
      <c r="D131" s="96" t="s">
        <v>981</v>
      </c>
      <c r="E131" s="96"/>
      <c r="F131" s="96"/>
      <c r="G131" s="131" t="str">
        <f t="shared" si="6"/>
        <v>12/12/2003</v>
      </c>
      <c r="H131" s="132">
        <v>12</v>
      </c>
      <c r="I131" s="132">
        <v>12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7"/>
        <v>0</v>
      </c>
      <c r="V131" s="312">
        <f t="shared" si="10"/>
        <v>1</v>
      </c>
      <c r="X131" s="311"/>
      <c r="Y131" s="312"/>
      <c r="Z131" s="113">
        <f t="shared" si="11"/>
        <v>120</v>
      </c>
    </row>
    <row r="132" spans="1:26" s="244" customFormat="1" x14ac:dyDescent="0.25">
      <c r="A132" s="96" t="s">
        <v>982</v>
      </c>
      <c r="B132" s="96" t="s">
        <v>983</v>
      </c>
      <c r="C132" s="96"/>
      <c r="D132" s="96" t="s">
        <v>789</v>
      </c>
      <c r="E132" s="96"/>
      <c r="F132" s="96" t="s">
        <v>673</v>
      </c>
      <c r="G132" s="131" t="str">
        <f t="shared" si="6"/>
        <v>20/5/2004</v>
      </c>
      <c r="H132" s="132">
        <v>20</v>
      </c>
      <c r="I132" s="132">
        <v>5</v>
      </c>
      <c r="J132" s="133">
        <v>2004</v>
      </c>
      <c r="K132" s="96" t="s">
        <v>34</v>
      </c>
      <c r="L132" s="96">
        <v>5615</v>
      </c>
      <c r="M132" s="96" t="s">
        <v>624</v>
      </c>
      <c r="N132" s="310">
        <v>3506.25</v>
      </c>
      <c r="O132" s="310" t="s">
        <v>757</v>
      </c>
      <c r="Q132" s="244">
        <v>10</v>
      </c>
      <c r="R132" s="30">
        <v>0</v>
      </c>
      <c r="S132" s="5">
        <v>3505.2499999999995</v>
      </c>
      <c r="T132" s="5">
        <v>3505.2499999999995</v>
      </c>
      <c r="U132" s="15">
        <f t="shared" si="7"/>
        <v>0</v>
      </c>
      <c r="V132" s="312">
        <f t="shared" si="10"/>
        <v>1.0000000000004547</v>
      </c>
      <c r="W132" s="244">
        <v>3890</v>
      </c>
      <c r="X132" s="311"/>
      <c r="Y132" s="312"/>
      <c r="Z132" s="113">
        <f t="shared" si="11"/>
        <v>120</v>
      </c>
    </row>
    <row r="133" spans="1:26" s="244" customFormat="1" x14ac:dyDescent="0.25">
      <c r="A133" s="96" t="s">
        <v>984</v>
      </c>
      <c r="B133" s="96" t="s">
        <v>985</v>
      </c>
      <c r="C133" s="96" t="s">
        <v>986</v>
      </c>
      <c r="D133" s="96" t="s">
        <v>726</v>
      </c>
      <c r="E133" s="96"/>
      <c r="F133" s="96" t="s">
        <v>649</v>
      </c>
      <c r="G133" s="131" t="str">
        <f t="shared" si="6"/>
        <v>12/5/2003</v>
      </c>
      <c r="H133" s="132">
        <v>12</v>
      </c>
      <c r="I133" s="132">
        <v>5</v>
      </c>
      <c r="J133" s="133">
        <v>2003</v>
      </c>
      <c r="K133" s="96" t="s">
        <v>34</v>
      </c>
      <c r="L133" s="96">
        <v>46219</v>
      </c>
      <c r="M133" s="96" t="s">
        <v>624</v>
      </c>
      <c r="N133" s="310">
        <v>4942</v>
      </c>
      <c r="O133" s="310" t="s">
        <v>814</v>
      </c>
      <c r="Q133" s="244">
        <v>10</v>
      </c>
      <c r="R133" s="30">
        <v>0</v>
      </c>
      <c r="S133" s="5">
        <v>4941.0000000000009</v>
      </c>
      <c r="T133" s="5">
        <v>4941.0000000000009</v>
      </c>
      <c r="U133" s="15">
        <f t="shared" si="7"/>
        <v>0</v>
      </c>
      <c r="V133" s="312">
        <f t="shared" si="10"/>
        <v>0.99999999999909051</v>
      </c>
      <c r="W133" s="244">
        <v>2560</v>
      </c>
      <c r="X133" s="311"/>
      <c r="Y133" s="312"/>
      <c r="Z133" s="113">
        <f t="shared" si="11"/>
        <v>120</v>
      </c>
    </row>
    <row r="134" spans="1:26" s="244" customFormat="1" x14ac:dyDescent="0.25">
      <c r="A134" s="96" t="s">
        <v>987</v>
      </c>
      <c r="B134" s="96" t="s">
        <v>988</v>
      </c>
      <c r="C134" s="96"/>
      <c r="D134" s="96"/>
      <c r="E134" s="96"/>
      <c r="F134" s="96" t="s">
        <v>673</v>
      </c>
      <c r="G134" s="131" t="str">
        <f t="shared" si="6"/>
        <v>24/4/2003</v>
      </c>
      <c r="H134" s="132">
        <v>24</v>
      </c>
      <c r="I134" s="132">
        <v>4</v>
      </c>
      <c r="J134" s="133">
        <v>2003</v>
      </c>
      <c r="K134" s="96" t="s">
        <v>34</v>
      </c>
      <c r="L134" s="96">
        <v>5190</v>
      </c>
      <c r="M134" s="96" t="s">
        <v>624</v>
      </c>
      <c r="N134" s="310">
        <v>2912</v>
      </c>
      <c r="O134" s="310" t="s">
        <v>989</v>
      </c>
      <c r="Q134" s="244">
        <v>10</v>
      </c>
      <c r="R134" s="30">
        <v>0</v>
      </c>
      <c r="S134" s="5">
        <v>2911.0000000000005</v>
      </c>
      <c r="T134" s="5">
        <v>2911.0000000000005</v>
      </c>
      <c r="U134" s="15">
        <f t="shared" si="7"/>
        <v>0</v>
      </c>
      <c r="V134" s="312">
        <f t="shared" si="10"/>
        <v>0.99999999999954525</v>
      </c>
      <c r="W134" s="244">
        <v>1258</v>
      </c>
      <c r="X134" s="311"/>
      <c r="Y134" s="312"/>
      <c r="Z134" s="113">
        <f t="shared" si="11"/>
        <v>120</v>
      </c>
    </row>
    <row r="135" spans="1:26" s="244" customFormat="1" x14ac:dyDescent="0.25">
      <c r="A135" s="147" t="s">
        <v>990</v>
      </c>
      <c r="B135" s="147" t="s">
        <v>991</v>
      </c>
      <c r="C135" s="147" t="s">
        <v>992</v>
      </c>
      <c r="D135" s="147" t="s">
        <v>993</v>
      </c>
      <c r="E135" s="147" t="s">
        <v>994</v>
      </c>
      <c r="F135" s="147"/>
      <c r="G135" s="148" t="str">
        <f t="shared" ref="G135:G198" si="12">CONCATENATE(H135,"/",I135,"/",J135,)</f>
        <v>31/12/2003</v>
      </c>
      <c r="H135" s="149">
        <v>31</v>
      </c>
      <c r="I135" s="149">
        <v>12</v>
      </c>
      <c r="J135" s="150">
        <v>2003</v>
      </c>
      <c r="K135" s="147"/>
      <c r="L135" s="147"/>
      <c r="M135" s="147" t="s">
        <v>624</v>
      </c>
      <c r="N135" s="316">
        <v>1560</v>
      </c>
      <c r="O135" s="310" t="s">
        <v>802</v>
      </c>
      <c r="Q135" s="317">
        <v>10</v>
      </c>
      <c r="R135" s="30">
        <v>0</v>
      </c>
      <c r="S135" s="5">
        <v>1559</v>
      </c>
      <c r="T135" s="5">
        <v>1559</v>
      </c>
      <c r="U135" s="15">
        <f t="shared" ref="U135:U198" si="13">T135-S135</f>
        <v>0</v>
      </c>
      <c r="V135" s="318">
        <f t="shared" ref="V135:V166" si="14">N135-T135</f>
        <v>1</v>
      </c>
      <c r="W135" s="317"/>
      <c r="X135" s="319"/>
      <c r="Y135" s="318"/>
      <c r="Z135" s="154">
        <f t="shared" ref="Z135:Z160" si="15">IF((DATEDIF(G135,Z$4,"m"))&gt;=120,120,(DATEDIF(G135,Z$4,"m")))</f>
        <v>120</v>
      </c>
    </row>
    <row r="136" spans="1:26" s="244" customFormat="1" x14ac:dyDescent="0.25">
      <c r="A136" s="96" t="s">
        <v>995</v>
      </c>
      <c r="B136" s="96" t="s">
        <v>939</v>
      </c>
      <c r="C136" s="96"/>
      <c r="D136" s="96" t="s">
        <v>996</v>
      </c>
      <c r="E136" s="96"/>
      <c r="F136" s="96" t="s">
        <v>941</v>
      </c>
      <c r="G136" s="131" t="str">
        <f t="shared" si="12"/>
        <v>12/12/2003</v>
      </c>
      <c r="H136" s="132">
        <v>12</v>
      </c>
      <c r="I136" s="132">
        <v>12</v>
      </c>
      <c r="J136" s="133">
        <v>2003</v>
      </c>
      <c r="K136" s="96" t="s">
        <v>34</v>
      </c>
      <c r="L136" s="96">
        <v>13742</v>
      </c>
      <c r="M136" s="96" t="s">
        <v>624</v>
      </c>
      <c r="N136" s="310">
        <v>4607</v>
      </c>
      <c r="O136" s="310"/>
      <c r="Q136" s="244">
        <v>10</v>
      </c>
      <c r="R136" s="30">
        <v>0</v>
      </c>
      <c r="S136" s="5">
        <v>4606</v>
      </c>
      <c r="T136" s="5">
        <v>4606</v>
      </c>
      <c r="U136" s="15">
        <f t="shared" si="13"/>
        <v>0</v>
      </c>
      <c r="V136" s="312">
        <f t="shared" si="14"/>
        <v>1</v>
      </c>
      <c r="W136" s="244">
        <v>2873</v>
      </c>
      <c r="X136" s="311"/>
      <c r="Y136" s="312"/>
      <c r="Z136" s="113">
        <f t="shared" si="15"/>
        <v>120</v>
      </c>
    </row>
    <row r="137" spans="1:26" s="244" customFormat="1" x14ac:dyDescent="0.25">
      <c r="A137" s="96" t="s">
        <v>997</v>
      </c>
      <c r="B137" s="96" t="s">
        <v>939</v>
      </c>
      <c r="C137" s="96"/>
      <c r="D137" s="96" t="s">
        <v>998</v>
      </c>
      <c r="E137" s="96"/>
      <c r="F137" s="96" t="s">
        <v>941</v>
      </c>
      <c r="G137" s="131" t="str">
        <f t="shared" si="12"/>
        <v>19/12/2003</v>
      </c>
      <c r="H137" s="132">
        <v>19</v>
      </c>
      <c r="I137" s="132">
        <v>12</v>
      </c>
      <c r="J137" s="133">
        <v>2003</v>
      </c>
      <c r="K137" s="96" t="s">
        <v>34</v>
      </c>
      <c r="L137" s="96">
        <v>13766</v>
      </c>
      <c r="M137" s="96" t="s">
        <v>624</v>
      </c>
      <c r="N137" s="310">
        <v>5194.5600000000004</v>
      </c>
      <c r="O137" s="310"/>
      <c r="Q137" s="244">
        <v>10</v>
      </c>
      <c r="R137" s="30">
        <v>0</v>
      </c>
      <c r="S137" s="5">
        <v>5193.5599999999995</v>
      </c>
      <c r="T137" s="5">
        <v>5193.5599999999995</v>
      </c>
      <c r="U137" s="15">
        <f t="shared" si="13"/>
        <v>0</v>
      </c>
      <c r="V137" s="312">
        <f t="shared" si="14"/>
        <v>1.0000000000009095</v>
      </c>
      <c r="W137" s="244">
        <v>2773</v>
      </c>
      <c r="X137" s="311"/>
      <c r="Y137" s="312"/>
      <c r="Z137" s="113">
        <f t="shared" si="15"/>
        <v>120</v>
      </c>
    </row>
    <row r="138" spans="1:26" s="244" customFormat="1" x14ac:dyDescent="0.25">
      <c r="A138" s="96" t="s">
        <v>999</v>
      </c>
      <c r="B138" s="96" t="s">
        <v>1000</v>
      </c>
      <c r="C138" s="96"/>
      <c r="D138" s="96"/>
      <c r="E138" s="96"/>
      <c r="F138" s="96"/>
      <c r="G138" s="131" t="str">
        <f t="shared" si="12"/>
        <v>19/12/2003</v>
      </c>
      <c r="H138" s="132">
        <v>19</v>
      </c>
      <c r="I138" s="132">
        <v>12</v>
      </c>
      <c r="J138" s="133">
        <v>2003</v>
      </c>
      <c r="K138" s="96"/>
      <c r="L138" s="96"/>
      <c r="M138" s="96" t="s">
        <v>624</v>
      </c>
      <c r="N138" s="310">
        <v>1</v>
      </c>
      <c r="O138" s="310"/>
      <c r="Q138" s="244">
        <v>10</v>
      </c>
      <c r="R138" s="30">
        <v>0</v>
      </c>
      <c r="S138" s="5">
        <v>0</v>
      </c>
      <c r="T138" s="5">
        <v>0</v>
      </c>
      <c r="U138" s="15">
        <f t="shared" si="13"/>
        <v>0</v>
      </c>
      <c r="V138" s="312">
        <f t="shared" si="14"/>
        <v>1</v>
      </c>
      <c r="X138" s="311"/>
      <c r="Y138" s="312"/>
      <c r="Z138" s="113">
        <f t="shared" si="15"/>
        <v>120</v>
      </c>
    </row>
    <row r="139" spans="1:26" s="244" customFormat="1" x14ac:dyDescent="0.25">
      <c r="A139" s="96" t="s">
        <v>1001</v>
      </c>
      <c r="B139" s="96" t="s">
        <v>1002</v>
      </c>
      <c r="C139" s="96"/>
      <c r="D139" s="96"/>
      <c r="E139" s="96"/>
      <c r="F139" s="96" t="s">
        <v>673</v>
      </c>
      <c r="G139" s="131" t="str">
        <f t="shared" si="12"/>
        <v>3/4/2004</v>
      </c>
      <c r="H139" s="132">
        <v>3</v>
      </c>
      <c r="I139" s="132">
        <v>4</v>
      </c>
      <c r="J139" s="133">
        <v>2004</v>
      </c>
      <c r="K139" s="96" t="s">
        <v>34</v>
      </c>
      <c r="L139" s="96">
        <v>2113</v>
      </c>
      <c r="M139" s="96" t="s">
        <v>624</v>
      </c>
      <c r="N139" s="310">
        <v>3492</v>
      </c>
      <c r="O139" s="310" t="s">
        <v>824</v>
      </c>
      <c r="Q139" s="244">
        <v>10</v>
      </c>
      <c r="R139" s="30">
        <v>0</v>
      </c>
      <c r="S139" s="5">
        <v>3491</v>
      </c>
      <c r="T139" s="5">
        <v>3491</v>
      </c>
      <c r="U139" s="15">
        <f t="shared" si="13"/>
        <v>0</v>
      </c>
      <c r="V139" s="312">
        <f t="shared" si="14"/>
        <v>1</v>
      </c>
      <c r="W139" s="244">
        <v>3837</v>
      </c>
      <c r="X139" s="311"/>
      <c r="Y139" s="312"/>
      <c r="Z139" s="113">
        <f t="shared" si="15"/>
        <v>120</v>
      </c>
    </row>
    <row r="140" spans="1:26" s="333" customFormat="1" x14ac:dyDescent="0.25">
      <c r="A140" s="171" t="s">
        <v>1003</v>
      </c>
      <c r="B140" s="171" t="s">
        <v>1004</v>
      </c>
      <c r="C140" s="171"/>
      <c r="D140" s="171" t="s">
        <v>672</v>
      </c>
      <c r="E140" s="171"/>
      <c r="F140" s="171" t="s">
        <v>664</v>
      </c>
      <c r="G140" s="172" t="str">
        <f t="shared" si="12"/>
        <v>13/1/2003</v>
      </c>
      <c r="H140" s="173">
        <v>13</v>
      </c>
      <c r="I140" s="173">
        <v>1</v>
      </c>
      <c r="J140" s="174">
        <v>2003</v>
      </c>
      <c r="K140" s="171" t="s">
        <v>34</v>
      </c>
      <c r="L140" s="171">
        <v>26690</v>
      </c>
      <c r="M140" s="96" t="s">
        <v>624</v>
      </c>
      <c r="N140" s="332">
        <v>6139.39</v>
      </c>
      <c r="O140" s="310" t="s">
        <v>835</v>
      </c>
      <c r="P140" s="244"/>
      <c r="Q140" s="333">
        <v>10</v>
      </c>
      <c r="R140" s="177">
        <v>0</v>
      </c>
      <c r="S140" s="560">
        <v>6138.3900000000012</v>
      </c>
      <c r="T140" s="560">
        <v>6138.3900000000012</v>
      </c>
      <c r="U140" s="561">
        <f t="shared" si="13"/>
        <v>0</v>
      </c>
      <c r="V140" s="334">
        <f t="shared" si="14"/>
        <v>0.99999999999909051</v>
      </c>
      <c r="W140" s="333">
        <v>912</v>
      </c>
      <c r="X140" s="335"/>
      <c r="Y140" s="334"/>
      <c r="Z140" s="624">
        <f t="shared" si="15"/>
        <v>120</v>
      </c>
    </row>
    <row r="141" spans="1:26" s="244" customFormat="1" x14ac:dyDescent="0.25">
      <c r="A141" s="96" t="s">
        <v>1005</v>
      </c>
      <c r="B141" s="96" t="s">
        <v>1006</v>
      </c>
      <c r="C141" s="96"/>
      <c r="D141" s="96"/>
      <c r="E141" s="96"/>
      <c r="F141" s="96"/>
      <c r="G141" s="131" t="str">
        <f t="shared" si="12"/>
        <v>13/1/2003</v>
      </c>
      <c r="H141" s="132">
        <v>13</v>
      </c>
      <c r="I141" s="132">
        <v>1</v>
      </c>
      <c r="J141" s="133">
        <v>2003</v>
      </c>
      <c r="K141" s="96"/>
      <c r="L141" s="96"/>
      <c r="M141" s="96" t="s">
        <v>624</v>
      </c>
      <c r="N141" s="310">
        <v>1</v>
      </c>
      <c r="O141" s="310"/>
      <c r="Q141" s="244">
        <v>10</v>
      </c>
      <c r="R141" s="30">
        <v>0</v>
      </c>
      <c r="S141" s="5">
        <v>0</v>
      </c>
      <c r="T141" s="5">
        <v>0</v>
      </c>
      <c r="U141" s="15">
        <f t="shared" si="13"/>
        <v>0</v>
      </c>
      <c r="V141" s="312">
        <f t="shared" si="14"/>
        <v>1</v>
      </c>
      <c r="X141" s="311"/>
      <c r="Y141" s="312"/>
      <c r="Z141" s="113">
        <f t="shared" si="15"/>
        <v>120</v>
      </c>
    </row>
    <row r="142" spans="1:26" s="244" customFormat="1" x14ac:dyDescent="0.25">
      <c r="A142" s="96" t="s">
        <v>1009</v>
      </c>
      <c r="B142" s="96" t="s">
        <v>1010</v>
      </c>
      <c r="C142" s="96"/>
      <c r="D142" s="96" t="s">
        <v>1011</v>
      </c>
      <c r="E142" s="96"/>
      <c r="F142" s="96" t="s">
        <v>750</v>
      </c>
      <c r="G142" s="131" t="str">
        <f t="shared" si="12"/>
        <v>28/11/2003</v>
      </c>
      <c r="H142" s="132">
        <v>28</v>
      </c>
      <c r="I142" s="132">
        <v>11</v>
      </c>
      <c r="J142" s="133">
        <v>2003</v>
      </c>
      <c r="K142" s="96" t="s">
        <v>747</v>
      </c>
      <c r="L142" s="96">
        <v>698</v>
      </c>
      <c r="M142" s="96" t="s">
        <v>624</v>
      </c>
      <c r="N142" s="310">
        <v>14500</v>
      </c>
      <c r="O142" s="310"/>
      <c r="Q142" s="244">
        <v>10</v>
      </c>
      <c r="R142" s="30">
        <v>0</v>
      </c>
      <c r="S142" s="5">
        <v>14499</v>
      </c>
      <c r="T142" s="5">
        <v>14499</v>
      </c>
      <c r="U142" s="15">
        <f t="shared" si="13"/>
        <v>0</v>
      </c>
      <c r="V142" s="312">
        <f t="shared" si="14"/>
        <v>1</v>
      </c>
      <c r="W142" s="244">
        <v>2534</v>
      </c>
      <c r="X142" s="311"/>
      <c r="Y142" s="312"/>
      <c r="Z142" s="113">
        <f t="shared" si="15"/>
        <v>120</v>
      </c>
    </row>
    <row r="143" spans="1:26" s="244" customFormat="1" x14ac:dyDescent="0.25">
      <c r="A143" s="96" t="s">
        <v>1012</v>
      </c>
      <c r="B143" s="96" t="s">
        <v>1013</v>
      </c>
      <c r="C143" s="96"/>
      <c r="D143" s="96"/>
      <c r="E143" s="96"/>
      <c r="F143" s="96"/>
      <c r="G143" s="131" t="str">
        <f t="shared" si="12"/>
        <v>28/11/2003</v>
      </c>
      <c r="H143" s="132">
        <v>28</v>
      </c>
      <c r="I143" s="132">
        <v>11</v>
      </c>
      <c r="J143" s="133">
        <v>2003</v>
      </c>
      <c r="K143" s="96"/>
      <c r="L143" s="96"/>
      <c r="M143" s="96" t="s">
        <v>624</v>
      </c>
      <c r="N143" s="310">
        <v>1</v>
      </c>
      <c r="O143" s="310" t="s">
        <v>1014</v>
      </c>
      <c r="Q143" s="244">
        <v>10</v>
      </c>
      <c r="R143" s="30">
        <v>0</v>
      </c>
      <c r="S143" s="5">
        <v>0</v>
      </c>
      <c r="T143" s="5">
        <v>0</v>
      </c>
      <c r="U143" s="15">
        <f t="shared" si="13"/>
        <v>0</v>
      </c>
      <c r="V143" s="312">
        <f t="shared" si="14"/>
        <v>1</v>
      </c>
      <c r="X143" s="311"/>
      <c r="Y143" s="312"/>
      <c r="Z143" s="113">
        <f t="shared" si="15"/>
        <v>120</v>
      </c>
    </row>
    <row r="144" spans="1:26" s="244" customFormat="1" x14ac:dyDescent="0.25">
      <c r="A144" s="96" t="s">
        <v>1015</v>
      </c>
      <c r="B144" s="96" t="s">
        <v>1016</v>
      </c>
      <c r="C144" s="96"/>
      <c r="D144" s="96" t="s">
        <v>1011</v>
      </c>
      <c r="E144" s="96"/>
      <c r="F144" s="96" t="s">
        <v>750</v>
      </c>
      <c r="G144" s="131" t="str">
        <f t="shared" si="12"/>
        <v>28/11/2003</v>
      </c>
      <c r="H144" s="132">
        <v>28</v>
      </c>
      <c r="I144" s="132">
        <v>11</v>
      </c>
      <c r="J144" s="133">
        <v>2003</v>
      </c>
      <c r="K144" s="96" t="s">
        <v>747</v>
      </c>
      <c r="L144" s="96">
        <v>698</v>
      </c>
      <c r="M144" s="96" t="s">
        <v>624</v>
      </c>
      <c r="N144" s="310">
        <v>7500</v>
      </c>
      <c r="O144" s="310" t="s">
        <v>1017</v>
      </c>
      <c r="Q144" s="244">
        <v>10</v>
      </c>
      <c r="R144" s="30">
        <v>0</v>
      </c>
      <c r="S144" s="5">
        <v>7499</v>
      </c>
      <c r="T144" s="5">
        <v>7499</v>
      </c>
      <c r="U144" s="15">
        <f t="shared" si="13"/>
        <v>0</v>
      </c>
      <c r="V144" s="312">
        <f t="shared" si="14"/>
        <v>1</v>
      </c>
      <c r="W144" s="244">
        <v>2534</v>
      </c>
      <c r="X144" s="311"/>
      <c r="Y144" s="312"/>
      <c r="Z144" s="113">
        <f t="shared" si="15"/>
        <v>120</v>
      </c>
    </row>
    <row r="145" spans="1:26" s="244" customFormat="1" x14ac:dyDescent="0.25">
      <c r="A145" s="96" t="s">
        <v>1018</v>
      </c>
      <c r="B145" s="96" t="s">
        <v>1016</v>
      </c>
      <c r="C145" s="96"/>
      <c r="D145" s="96" t="s">
        <v>1011</v>
      </c>
      <c r="E145" s="96"/>
      <c r="F145" s="96" t="s">
        <v>750</v>
      </c>
      <c r="G145" s="131" t="str">
        <f t="shared" si="12"/>
        <v>28/11/2003</v>
      </c>
      <c r="H145" s="132">
        <v>28</v>
      </c>
      <c r="I145" s="132">
        <v>11</v>
      </c>
      <c r="J145" s="133">
        <v>2003</v>
      </c>
      <c r="K145" s="96" t="s">
        <v>747</v>
      </c>
      <c r="L145" s="96">
        <v>698</v>
      </c>
      <c r="M145" s="96" t="s">
        <v>624</v>
      </c>
      <c r="N145" s="310">
        <v>7500</v>
      </c>
      <c r="O145" s="310" t="s">
        <v>1017</v>
      </c>
      <c r="Q145" s="244">
        <v>10</v>
      </c>
      <c r="R145" s="30">
        <v>0</v>
      </c>
      <c r="S145" s="5">
        <v>7499</v>
      </c>
      <c r="T145" s="5">
        <v>7499</v>
      </c>
      <c r="U145" s="15">
        <f t="shared" si="13"/>
        <v>0</v>
      </c>
      <c r="V145" s="312">
        <f t="shared" si="14"/>
        <v>1</v>
      </c>
      <c r="W145" s="244">
        <v>2534</v>
      </c>
      <c r="X145" s="311"/>
      <c r="Y145" s="312"/>
      <c r="Z145" s="113">
        <f t="shared" si="15"/>
        <v>120</v>
      </c>
    </row>
    <row r="146" spans="1:26" s="244" customFormat="1" x14ac:dyDescent="0.25">
      <c r="A146" s="96" t="s">
        <v>1019</v>
      </c>
      <c r="B146" s="96" t="s">
        <v>1020</v>
      </c>
      <c r="C146" s="96" t="s">
        <v>986</v>
      </c>
      <c r="D146" s="96" t="s">
        <v>1021</v>
      </c>
      <c r="E146" s="96"/>
      <c r="F146" s="96" t="s">
        <v>1022</v>
      </c>
      <c r="G146" s="131" t="str">
        <f t="shared" si="12"/>
        <v>13/1/2004</v>
      </c>
      <c r="H146" s="132">
        <v>13</v>
      </c>
      <c r="I146" s="132">
        <v>1</v>
      </c>
      <c r="J146" s="133">
        <v>2004</v>
      </c>
      <c r="K146" s="96" t="s">
        <v>34</v>
      </c>
      <c r="L146" s="96">
        <v>1420</v>
      </c>
      <c r="M146" s="96" t="s">
        <v>624</v>
      </c>
      <c r="N146" s="310">
        <v>5000</v>
      </c>
      <c r="O146" s="310" t="s">
        <v>1023</v>
      </c>
      <c r="Q146" s="244">
        <v>10</v>
      </c>
      <c r="R146" s="30">
        <v>0</v>
      </c>
      <c r="S146" s="5">
        <v>4999</v>
      </c>
      <c r="T146" s="5">
        <v>4999</v>
      </c>
      <c r="U146" s="15">
        <f t="shared" si="13"/>
        <v>0</v>
      </c>
      <c r="V146" s="312">
        <f t="shared" si="14"/>
        <v>1</v>
      </c>
      <c r="W146" s="244">
        <v>2979</v>
      </c>
      <c r="X146" s="311"/>
      <c r="Y146" s="312"/>
      <c r="Z146" s="113">
        <f t="shared" si="15"/>
        <v>120</v>
      </c>
    </row>
    <row r="147" spans="1:26" s="244" customFormat="1" x14ac:dyDescent="0.25">
      <c r="A147" s="96" t="s">
        <v>1024</v>
      </c>
      <c r="B147" s="96" t="s">
        <v>1025</v>
      </c>
      <c r="C147" s="96" t="s">
        <v>36</v>
      </c>
      <c r="D147" s="96" t="s">
        <v>930</v>
      </c>
      <c r="E147" s="96" t="s">
        <v>1026</v>
      </c>
      <c r="F147" s="96" t="s">
        <v>704</v>
      </c>
      <c r="G147" s="131" t="str">
        <f t="shared" si="12"/>
        <v>2/1/2004</v>
      </c>
      <c r="H147" s="132">
        <v>2</v>
      </c>
      <c r="I147" s="132">
        <v>1</v>
      </c>
      <c r="J147" s="133">
        <v>2004</v>
      </c>
      <c r="K147" s="96" t="s">
        <v>34</v>
      </c>
      <c r="L147" s="96">
        <v>4785</v>
      </c>
      <c r="M147" s="96" t="s">
        <v>624</v>
      </c>
      <c r="N147" s="310">
        <v>7807</v>
      </c>
      <c r="O147" s="310" t="s">
        <v>1027</v>
      </c>
      <c r="Q147" s="244">
        <v>10</v>
      </c>
      <c r="R147" s="30">
        <v>0</v>
      </c>
      <c r="S147" s="5">
        <v>7806</v>
      </c>
      <c r="T147" s="5">
        <v>7806</v>
      </c>
      <c r="U147" s="15">
        <f t="shared" si="13"/>
        <v>0</v>
      </c>
      <c r="V147" s="312">
        <f t="shared" si="14"/>
        <v>1</v>
      </c>
      <c r="W147" s="244">
        <v>3171</v>
      </c>
      <c r="X147" s="311"/>
      <c r="Y147" s="312"/>
      <c r="Z147" s="113">
        <f t="shared" si="15"/>
        <v>120</v>
      </c>
    </row>
    <row r="148" spans="1:26" s="244" customFormat="1" x14ac:dyDescent="0.25">
      <c r="A148" s="96" t="s">
        <v>1028</v>
      </c>
      <c r="B148" s="96" t="s">
        <v>1029</v>
      </c>
      <c r="C148" s="96" t="s">
        <v>1030</v>
      </c>
      <c r="D148" s="96"/>
      <c r="E148" s="96" t="s">
        <v>1031</v>
      </c>
      <c r="F148" s="96" t="s">
        <v>1032</v>
      </c>
      <c r="G148" s="131" t="str">
        <f t="shared" si="12"/>
        <v>18/2/2006</v>
      </c>
      <c r="H148" s="132">
        <v>18</v>
      </c>
      <c r="I148" s="132">
        <v>2</v>
      </c>
      <c r="J148" s="133">
        <v>2006</v>
      </c>
      <c r="K148" s="96" t="s">
        <v>747</v>
      </c>
      <c r="L148" s="96">
        <v>867</v>
      </c>
      <c r="M148" s="96" t="s">
        <v>624</v>
      </c>
      <c r="N148" s="310">
        <v>2984.52</v>
      </c>
      <c r="O148" s="310" t="s">
        <v>1008</v>
      </c>
      <c r="Q148" s="244">
        <v>10</v>
      </c>
      <c r="R148" s="30">
        <v>0</v>
      </c>
      <c r="S148" s="5">
        <v>2983.52</v>
      </c>
      <c r="T148" s="312">
        <v>2983.52</v>
      </c>
      <c r="U148" s="15">
        <f t="shared" si="13"/>
        <v>0</v>
      </c>
      <c r="V148" s="312">
        <f t="shared" si="14"/>
        <v>1</v>
      </c>
      <c r="W148" s="244">
        <v>3267</v>
      </c>
      <c r="X148" s="311"/>
      <c r="Y148" s="312"/>
      <c r="Z148" s="113">
        <f t="shared" si="15"/>
        <v>120</v>
      </c>
    </row>
    <row r="149" spans="1:26" s="244" customFormat="1" x14ac:dyDescent="0.25">
      <c r="A149" s="96" t="s">
        <v>1033</v>
      </c>
      <c r="B149" s="96" t="s">
        <v>1034</v>
      </c>
      <c r="C149" s="96"/>
      <c r="D149" s="96"/>
      <c r="E149" s="96"/>
      <c r="F149" s="96"/>
      <c r="G149" s="131" t="str">
        <f t="shared" si="12"/>
        <v>18/2/2006</v>
      </c>
      <c r="H149" s="132">
        <v>18</v>
      </c>
      <c r="I149" s="132">
        <v>2</v>
      </c>
      <c r="J149" s="133">
        <v>2006</v>
      </c>
      <c r="K149" s="96"/>
      <c r="L149" s="96"/>
      <c r="M149" s="96" t="s">
        <v>624</v>
      </c>
      <c r="N149" s="310">
        <v>1</v>
      </c>
      <c r="O149" s="310" t="s">
        <v>1035</v>
      </c>
      <c r="Q149" s="244">
        <v>10</v>
      </c>
      <c r="R149" s="30">
        <f>(((N149)-1)/10)/12</f>
        <v>0</v>
      </c>
      <c r="S149" s="5">
        <v>0</v>
      </c>
      <c r="T149" s="312">
        <v>0</v>
      </c>
      <c r="U149" s="15">
        <f t="shared" si="13"/>
        <v>0</v>
      </c>
      <c r="V149" s="312">
        <f t="shared" si="14"/>
        <v>1</v>
      </c>
      <c r="X149" s="311"/>
      <c r="Y149" s="312"/>
      <c r="Z149" s="113">
        <f t="shared" si="15"/>
        <v>120</v>
      </c>
    </row>
    <row r="150" spans="1:26" s="244" customFormat="1" x14ac:dyDescent="0.25">
      <c r="A150" s="96" t="s">
        <v>1036</v>
      </c>
      <c r="B150" s="96" t="s">
        <v>939</v>
      </c>
      <c r="C150" s="96"/>
      <c r="D150" s="96" t="s">
        <v>1037</v>
      </c>
      <c r="E150" s="96"/>
      <c r="F150" s="96" t="s">
        <v>730</v>
      </c>
      <c r="G150" s="131" t="str">
        <f t="shared" si="12"/>
        <v>9/12/2003</v>
      </c>
      <c r="H150" s="132">
        <v>9</v>
      </c>
      <c r="I150" s="132">
        <v>12</v>
      </c>
      <c r="J150" s="133">
        <v>2003</v>
      </c>
      <c r="K150" s="96" t="s">
        <v>34</v>
      </c>
      <c r="L150" s="96">
        <v>13766</v>
      </c>
      <c r="M150" s="96" t="s">
        <v>624</v>
      </c>
      <c r="N150" s="310">
        <v>5194.8</v>
      </c>
      <c r="O150" s="310"/>
      <c r="Q150" s="244">
        <v>10</v>
      </c>
      <c r="R150" s="30">
        <v>0</v>
      </c>
      <c r="S150" s="5">
        <v>5193.8</v>
      </c>
      <c r="T150" s="5">
        <v>5193.8</v>
      </c>
      <c r="U150" s="15">
        <f t="shared" si="13"/>
        <v>0</v>
      </c>
      <c r="V150" s="312">
        <f t="shared" si="14"/>
        <v>1</v>
      </c>
      <c r="W150" s="244">
        <v>2773</v>
      </c>
      <c r="X150" s="311"/>
      <c r="Y150" s="312"/>
      <c r="Z150" s="113">
        <f t="shared" si="15"/>
        <v>120</v>
      </c>
    </row>
    <row r="151" spans="1:26" s="244" customFormat="1" x14ac:dyDescent="0.25">
      <c r="A151" s="96" t="s">
        <v>1038</v>
      </c>
      <c r="B151" s="96" t="s">
        <v>939</v>
      </c>
      <c r="C151" s="96"/>
      <c r="D151" s="96" t="s">
        <v>1037</v>
      </c>
      <c r="E151" s="96"/>
      <c r="F151" s="96" t="s">
        <v>730</v>
      </c>
      <c r="G151" s="131" t="str">
        <f t="shared" si="12"/>
        <v>9/12/2003</v>
      </c>
      <c r="H151" s="132">
        <v>9</v>
      </c>
      <c r="I151" s="132">
        <v>12</v>
      </c>
      <c r="J151" s="133">
        <v>2003</v>
      </c>
      <c r="K151" s="96" t="s">
        <v>34</v>
      </c>
      <c r="L151" s="96">
        <v>13766</v>
      </c>
      <c r="M151" s="96" t="s">
        <v>624</v>
      </c>
      <c r="N151" s="310">
        <v>5192.32</v>
      </c>
      <c r="O151" s="310"/>
      <c r="Q151" s="244">
        <v>10</v>
      </c>
      <c r="R151" s="30">
        <v>0</v>
      </c>
      <c r="S151" s="5">
        <v>5191.32</v>
      </c>
      <c r="T151" s="5">
        <v>5191.32</v>
      </c>
      <c r="U151" s="15">
        <f t="shared" si="13"/>
        <v>0</v>
      </c>
      <c r="V151" s="312">
        <f t="shared" si="14"/>
        <v>1</v>
      </c>
      <c r="W151" s="244">
        <v>2773</v>
      </c>
      <c r="X151" s="311"/>
      <c r="Y151" s="312"/>
      <c r="Z151" s="113">
        <f t="shared" si="15"/>
        <v>120</v>
      </c>
    </row>
    <row r="152" spans="1:26" s="244" customFormat="1" x14ac:dyDescent="0.25">
      <c r="A152" s="96" t="s">
        <v>1039</v>
      </c>
      <c r="B152" s="96" t="s">
        <v>1040</v>
      </c>
      <c r="C152" s="96"/>
      <c r="D152" s="96">
        <v>2269</v>
      </c>
      <c r="E152" s="96"/>
      <c r="F152" s="96" t="s">
        <v>1041</v>
      </c>
      <c r="G152" s="131" t="str">
        <f t="shared" si="12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1042</v>
      </c>
      <c r="M152" s="96" t="s">
        <v>624</v>
      </c>
      <c r="N152" s="310">
        <v>7236.13</v>
      </c>
      <c r="O152" s="310" t="s">
        <v>792</v>
      </c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3"/>
        <v>0</v>
      </c>
      <c r="V152" s="312">
        <f t="shared" si="14"/>
        <v>0.99999999999909051</v>
      </c>
      <c r="W152" s="244">
        <v>2983</v>
      </c>
      <c r="X152" s="311"/>
      <c r="Y152" s="312"/>
      <c r="Z152" s="113">
        <f t="shared" si="15"/>
        <v>120</v>
      </c>
    </row>
    <row r="153" spans="1:26" s="244" customFormat="1" x14ac:dyDescent="0.25">
      <c r="A153" s="96" t="s">
        <v>1043</v>
      </c>
      <c r="B153" s="96" t="s">
        <v>1040</v>
      </c>
      <c r="C153" s="96"/>
      <c r="D153" s="96">
        <v>2269</v>
      </c>
      <c r="E153" s="96"/>
      <c r="F153" s="96" t="s">
        <v>1041</v>
      </c>
      <c r="G153" s="131" t="str">
        <f t="shared" si="12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1042</v>
      </c>
      <c r="M153" s="96" t="s">
        <v>624</v>
      </c>
      <c r="N153" s="310">
        <v>7236.13</v>
      </c>
      <c r="O153" s="310" t="s">
        <v>818</v>
      </c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3"/>
        <v>0</v>
      </c>
      <c r="V153" s="312">
        <f t="shared" si="14"/>
        <v>0.99999999999909051</v>
      </c>
      <c r="W153" s="244">
        <v>2983</v>
      </c>
      <c r="X153" s="311"/>
      <c r="Y153" s="312"/>
      <c r="Z153" s="113">
        <f t="shared" si="15"/>
        <v>120</v>
      </c>
    </row>
    <row r="154" spans="1:26" s="244" customFormat="1" x14ac:dyDescent="0.25">
      <c r="A154" s="96" t="s">
        <v>1044</v>
      </c>
      <c r="B154" s="96" t="s">
        <v>1040</v>
      </c>
      <c r="C154" s="96"/>
      <c r="D154" s="96">
        <v>2269</v>
      </c>
      <c r="E154" s="96"/>
      <c r="F154" s="96" t="s">
        <v>1041</v>
      </c>
      <c r="G154" s="131" t="str">
        <f t="shared" si="12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1042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3"/>
        <v>0</v>
      </c>
      <c r="V154" s="312">
        <f t="shared" si="14"/>
        <v>0.99999999999909051</v>
      </c>
      <c r="W154" s="244">
        <v>2983</v>
      </c>
      <c r="X154" s="311"/>
      <c r="Y154" s="312"/>
      <c r="Z154" s="113">
        <f t="shared" si="15"/>
        <v>120</v>
      </c>
    </row>
    <row r="155" spans="1:26" s="244" customFormat="1" x14ac:dyDescent="0.25">
      <c r="A155" s="96" t="s">
        <v>1045</v>
      </c>
      <c r="B155" s="96" t="s">
        <v>1040</v>
      </c>
      <c r="C155" s="96"/>
      <c r="D155" s="96">
        <v>2269</v>
      </c>
      <c r="E155" s="96"/>
      <c r="F155" s="96" t="s">
        <v>1041</v>
      </c>
      <c r="G155" s="131" t="str">
        <f t="shared" si="12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1042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3"/>
        <v>0</v>
      </c>
      <c r="V155" s="312">
        <f t="shared" si="14"/>
        <v>0.99999999999909051</v>
      </c>
      <c r="W155" s="244">
        <v>2983</v>
      </c>
      <c r="X155" s="311"/>
      <c r="Y155" s="312"/>
      <c r="Z155" s="113">
        <f t="shared" si="15"/>
        <v>120</v>
      </c>
    </row>
    <row r="156" spans="1:26" s="244" customFormat="1" x14ac:dyDescent="0.25">
      <c r="A156" s="96" t="s">
        <v>1046</v>
      </c>
      <c r="B156" s="96" t="s">
        <v>1040</v>
      </c>
      <c r="C156" s="96"/>
      <c r="D156" s="96">
        <v>2269</v>
      </c>
      <c r="E156" s="96"/>
      <c r="F156" s="96" t="s">
        <v>1041</v>
      </c>
      <c r="G156" s="131" t="str">
        <f t="shared" si="12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1042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3"/>
        <v>0</v>
      </c>
      <c r="V156" s="312">
        <f t="shared" si="14"/>
        <v>0.99999999999909051</v>
      </c>
      <c r="W156" s="244">
        <v>2983</v>
      </c>
      <c r="X156" s="311"/>
      <c r="Y156" s="312"/>
      <c r="Z156" s="113">
        <f t="shared" si="15"/>
        <v>120</v>
      </c>
    </row>
    <row r="157" spans="1:26" s="244" customFormat="1" x14ac:dyDescent="0.25">
      <c r="A157" s="96" t="s">
        <v>1047</v>
      </c>
      <c r="B157" s="96" t="s">
        <v>1040</v>
      </c>
      <c r="C157" s="96"/>
      <c r="D157" s="96">
        <v>2269</v>
      </c>
      <c r="E157" s="96"/>
      <c r="F157" s="96" t="s">
        <v>1041</v>
      </c>
      <c r="G157" s="131" t="str">
        <f t="shared" si="12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1042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3"/>
        <v>0</v>
      </c>
      <c r="V157" s="312">
        <f t="shared" si="14"/>
        <v>0.99999999999909051</v>
      </c>
      <c r="W157" s="244">
        <v>2983</v>
      </c>
      <c r="X157" s="311"/>
      <c r="Y157" s="312"/>
      <c r="Z157" s="113">
        <f t="shared" si="15"/>
        <v>120</v>
      </c>
    </row>
    <row r="158" spans="1:26" s="244" customFormat="1" x14ac:dyDescent="0.25">
      <c r="A158" s="96" t="s">
        <v>1048</v>
      </c>
      <c r="B158" s="96" t="s">
        <v>1040</v>
      </c>
      <c r="C158" s="96"/>
      <c r="D158" s="96">
        <v>2269</v>
      </c>
      <c r="E158" s="96"/>
      <c r="F158" s="96" t="s">
        <v>1041</v>
      </c>
      <c r="G158" s="131" t="str">
        <f t="shared" si="12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1042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3"/>
        <v>0</v>
      </c>
      <c r="V158" s="312">
        <f t="shared" si="14"/>
        <v>0.99999999999909051</v>
      </c>
      <c r="W158" s="244">
        <v>2983</v>
      </c>
      <c r="X158" s="311"/>
      <c r="Y158" s="312"/>
      <c r="Z158" s="113">
        <f t="shared" si="15"/>
        <v>120</v>
      </c>
    </row>
    <row r="159" spans="1:26" s="244" customFormat="1" x14ac:dyDescent="0.25">
      <c r="A159" s="96" t="s">
        <v>1049</v>
      </c>
      <c r="B159" s="96" t="s">
        <v>1040</v>
      </c>
      <c r="C159" s="96"/>
      <c r="D159" s="96">
        <v>2269</v>
      </c>
      <c r="E159" s="96"/>
      <c r="F159" s="96" t="s">
        <v>1041</v>
      </c>
      <c r="G159" s="131" t="str">
        <f t="shared" si="12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1042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3"/>
        <v>0</v>
      </c>
      <c r="V159" s="312">
        <f t="shared" si="14"/>
        <v>0.99999999999909051</v>
      </c>
      <c r="W159" s="244">
        <v>2983</v>
      </c>
      <c r="X159" s="311"/>
      <c r="Y159" s="312"/>
      <c r="Z159" s="113">
        <f t="shared" si="15"/>
        <v>120</v>
      </c>
    </row>
    <row r="160" spans="1:26" s="244" customFormat="1" x14ac:dyDescent="0.25">
      <c r="A160" s="96" t="s">
        <v>1050</v>
      </c>
      <c r="B160" s="96" t="s">
        <v>1040</v>
      </c>
      <c r="C160" s="96"/>
      <c r="D160" s="96">
        <v>2269</v>
      </c>
      <c r="E160" s="96"/>
      <c r="F160" s="96" t="s">
        <v>1041</v>
      </c>
      <c r="G160" s="131" t="str">
        <f t="shared" si="12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1042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3"/>
        <v>0</v>
      </c>
      <c r="V160" s="312">
        <f t="shared" si="14"/>
        <v>0.99999999999909051</v>
      </c>
      <c r="W160" s="244">
        <v>2983</v>
      </c>
      <c r="X160" s="311"/>
      <c r="Y160" s="312"/>
      <c r="Z160" s="113">
        <f t="shared" si="15"/>
        <v>120</v>
      </c>
    </row>
    <row r="161" spans="1:26" s="244" customFormat="1" x14ac:dyDescent="0.25">
      <c r="A161" s="96" t="s">
        <v>1051</v>
      </c>
      <c r="B161" s="96" t="s">
        <v>1040</v>
      </c>
      <c r="C161" s="96"/>
      <c r="D161" s="96">
        <v>2269</v>
      </c>
      <c r="E161" s="96"/>
      <c r="F161" s="96" t="s">
        <v>1041</v>
      </c>
      <c r="G161" s="131" t="str">
        <f t="shared" si="12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1042</v>
      </c>
      <c r="M161" s="96" t="s">
        <v>624</v>
      </c>
      <c r="N161" s="658">
        <v>7236.13</v>
      </c>
      <c r="O161" s="658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3"/>
        <v>0</v>
      </c>
      <c r="V161" s="312">
        <f t="shared" si="14"/>
        <v>0.99999999999909051</v>
      </c>
      <c r="W161" s="244">
        <v>2983</v>
      </c>
      <c r="X161" s="311"/>
      <c r="Y161" s="312"/>
      <c r="Z161" s="113">
        <f>IF((DATEDIF(G161,'Eq. y Muebles de Ofic.'!Z$4,"m"))&gt;=120,120,(DATEDIF(G161,'Eq. y Muebles de Ofic.'!Z$4,"m")))</f>
        <v>120</v>
      </c>
    </row>
    <row r="162" spans="1:26" s="244" customFormat="1" x14ac:dyDescent="0.25">
      <c r="A162" s="96" t="s">
        <v>1052</v>
      </c>
      <c r="B162" s="96" t="s">
        <v>1040</v>
      </c>
      <c r="C162" s="96"/>
      <c r="D162" s="96">
        <v>2269</v>
      </c>
      <c r="E162" s="96"/>
      <c r="F162" s="96" t="s">
        <v>1041</v>
      </c>
      <c r="G162" s="131" t="str">
        <f t="shared" si="12"/>
        <v>19/1/2004</v>
      </c>
      <c r="H162" s="132">
        <v>19</v>
      </c>
      <c r="I162" s="132">
        <v>1</v>
      </c>
      <c r="J162" s="133">
        <v>2004</v>
      </c>
      <c r="K162" s="96" t="s">
        <v>34</v>
      </c>
      <c r="L162" s="96" t="s">
        <v>1042</v>
      </c>
      <c r="M162" s="96" t="s">
        <v>624</v>
      </c>
      <c r="N162" s="658">
        <v>7236.13</v>
      </c>
      <c r="O162" s="658"/>
      <c r="Q162" s="244">
        <v>10</v>
      </c>
      <c r="R162" s="30">
        <v>0</v>
      </c>
      <c r="S162" s="5">
        <v>7235.130000000001</v>
      </c>
      <c r="T162" s="5">
        <v>7235.130000000001</v>
      </c>
      <c r="U162" s="15">
        <f t="shared" si="13"/>
        <v>0</v>
      </c>
      <c r="V162" s="312">
        <f t="shared" si="14"/>
        <v>0.99999999999909051</v>
      </c>
      <c r="W162" s="244">
        <v>2983</v>
      </c>
      <c r="X162" s="311"/>
      <c r="Y162" s="312"/>
      <c r="Z162" s="113">
        <f>IF((DATEDIF(G162,'Eq. y Muebles de Ofic.'!Z$4,"m"))&gt;=120,120,(DATEDIF(G162,'Eq. y Muebles de Ofic.'!Z$4,"m")))</f>
        <v>120</v>
      </c>
    </row>
    <row r="163" spans="1:26" s="244" customFormat="1" x14ac:dyDescent="0.25">
      <c r="A163" s="96" t="s">
        <v>1053</v>
      </c>
      <c r="B163" s="96" t="s">
        <v>1040</v>
      </c>
      <c r="C163" s="96"/>
      <c r="D163" s="96">
        <v>2269</v>
      </c>
      <c r="E163" s="96"/>
      <c r="F163" s="96" t="s">
        <v>1041</v>
      </c>
      <c r="G163" s="131" t="str">
        <f t="shared" si="12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1042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3"/>
        <v>0</v>
      </c>
      <c r="V163" s="312">
        <f t="shared" si="14"/>
        <v>0.99999999999909051</v>
      </c>
      <c r="W163" s="244">
        <v>2983</v>
      </c>
      <c r="X163" s="311"/>
      <c r="Y163" s="312"/>
      <c r="Z163" s="113">
        <f t="shared" ref="Z163:Z194" si="16">IF((DATEDIF(G163,Z$4,"m"))&gt;=120,120,(DATEDIF(G163,Z$4,"m")))</f>
        <v>120</v>
      </c>
    </row>
    <row r="164" spans="1:26" s="244" customFormat="1" x14ac:dyDescent="0.25">
      <c r="A164" s="96" t="s">
        <v>1054</v>
      </c>
      <c r="B164" s="96" t="s">
        <v>1040</v>
      </c>
      <c r="C164" s="96"/>
      <c r="D164" s="96">
        <v>2269</v>
      </c>
      <c r="E164" s="96"/>
      <c r="F164" s="96" t="s">
        <v>1041</v>
      </c>
      <c r="G164" s="131" t="str">
        <f t="shared" si="12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1042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3"/>
        <v>0</v>
      </c>
      <c r="V164" s="312">
        <f t="shared" si="14"/>
        <v>0.99999999999909051</v>
      </c>
      <c r="W164" s="244">
        <v>2983</v>
      </c>
      <c r="X164" s="311"/>
      <c r="Y164" s="312"/>
      <c r="Z164" s="113">
        <f t="shared" si="16"/>
        <v>120</v>
      </c>
    </row>
    <row r="165" spans="1:26" s="244" customFormat="1" x14ac:dyDescent="0.25">
      <c r="A165" s="96" t="s">
        <v>1055</v>
      </c>
      <c r="B165" s="96" t="s">
        <v>1040</v>
      </c>
      <c r="C165" s="96"/>
      <c r="D165" s="96">
        <v>2269</v>
      </c>
      <c r="E165" s="96"/>
      <c r="F165" s="96" t="s">
        <v>1041</v>
      </c>
      <c r="G165" s="131" t="str">
        <f t="shared" si="12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1042</v>
      </c>
      <c r="M165" s="96" t="s">
        <v>624</v>
      </c>
      <c r="N165" s="310">
        <v>7236.13</v>
      </c>
      <c r="O165" s="310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3"/>
        <v>0</v>
      </c>
      <c r="V165" s="312">
        <f t="shared" si="14"/>
        <v>0.99999999999909051</v>
      </c>
      <c r="W165" s="244">
        <v>2983</v>
      </c>
      <c r="X165" s="311"/>
      <c r="Y165" s="312"/>
      <c r="Z165" s="113">
        <f t="shared" si="16"/>
        <v>120</v>
      </c>
    </row>
    <row r="166" spans="1:26" s="244" customFormat="1" x14ac:dyDescent="0.25">
      <c r="A166" s="96" t="s">
        <v>1056</v>
      </c>
      <c r="B166" s="96" t="s">
        <v>1040</v>
      </c>
      <c r="C166" s="96"/>
      <c r="D166" s="96">
        <v>2269</v>
      </c>
      <c r="E166" s="96"/>
      <c r="F166" s="96" t="s">
        <v>1041</v>
      </c>
      <c r="G166" s="131" t="str">
        <f t="shared" si="12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1042</v>
      </c>
      <c r="M166" s="96" t="s">
        <v>624</v>
      </c>
      <c r="N166" s="310">
        <v>7236.13</v>
      </c>
      <c r="O166" s="310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3"/>
        <v>0</v>
      </c>
      <c r="V166" s="312">
        <f t="shared" si="14"/>
        <v>0.99999999999909051</v>
      </c>
      <c r="W166" s="244">
        <v>2983</v>
      </c>
      <c r="X166" s="311"/>
      <c r="Y166" s="312"/>
      <c r="Z166" s="113">
        <f t="shared" si="16"/>
        <v>120</v>
      </c>
    </row>
    <row r="167" spans="1:26" s="244" customFormat="1" x14ac:dyDescent="0.25">
      <c r="A167" s="96" t="s">
        <v>1057</v>
      </c>
      <c r="B167" s="96" t="s">
        <v>1040</v>
      </c>
      <c r="C167" s="96"/>
      <c r="D167" s="96">
        <v>2269</v>
      </c>
      <c r="E167" s="96"/>
      <c r="F167" s="96" t="s">
        <v>1041</v>
      </c>
      <c r="G167" s="131" t="str">
        <f t="shared" si="12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1042</v>
      </c>
      <c r="M167" s="96" t="s">
        <v>624</v>
      </c>
      <c r="N167" s="310">
        <v>7236.13</v>
      </c>
      <c r="O167" s="310"/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3"/>
        <v>0</v>
      </c>
      <c r="V167" s="312">
        <f t="shared" ref="V167:V181" si="17">N167-T167</f>
        <v>0.99999999999909051</v>
      </c>
      <c r="W167" s="244">
        <v>2983</v>
      </c>
      <c r="X167" s="311"/>
      <c r="Y167" s="312"/>
      <c r="Z167" s="113">
        <f t="shared" si="16"/>
        <v>120</v>
      </c>
    </row>
    <row r="168" spans="1:26" s="244" customFormat="1" x14ac:dyDescent="0.25">
      <c r="A168" s="96" t="s">
        <v>1058</v>
      </c>
      <c r="B168" s="96" t="s">
        <v>1040</v>
      </c>
      <c r="C168" s="96"/>
      <c r="D168" s="96">
        <v>2269</v>
      </c>
      <c r="E168" s="96"/>
      <c r="F168" s="96" t="s">
        <v>1041</v>
      </c>
      <c r="G168" s="131" t="str">
        <f t="shared" si="12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1042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3"/>
        <v>0</v>
      </c>
      <c r="V168" s="312">
        <f t="shared" si="17"/>
        <v>0.99999999999909051</v>
      </c>
      <c r="W168" s="244">
        <v>2983</v>
      </c>
      <c r="X168" s="311"/>
      <c r="Y168" s="312"/>
      <c r="Z168" s="113">
        <f t="shared" si="16"/>
        <v>120</v>
      </c>
    </row>
    <row r="169" spans="1:26" s="244" customFormat="1" x14ac:dyDescent="0.25">
      <c r="A169" s="96" t="s">
        <v>1059</v>
      </c>
      <c r="B169" s="96" t="s">
        <v>1040</v>
      </c>
      <c r="C169" s="96"/>
      <c r="D169" s="96">
        <v>2269</v>
      </c>
      <c r="E169" s="96"/>
      <c r="F169" s="96" t="s">
        <v>1041</v>
      </c>
      <c r="G169" s="131" t="str">
        <f t="shared" si="12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1042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3"/>
        <v>0</v>
      </c>
      <c r="V169" s="312">
        <f t="shared" si="17"/>
        <v>0.99999999999909051</v>
      </c>
      <c r="W169" s="244">
        <v>2983</v>
      </c>
      <c r="X169" s="311"/>
      <c r="Y169" s="312"/>
      <c r="Z169" s="113">
        <f t="shared" si="16"/>
        <v>120</v>
      </c>
    </row>
    <row r="170" spans="1:26" s="244" customFormat="1" x14ac:dyDescent="0.25">
      <c r="A170" s="96" t="s">
        <v>1060</v>
      </c>
      <c r="B170" s="96" t="s">
        <v>1040</v>
      </c>
      <c r="C170" s="96"/>
      <c r="D170" s="96">
        <v>2269</v>
      </c>
      <c r="E170" s="96"/>
      <c r="F170" s="96" t="s">
        <v>1041</v>
      </c>
      <c r="G170" s="131" t="str">
        <f t="shared" si="12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 t="s">
        <v>1042</v>
      </c>
      <c r="M170" s="96" t="s">
        <v>624</v>
      </c>
      <c r="N170" s="310">
        <v>7236.13</v>
      </c>
      <c r="O170" s="310"/>
      <c r="Q170" s="244">
        <v>10</v>
      </c>
      <c r="R170" s="30">
        <v>0</v>
      </c>
      <c r="S170" s="5">
        <v>7235.130000000001</v>
      </c>
      <c r="T170" s="5">
        <v>7235.130000000001</v>
      </c>
      <c r="U170" s="15">
        <f t="shared" si="13"/>
        <v>0</v>
      </c>
      <c r="V170" s="312">
        <f t="shared" si="17"/>
        <v>0.99999999999909051</v>
      </c>
      <c r="W170" s="244">
        <v>2983</v>
      </c>
      <c r="X170" s="311"/>
      <c r="Y170" s="312"/>
      <c r="Z170" s="113">
        <f t="shared" si="16"/>
        <v>120</v>
      </c>
    </row>
    <row r="171" spans="1:26" s="244" customFormat="1" x14ac:dyDescent="0.25">
      <c r="A171" s="96" t="s">
        <v>1061</v>
      </c>
      <c r="B171" s="96" t="s">
        <v>1040</v>
      </c>
      <c r="C171" s="96"/>
      <c r="D171" s="96">
        <v>2269</v>
      </c>
      <c r="E171" s="96"/>
      <c r="F171" s="96" t="s">
        <v>1041</v>
      </c>
      <c r="G171" s="131" t="str">
        <f t="shared" si="12"/>
        <v>19/1/2004</v>
      </c>
      <c r="H171" s="132">
        <v>19</v>
      </c>
      <c r="I171" s="132">
        <v>1</v>
      </c>
      <c r="J171" s="133">
        <v>2004</v>
      </c>
      <c r="K171" s="96" t="s">
        <v>34</v>
      </c>
      <c r="L171" s="96" t="s">
        <v>1042</v>
      </c>
      <c r="M171" s="96" t="s">
        <v>624</v>
      </c>
      <c r="N171" s="310">
        <v>7236.13</v>
      </c>
      <c r="O171" s="310"/>
      <c r="Q171" s="244">
        <v>10</v>
      </c>
      <c r="R171" s="30">
        <v>0</v>
      </c>
      <c r="S171" s="5">
        <v>7235.130000000001</v>
      </c>
      <c r="T171" s="5">
        <v>7235.130000000001</v>
      </c>
      <c r="U171" s="15">
        <f t="shared" si="13"/>
        <v>0</v>
      </c>
      <c r="V171" s="312">
        <f t="shared" si="17"/>
        <v>0.99999999999909051</v>
      </c>
      <c r="W171" s="244">
        <v>2983</v>
      </c>
      <c r="X171" s="311"/>
      <c r="Y171" s="312"/>
      <c r="Z171" s="113">
        <f t="shared" si="16"/>
        <v>120</v>
      </c>
    </row>
    <row r="172" spans="1:26" s="244" customFormat="1" x14ac:dyDescent="0.25">
      <c r="A172" s="147" t="s">
        <v>1062</v>
      </c>
      <c r="B172" s="147" t="s">
        <v>1040</v>
      </c>
      <c r="C172" s="147"/>
      <c r="D172" s="147">
        <v>2269</v>
      </c>
      <c r="E172" s="147"/>
      <c r="F172" s="147" t="s">
        <v>1041</v>
      </c>
      <c r="G172" s="148" t="str">
        <f t="shared" si="12"/>
        <v>19/1/2004</v>
      </c>
      <c r="H172" s="149">
        <v>19</v>
      </c>
      <c r="I172" s="149">
        <v>1</v>
      </c>
      <c r="J172" s="150">
        <v>2004</v>
      </c>
      <c r="K172" s="147" t="s">
        <v>34</v>
      </c>
      <c r="L172" s="147" t="s">
        <v>1042</v>
      </c>
      <c r="M172" s="147" t="s">
        <v>624</v>
      </c>
      <c r="N172" s="316">
        <v>7236.13</v>
      </c>
      <c r="O172" s="310" t="s">
        <v>835</v>
      </c>
      <c r="Q172" s="317">
        <v>10</v>
      </c>
      <c r="R172" s="30">
        <v>0</v>
      </c>
      <c r="S172" s="5">
        <v>7235.130000000001</v>
      </c>
      <c r="T172" s="5">
        <v>7235.130000000001</v>
      </c>
      <c r="U172" s="15">
        <f t="shared" si="13"/>
        <v>0</v>
      </c>
      <c r="V172" s="318">
        <f t="shared" si="17"/>
        <v>0.99999999999909051</v>
      </c>
      <c r="W172" s="317">
        <v>2983</v>
      </c>
      <c r="X172" s="319"/>
      <c r="Y172" s="318"/>
      <c r="Z172" s="154">
        <f t="shared" si="16"/>
        <v>120</v>
      </c>
    </row>
    <row r="173" spans="1:26" s="244" customFormat="1" x14ac:dyDescent="0.25">
      <c r="A173" s="96" t="s">
        <v>1063</v>
      </c>
      <c r="B173" s="96" t="s">
        <v>1040</v>
      </c>
      <c r="C173" s="96"/>
      <c r="D173" s="96">
        <v>2269</v>
      </c>
      <c r="E173" s="96"/>
      <c r="F173" s="96" t="s">
        <v>1041</v>
      </c>
      <c r="G173" s="131" t="str">
        <f t="shared" si="12"/>
        <v>19/1/2004</v>
      </c>
      <c r="H173" s="132">
        <v>19</v>
      </c>
      <c r="I173" s="132">
        <v>1</v>
      </c>
      <c r="J173" s="133">
        <v>2004</v>
      </c>
      <c r="K173" s="96" t="s">
        <v>34</v>
      </c>
      <c r="L173" s="96" t="s">
        <v>1042</v>
      </c>
      <c r="M173" s="96" t="s">
        <v>624</v>
      </c>
      <c r="N173" s="310">
        <v>7236.13</v>
      </c>
      <c r="O173" s="310"/>
      <c r="Q173" s="244">
        <v>10</v>
      </c>
      <c r="R173" s="30">
        <v>0</v>
      </c>
      <c r="S173" s="5">
        <v>7235.130000000001</v>
      </c>
      <c r="T173" s="5">
        <v>7235.130000000001</v>
      </c>
      <c r="U173" s="15">
        <f t="shared" si="13"/>
        <v>0</v>
      </c>
      <c r="V173" s="312">
        <f t="shared" si="17"/>
        <v>0.99999999999909051</v>
      </c>
      <c r="W173" s="244">
        <v>2983</v>
      </c>
      <c r="X173" s="311"/>
      <c r="Y173" s="312"/>
      <c r="Z173" s="113">
        <f t="shared" si="16"/>
        <v>120</v>
      </c>
    </row>
    <row r="174" spans="1:26" s="244" customFormat="1" x14ac:dyDescent="0.25">
      <c r="A174" s="96" t="s">
        <v>1064</v>
      </c>
      <c r="B174" s="96" t="s">
        <v>1040</v>
      </c>
      <c r="C174" s="96"/>
      <c r="D174" s="96">
        <v>2269</v>
      </c>
      <c r="E174" s="96"/>
      <c r="F174" s="96" t="s">
        <v>1041</v>
      </c>
      <c r="G174" s="131" t="str">
        <f t="shared" si="12"/>
        <v>19/1/2004</v>
      </c>
      <c r="H174" s="132">
        <v>19</v>
      </c>
      <c r="I174" s="132">
        <v>1</v>
      </c>
      <c r="J174" s="133">
        <v>2004</v>
      </c>
      <c r="K174" s="96" t="s">
        <v>34</v>
      </c>
      <c r="L174" s="96" t="s">
        <v>1042</v>
      </c>
      <c r="M174" s="96" t="s">
        <v>624</v>
      </c>
      <c r="N174" s="310">
        <v>7236.13</v>
      </c>
      <c r="O174" s="310"/>
      <c r="Q174" s="244">
        <v>10</v>
      </c>
      <c r="R174" s="30">
        <v>0</v>
      </c>
      <c r="S174" s="5">
        <v>7235.130000000001</v>
      </c>
      <c r="T174" s="5">
        <v>7235.130000000001</v>
      </c>
      <c r="U174" s="15">
        <f t="shared" si="13"/>
        <v>0</v>
      </c>
      <c r="V174" s="312">
        <f t="shared" si="17"/>
        <v>0.99999999999909051</v>
      </c>
      <c r="W174" s="244">
        <v>2983</v>
      </c>
      <c r="X174" s="311"/>
      <c r="Y174" s="312"/>
      <c r="Z174" s="113">
        <f t="shared" si="16"/>
        <v>120</v>
      </c>
    </row>
    <row r="175" spans="1:26" s="193" customFormat="1" x14ac:dyDescent="0.25">
      <c r="A175" s="96" t="s">
        <v>1065</v>
      </c>
      <c r="B175" s="96" t="s">
        <v>1040</v>
      </c>
      <c r="C175" s="96"/>
      <c r="D175" s="96">
        <v>2269</v>
      </c>
      <c r="E175" s="96"/>
      <c r="F175" s="96" t="s">
        <v>1041</v>
      </c>
      <c r="G175" s="131" t="str">
        <f t="shared" si="12"/>
        <v>19/1/2004</v>
      </c>
      <c r="H175" s="132">
        <v>19</v>
      </c>
      <c r="I175" s="132">
        <v>1</v>
      </c>
      <c r="J175" s="133">
        <v>2004</v>
      </c>
      <c r="K175" s="96" t="s">
        <v>34</v>
      </c>
      <c r="L175" s="96" t="s">
        <v>1042</v>
      </c>
      <c r="M175" s="96" t="s">
        <v>624</v>
      </c>
      <c r="N175" s="310">
        <v>7236.13</v>
      </c>
      <c r="O175" s="310"/>
      <c r="P175" s="244"/>
      <c r="Q175" s="244">
        <v>10</v>
      </c>
      <c r="R175" s="30">
        <v>0</v>
      </c>
      <c r="S175" s="5">
        <v>7235.130000000001</v>
      </c>
      <c r="T175" s="5">
        <v>7235.130000000001</v>
      </c>
      <c r="U175" s="15">
        <f t="shared" si="13"/>
        <v>0</v>
      </c>
      <c r="V175" s="312">
        <f t="shared" si="17"/>
        <v>0.99999999999909051</v>
      </c>
      <c r="W175" s="244">
        <v>2983</v>
      </c>
      <c r="X175" s="311"/>
      <c r="Y175" s="312"/>
      <c r="Z175" s="113">
        <f t="shared" si="16"/>
        <v>120</v>
      </c>
    </row>
    <row r="176" spans="1:26" s="194" customFormat="1" x14ac:dyDescent="0.25">
      <c r="A176" s="96" t="s">
        <v>1066</v>
      </c>
      <c r="B176" s="96" t="s">
        <v>1040</v>
      </c>
      <c r="C176" s="96"/>
      <c r="D176" s="96">
        <v>2269</v>
      </c>
      <c r="E176" s="96"/>
      <c r="F176" s="96" t="s">
        <v>1041</v>
      </c>
      <c r="G176" s="131" t="str">
        <f t="shared" si="12"/>
        <v>19/1/2004</v>
      </c>
      <c r="H176" s="132">
        <v>19</v>
      </c>
      <c r="I176" s="132">
        <v>1</v>
      </c>
      <c r="J176" s="133">
        <v>2004</v>
      </c>
      <c r="K176" s="96" t="s">
        <v>34</v>
      </c>
      <c r="L176" s="96" t="s">
        <v>1042</v>
      </c>
      <c r="M176" s="96" t="s">
        <v>624</v>
      </c>
      <c r="N176" s="310">
        <v>7236.13</v>
      </c>
      <c r="O176" s="310"/>
      <c r="P176" s="244"/>
      <c r="Q176" s="244">
        <v>10</v>
      </c>
      <c r="R176" s="30">
        <v>0</v>
      </c>
      <c r="S176" s="5">
        <v>7235.130000000001</v>
      </c>
      <c r="T176" s="5">
        <v>7235.130000000001</v>
      </c>
      <c r="U176" s="15">
        <f t="shared" si="13"/>
        <v>0</v>
      </c>
      <c r="V176" s="312">
        <f t="shared" si="17"/>
        <v>0.99999999999909051</v>
      </c>
      <c r="W176" s="244">
        <v>2983</v>
      </c>
      <c r="X176" s="311"/>
      <c r="Y176" s="312"/>
      <c r="Z176" s="113">
        <f t="shared" si="16"/>
        <v>120</v>
      </c>
    </row>
    <row r="177" spans="1:26" s="244" customFormat="1" x14ac:dyDescent="0.25">
      <c r="A177" s="96" t="s">
        <v>1067</v>
      </c>
      <c r="B177" s="96" t="s">
        <v>1040</v>
      </c>
      <c r="C177" s="96"/>
      <c r="D177" s="96">
        <v>2269</v>
      </c>
      <c r="E177" s="96"/>
      <c r="F177" s="96" t="s">
        <v>1041</v>
      </c>
      <c r="G177" s="131" t="str">
        <f t="shared" si="12"/>
        <v>19/1/2004</v>
      </c>
      <c r="H177" s="132">
        <v>19</v>
      </c>
      <c r="I177" s="132">
        <v>1</v>
      </c>
      <c r="J177" s="133">
        <v>2004</v>
      </c>
      <c r="K177" s="96" t="s">
        <v>34</v>
      </c>
      <c r="L177" s="96" t="s">
        <v>1042</v>
      </c>
      <c r="M177" s="96" t="s">
        <v>624</v>
      </c>
      <c r="N177" s="310">
        <v>7236.13</v>
      </c>
      <c r="O177" s="310" t="s">
        <v>1068</v>
      </c>
      <c r="Q177" s="244">
        <v>10</v>
      </c>
      <c r="R177" s="30">
        <v>0</v>
      </c>
      <c r="S177" s="5">
        <v>7235.130000000001</v>
      </c>
      <c r="T177" s="5">
        <v>7235.130000000001</v>
      </c>
      <c r="U177" s="15">
        <f t="shared" si="13"/>
        <v>0</v>
      </c>
      <c r="V177" s="312">
        <f t="shared" si="17"/>
        <v>0.99999999999909051</v>
      </c>
      <c r="W177" s="244">
        <v>2983</v>
      </c>
      <c r="X177" s="311"/>
      <c r="Y177" s="312"/>
      <c r="Z177" s="113">
        <f t="shared" si="16"/>
        <v>120</v>
      </c>
    </row>
    <row r="178" spans="1:26" s="244" customFormat="1" x14ac:dyDescent="0.25">
      <c r="A178" s="96" t="s">
        <v>1069</v>
      </c>
      <c r="B178" s="96" t="s">
        <v>1040</v>
      </c>
      <c r="C178" s="96"/>
      <c r="D178" s="96">
        <v>2269</v>
      </c>
      <c r="E178" s="96"/>
      <c r="F178" s="96" t="s">
        <v>1041</v>
      </c>
      <c r="G178" s="131" t="str">
        <f t="shared" si="12"/>
        <v>19/1/2004</v>
      </c>
      <c r="H178" s="132">
        <v>19</v>
      </c>
      <c r="I178" s="132">
        <v>1</v>
      </c>
      <c r="J178" s="133">
        <v>2004</v>
      </c>
      <c r="K178" s="96" t="s">
        <v>34</v>
      </c>
      <c r="L178" s="96" t="s">
        <v>1042</v>
      </c>
      <c r="M178" s="96" t="s">
        <v>624</v>
      </c>
      <c r="N178" s="310">
        <v>7236.13</v>
      </c>
      <c r="O178" s="310"/>
      <c r="Q178" s="244">
        <v>10</v>
      </c>
      <c r="R178" s="30">
        <v>0</v>
      </c>
      <c r="S178" s="5">
        <v>7235.130000000001</v>
      </c>
      <c r="T178" s="5">
        <v>7235.130000000001</v>
      </c>
      <c r="U178" s="15">
        <f t="shared" si="13"/>
        <v>0</v>
      </c>
      <c r="V178" s="312">
        <f t="shared" si="17"/>
        <v>0.99999999999909051</v>
      </c>
      <c r="W178" s="244">
        <v>2983</v>
      </c>
      <c r="X178" s="311"/>
      <c r="Y178" s="312"/>
      <c r="Z178" s="113">
        <f t="shared" si="16"/>
        <v>120</v>
      </c>
    </row>
    <row r="179" spans="1:26" s="244" customFormat="1" x14ac:dyDescent="0.25">
      <c r="A179" s="96" t="s">
        <v>1070</v>
      </c>
      <c r="B179" s="96" t="s">
        <v>1040</v>
      </c>
      <c r="C179" s="96"/>
      <c r="D179" s="96">
        <v>2269</v>
      </c>
      <c r="E179" s="96"/>
      <c r="F179" s="96" t="s">
        <v>1041</v>
      </c>
      <c r="G179" s="131" t="str">
        <f t="shared" si="12"/>
        <v>19/1/2004</v>
      </c>
      <c r="H179" s="132">
        <v>19</v>
      </c>
      <c r="I179" s="132">
        <v>1</v>
      </c>
      <c r="J179" s="133">
        <v>2004</v>
      </c>
      <c r="K179" s="96" t="s">
        <v>34</v>
      </c>
      <c r="L179" s="96" t="s">
        <v>1042</v>
      </c>
      <c r="M179" s="96" t="s">
        <v>624</v>
      </c>
      <c r="N179" s="310">
        <v>7236.13</v>
      </c>
      <c r="O179" s="310"/>
      <c r="Q179" s="244">
        <v>10</v>
      </c>
      <c r="R179" s="30">
        <v>0</v>
      </c>
      <c r="S179" s="5">
        <v>7235.130000000001</v>
      </c>
      <c r="T179" s="5">
        <v>7235.130000000001</v>
      </c>
      <c r="U179" s="15">
        <f t="shared" si="13"/>
        <v>0</v>
      </c>
      <c r="V179" s="312">
        <f t="shared" si="17"/>
        <v>0.99999999999909051</v>
      </c>
      <c r="W179" s="244">
        <v>2983</v>
      </c>
      <c r="X179" s="311"/>
      <c r="Y179" s="312"/>
      <c r="Z179" s="113">
        <f t="shared" si="16"/>
        <v>120</v>
      </c>
    </row>
    <row r="180" spans="1:26" s="244" customFormat="1" x14ac:dyDescent="0.25">
      <c r="A180" s="96" t="s">
        <v>1071</v>
      </c>
      <c r="B180" s="96" t="s">
        <v>1072</v>
      </c>
      <c r="C180" s="96"/>
      <c r="D180" s="195"/>
      <c r="E180" s="96"/>
      <c r="F180" s="96" t="s">
        <v>1073</v>
      </c>
      <c r="G180" s="131" t="str">
        <f t="shared" si="12"/>
        <v>19/1/2004</v>
      </c>
      <c r="H180" s="132">
        <v>19</v>
      </c>
      <c r="I180" s="132">
        <v>1</v>
      </c>
      <c r="J180" s="133">
        <v>2004</v>
      </c>
      <c r="K180" s="96" t="s">
        <v>34</v>
      </c>
      <c r="L180" s="96">
        <v>25831</v>
      </c>
      <c r="M180" s="96" t="s">
        <v>624</v>
      </c>
      <c r="N180" s="310">
        <v>267085.89</v>
      </c>
      <c r="O180" s="310"/>
      <c r="Q180" s="244">
        <v>10</v>
      </c>
      <c r="R180" s="30">
        <v>0</v>
      </c>
      <c r="S180" s="5">
        <v>267084.89</v>
      </c>
      <c r="T180" s="5">
        <v>267084.89</v>
      </c>
      <c r="U180" s="15">
        <f t="shared" si="13"/>
        <v>0</v>
      </c>
      <c r="V180" s="312">
        <f t="shared" si="17"/>
        <v>1</v>
      </c>
      <c r="W180" s="244">
        <v>3006</v>
      </c>
      <c r="X180" s="311"/>
      <c r="Y180" s="312"/>
      <c r="Z180" s="113">
        <f t="shared" si="16"/>
        <v>120</v>
      </c>
    </row>
    <row r="181" spans="1:26" s="337" customFormat="1" x14ac:dyDescent="0.25">
      <c r="A181" s="96" t="s">
        <v>1074</v>
      </c>
      <c r="B181" s="96" t="s">
        <v>1075</v>
      </c>
      <c r="C181" s="96"/>
      <c r="D181" s="96"/>
      <c r="E181" s="96"/>
      <c r="F181" s="96" t="s">
        <v>750</v>
      </c>
      <c r="G181" s="131" t="str">
        <f t="shared" si="12"/>
        <v>28/11/2003</v>
      </c>
      <c r="H181" s="132">
        <v>28</v>
      </c>
      <c r="I181" s="132">
        <v>11</v>
      </c>
      <c r="J181" s="133">
        <v>2003</v>
      </c>
      <c r="K181" s="96" t="s">
        <v>1076</v>
      </c>
      <c r="L181" s="96">
        <v>697</v>
      </c>
      <c r="M181" s="96" t="s">
        <v>624</v>
      </c>
      <c r="N181" s="310">
        <v>1</v>
      </c>
      <c r="O181" s="310"/>
      <c r="P181" s="244"/>
      <c r="Q181" s="244">
        <v>10</v>
      </c>
      <c r="R181" s="30">
        <v>0</v>
      </c>
      <c r="S181" s="5">
        <v>0</v>
      </c>
      <c r="T181" s="5">
        <v>0</v>
      </c>
      <c r="U181" s="15">
        <f t="shared" si="13"/>
        <v>0</v>
      </c>
      <c r="V181" s="312">
        <f t="shared" si="17"/>
        <v>1</v>
      </c>
      <c r="W181" s="244">
        <v>2533</v>
      </c>
      <c r="X181" s="311"/>
      <c r="Y181" s="312"/>
      <c r="Z181" s="113">
        <f t="shared" si="16"/>
        <v>120</v>
      </c>
    </row>
    <row r="182" spans="1:26" s="244" customFormat="1" x14ac:dyDescent="0.25">
      <c r="A182" s="96" t="s">
        <v>1077</v>
      </c>
      <c r="B182" s="96" t="s">
        <v>1078</v>
      </c>
      <c r="C182" s="96"/>
      <c r="D182" s="96" t="s">
        <v>1079</v>
      </c>
      <c r="E182" s="96"/>
      <c r="F182" s="96"/>
      <c r="G182" s="131" t="str">
        <f t="shared" si="12"/>
        <v>28/11/2003</v>
      </c>
      <c r="H182" s="132">
        <v>28</v>
      </c>
      <c r="I182" s="132">
        <v>11</v>
      </c>
      <c r="J182" s="133">
        <v>2003</v>
      </c>
      <c r="K182" s="96"/>
      <c r="L182" s="96"/>
      <c r="M182" s="96" t="s">
        <v>624</v>
      </c>
      <c r="N182" s="310">
        <v>1</v>
      </c>
      <c r="O182" s="310"/>
      <c r="Q182" s="244">
        <v>10</v>
      </c>
      <c r="R182" s="30">
        <v>0</v>
      </c>
      <c r="S182" s="5">
        <v>0</v>
      </c>
      <c r="T182" s="5">
        <v>0</v>
      </c>
      <c r="U182" s="15">
        <f t="shared" si="13"/>
        <v>0</v>
      </c>
      <c r="V182" s="312">
        <v>1</v>
      </c>
      <c r="X182" s="311"/>
      <c r="Y182" s="312"/>
      <c r="Z182" s="113">
        <f t="shared" si="16"/>
        <v>120</v>
      </c>
    </row>
    <row r="183" spans="1:26" s="244" customFormat="1" x14ac:dyDescent="0.25">
      <c r="A183" s="96" t="s">
        <v>1080</v>
      </c>
      <c r="B183" s="96" t="s">
        <v>1078</v>
      </c>
      <c r="C183" s="96"/>
      <c r="D183" s="96" t="s">
        <v>1079</v>
      </c>
      <c r="E183" s="96"/>
      <c r="F183" s="96"/>
      <c r="G183" s="131" t="str">
        <f t="shared" si="12"/>
        <v>28/11/2003</v>
      </c>
      <c r="H183" s="132">
        <v>28</v>
      </c>
      <c r="I183" s="132">
        <v>11</v>
      </c>
      <c r="J183" s="133">
        <v>2003</v>
      </c>
      <c r="K183" s="96"/>
      <c r="L183" s="96"/>
      <c r="M183" s="96" t="s">
        <v>624</v>
      </c>
      <c r="N183" s="310">
        <v>1</v>
      </c>
      <c r="O183" s="310"/>
      <c r="Q183" s="244">
        <v>10</v>
      </c>
      <c r="R183" s="30">
        <v>0</v>
      </c>
      <c r="S183" s="5">
        <v>0</v>
      </c>
      <c r="T183" s="5">
        <v>0</v>
      </c>
      <c r="U183" s="15">
        <f t="shared" si="13"/>
        <v>0</v>
      </c>
      <c r="V183" s="312">
        <v>1</v>
      </c>
      <c r="X183" s="311"/>
      <c r="Y183" s="312"/>
      <c r="Z183" s="113">
        <f t="shared" si="16"/>
        <v>120</v>
      </c>
    </row>
    <row r="184" spans="1:26" s="317" customFormat="1" x14ac:dyDescent="0.25">
      <c r="A184" s="96" t="s">
        <v>1081</v>
      </c>
      <c r="B184" s="96" t="s">
        <v>939</v>
      </c>
      <c r="C184" s="96"/>
      <c r="D184" s="96" t="s">
        <v>1082</v>
      </c>
      <c r="E184" s="96"/>
      <c r="F184" s="96" t="s">
        <v>730</v>
      </c>
      <c r="G184" s="131" t="str">
        <f t="shared" si="12"/>
        <v>19/12/2003</v>
      </c>
      <c r="H184" s="132">
        <v>19</v>
      </c>
      <c r="I184" s="132">
        <v>12</v>
      </c>
      <c r="J184" s="133">
        <v>2003</v>
      </c>
      <c r="K184" s="96" t="s">
        <v>34</v>
      </c>
      <c r="L184" s="96">
        <v>13767</v>
      </c>
      <c r="M184" s="96" t="s">
        <v>624</v>
      </c>
      <c r="N184" s="310">
        <v>5193.76</v>
      </c>
      <c r="O184" s="310"/>
      <c r="P184" s="244"/>
      <c r="Q184" s="244">
        <v>10</v>
      </c>
      <c r="R184" s="30">
        <v>0</v>
      </c>
      <c r="S184" s="5">
        <v>5192.76</v>
      </c>
      <c r="T184" s="5">
        <v>5192.76</v>
      </c>
      <c r="U184" s="15">
        <f t="shared" si="13"/>
        <v>0</v>
      </c>
      <c r="V184" s="312">
        <f t="shared" ref="V184:V215" si="18">N184-T184</f>
        <v>1</v>
      </c>
      <c r="W184" s="244"/>
      <c r="X184" s="311"/>
      <c r="Y184" s="312"/>
      <c r="Z184" s="113">
        <f t="shared" si="16"/>
        <v>120</v>
      </c>
    </row>
    <row r="185" spans="1:26" s="317" customFormat="1" x14ac:dyDescent="0.25">
      <c r="A185" s="96" t="s">
        <v>1083</v>
      </c>
      <c r="B185" s="96" t="s">
        <v>939</v>
      </c>
      <c r="C185" s="96"/>
      <c r="D185" s="96" t="s">
        <v>1084</v>
      </c>
      <c r="E185" s="96"/>
      <c r="F185" s="96" t="s">
        <v>730</v>
      </c>
      <c r="G185" s="131" t="str">
        <f t="shared" si="12"/>
        <v>19/12/2003</v>
      </c>
      <c r="H185" s="132">
        <v>19</v>
      </c>
      <c r="I185" s="132">
        <v>12</v>
      </c>
      <c r="J185" s="133">
        <v>2003</v>
      </c>
      <c r="K185" s="96" t="s">
        <v>34</v>
      </c>
      <c r="L185" s="96">
        <v>13767</v>
      </c>
      <c r="M185" s="96" t="s">
        <v>624</v>
      </c>
      <c r="N185" s="310">
        <v>5193</v>
      </c>
      <c r="O185" s="310"/>
      <c r="P185" s="244"/>
      <c r="Q185" s="244">
        <v>10</v>
      </c>
      <c r="R185" s="30">
        <v>0</v>
      </c>
      <c r="S185" s="5">
        <v>5192.0000000000009</v>
      </c>
      <c r="T185" s="5">
        <v>5192.0000000000009</v>
      </c>
      <c r="U185" s="15">
        <f t="shared" si="13"/>
        <v>0</v>
      </c>
      <c r="V185" s="312">
        <f t="shared" si="18"/>
        <v>0.99999999999909051</v>
      </c>
      <c r="W185" s="244"/>
      <c r="X185" s="311"/>
      <c r="Y185" s="312"/>
      <c r="Z185" s="113">
        <f t="shared" si="16"/>
        <v>120</v>
      </c>
    </row>
    <row r="186" spans="1:26" s="317" customFormat="1" x14ac:dyDescent="0.25">
      <c r="A186" s="96" t="s">
        <v>1085</v>
      </c>
      <c r="B186" s="96" t="s">
        <v>939</v>
      </c>
      <c r="C186" s="96"/>
      <c r="D186" s="96" t="s">
        <v>1084</v>
      </c>
      <c r="E186" s="96"/>
      <c r="F186" s="96" t="s">
        <v>730</v>
      </c>
      <c r="G186" s="131" t="str">
        <f t="shared" si="12"/>
        <v>19/12/2003</v>
      </c>
      <c r="H186" s="132">
        <v>19</v>
      </c>
      <c r="I186" s="132">
        <v>12</v>
      </c>
      <c r="J186" s="133">
        <v>2003</v>
      </c>
      <c r="K186" s="96" t="s">
        <v>34</v>
      </c>
      <c r="L186" s="96">
        <v>13767</v>
      </c>
      <c r="M186" s="96" t="s">
        <v>624</v>
      </c>
      <c r="N186" s="310">
        <v>5192.32</v>
      </c>
      <c r="O186" s="310"/>
      <c r="P186" s="244"/>
      <c r="Q186" s="244">
        <v>10</v>
      </c>
      <c r="R186" s="30">
        <v>0</v>
      </c>
      <c r="S186" s="5">
        <v>5191.32</v>
      </c>
      <c r="T186" s="5">
        <v>5191.32</v>
      </c>
      <c r="U186" s="15">
        <f t="shared" si="13"/>
        <v>0</v>
      </c>
      <c r="V186" s="312">
        <f t="shared" si="18"/>
        <v>1</v>
      </c>
      <c r="W186" s="244"/>
      <c r="X186" s="311"/>
      <c r="Y186" s="312"/>
      <c r="Z186" s="113">
        <f t="shared" si="16"/>
        <v>120</v>
      </c>
    </row>
    <row r="187" spans="1:26" s="317" customFormat="1" x14ac:dyDescent="0.25">
      <c r="A187" s="96" t="s">
        <v>1086</v>
      </c>
      <c r="B187" s="96" t="s">
        <v>939</v>
      </c>
      <c r="C187" s="96"/>
      <c r="D187" s="96" t="s">
        <v>1084</v>
      </c>
      <c r="E187" s="96"/>
      <c r="F187" s="96" t="s">
        <v>730</v>
      </c>
      <c r="G187" s="131" t="str">
        <f t="shared" si="12"/>
        <v>19/12/2003</v>
      </c>
      <c r="H187" s="132">
        <v>19</v>
      </c>
      <c r="I187" s="132">
        <v>12</v>
      </c>
      <c r="J187" s="133">
        <v>2003</v>
      </c>
      <c r="K187" s="96" t="s">
        <v>34</v>
      </c>
      <c r="L187" s="96">
        <v>13767</v>
      </c>
      <c r="M187" s="96" t="s">
        <v>624</v>
      </c>
      <c r="N187" s="310">
        <v>5193</v>
      </c>
      <c r="O187" s="310"/>
      <c r="P187" s="244"/>
      <c r="Q187" s="244">
        <v>10</v>
      </c>
      <c r="R187" s="30">
        <v>0</v>
      </c>
      <c r="S187" s="5">
        <v>5192.0000000000009</v>
      </c>
      <c r="T187" s="5">
        <v>5192.0000000000009</v>
      </c>
      <c r="U187" s="15">
        <f t="shared" si="13"/>
        <v>0</v>
      </c>
      <c r="V187" s="312">
        <f t="shared" si="18"/>
        <v>0.99999999999909051</v>
      </c>
      <c r="W187" s="244"/>
      <c r="X187" s="311"/>
      <c r="Y187" s="312"/>
      <c r="Z187" s="113">
        <f t="shared" si="16"/>
        <v>120</v>
      </c>
    </row>
    <row r="188" spans="1:26" s="317" customFormat="1" x14ac:dyDescent="0.25">
      <c r="A188" s="96" t="s">
        <v>1087</v>
      </c>
      <c r="B188" s="96" t="s">
        <v>939</v>
      </c>
      <c r="C188" s="96"/>
      <c r="D188" s="96" t="s">
        <v>1084</v>
      </c>
      <c r="E188" s="96"/>
      <c r="F188" s="96" t="s">
        <v>730</v>
      </c>
      <c r="G188" s="131" t="str">
        <f t="shared" si="12"/>
        <v>19/12/2003</v>
      </c>
      <c r="H188" s="132">
        <v>19</v>
      </c>
      <c r="I188" s="132">
        <v>12</v>
      </c>
      <c r="J188" s="133">
        <v>2003</v>
      </c>
      <c r="K188" s="96" t="s">
        <v>34</v>
      </c>
      <c r="L188" s="96">
        <v>13767</v>
      </c>
      <c r="M188" s="96" t="s">
        <v>624</v>
      </c>
      <c r="N188" s="310">
        <v>5193</v>
      </c>
      <c r="O188" s="310"/>
      <c r="P188" s="244"/>
      <c r="Q188" s="244">
        <v>10</v>
      </c>
      <c r="R188" s="30">
        <v>0</v>
      </c>
      <c r="S188" s="5">
        <v>5192.0000000000009</v>
      </c>
      <c r="T188" s="5">
        <v>5192.0000000000009</v>
      </c>
      <c r="U188" s="15">
        <f t="shared" si="13"/>
        <v>0</v>
      </c>
      <c r="V188" s="312">
        <f t="shared" si="18"/>
        <v>0.99999999999909051</v>
      </c>
      <c r="W188" s="244"/>
      <c r="X188" s="311"/>
      <c r="Y188" s="312"/>
      <c r="Z188" s="113">
        <f t="shared" si="16"/>
        <v>120</v>
      </c>
    </row>
    <row r="189" spans="1:26" s="317" customFormat="1" x14ac:dyDescent="0.25">
      <c r="A189" s="96" t="s">
        <v>1088</v>
      </c>
      <c r="B189" s="96" t="s">
        <v>939</v>
      </c>
      <c r="C189" s="96"/>
      <c r="D189" s="96" t="s">
        <v>1084</v>
      </c>
      <c r="E189" s="96"/>
      <c r="F189" s="96" t="s">
        <v>730</v>
      </c>
      <c r="G189" s="131" t="str">
        <f t="shared" si="12"/>
        <v>19/12/2003</v>
      </c>
      <c r="H189" s="132">
        <v>19</v>
      </c>
      <c r="I189" s="132">
        <v>12</v>
      </c>
      <c r="J189" s="133">
        <v>2003</v>
      </c>
      <c r="K189" s="96" t="s">
        <v>34</v>
      </c>
      <c r="L189" s="96">
        <v>13767</v>
      </c>
      <c r="M189" s="96" t="s">
        <v>624</v>
      </c>
      <c r="N189" s="310">
        <v>5193</v>
      </c>
      <c r="O189" s="310"/>
      <c r="P189" s="244"/>
      <c r="Q189" s="244">
        <v>10</v>
      </c>
      <c r="R189" s="30">
        <v>0</v>
      </c>
      <c r="S189" s="5">
        <v>5192.0000000000009</v>
      </c>
      <c r="T189" s="5">
        <v>5192.0000000000009</v>
      </c>
      <c r="U189" s="15">
        <f t="shared" si="13"/>
        <v>0</v>
      </c>
      <c r="V189" s="312">
        <f t="shared" si="18"/>
        <v>0.99999999999909051</v>
      </c>
      <c r="W189" s="244"/>
      <c r="X189" s="311"/>
      <c r="Y189" s="312"/>
      <c r="Z189" s="113">
        <f t="shared" si="16"/>
        <v>120</v>
      </c>
    </row>
    <row r="190" spans="1:26" s="329" customFormat="1" x14ac:dyDescent="0.25">
      <c r="A190" s="96" t="s">
        <v>1089</v>
      </c>
      <c r="B190" s="96" t="s">
        <v>1090</v>
      </c>
      <c r="C190" s="96"/>
      <c r="D190" s="96"/>
      <c r="E190" s="96"/>
      <c r="F190" s="96" t="s">
        <v>673</v>
      </c>
      <c r="G190" s="131" t="str">
        <f t="shared" si="12"/>
        <v>27/1/2004</v>
      </c>
      <c r="H190" s="132">
        <v>27</v>
      </c>
      <c r="I190" s="132">
        <v>1</v>
      </c>
      <c r="J190" s="133">
        <v>2004</v>
      </c>
      <c r="K190" s="96" t="s">
        <v>34</v>
      </c>
      <c r="L190" s="96">
        <v>5494</v>
      </c>
      <c r="M190" s="96" t="s">
        <v>624</v>
      </c>
      <c r="N190" s="310">
        <v>3655</v>
      </c>
      <c r="O190" s="310"/>
      <c r="P190" s="244"/>
      <c r="Q190" s="244">
        <v>10</v>
      </c>
      <c r="R190" s="30">
        <v>0</v>
      </c>
      <c r="S190" s="5">
        <v>3654</v>
      </c>
      <c r="T190" s="5">
        <v>3654</v>
      </c>
      <c r="U190" s="15">
        <f t="shared" si="13"/>
        <v>0</v>
      </c>
      <c r="V190" s="312">
        <f t="shared" si="18"/>
        <v>1</v>
      </c>
      <c r="W190" s="244">
        <v>3182</v>
      </c>
      <c r="X190" s="311"/>
      <c r="Y190" s="312"/>
      <c r="Z190" s="113">
        <f t="shared" si="16"/>
        <v>120</v>
      </c>
    </row>
    <row r="191" spans="1:26" s="329" customFormat="1" x14ac:dyDescent="0.25">
      <c r="A191" s="147" t="s">
        <v>1091</v>
      </c>
      <c r="B191" s="147" t="s">
        <v>756</v>
      </c>
      <c r="C191" s="147"/>
      <c r="D191" s="147"/>
      <c r="E191" s="147"/>
      <c r="F191" s="147" t="s">
        <v>753</v>
      </c>
      <c r="G191" s="148" t="str">
        <f t="shared" si="12"/>
        <v>2/6/2004</v>
      </c>
      <c r="H191" s="149">
        <v>2</v>
      </c>
      <c r="I191" s="149">
        <v>6</v>
      </c>
      <c r="J191" s="150">
        <v>2004</v>
      </c>
      <c r="K191" s="147" t="s">
        <v>747</v>
      </c>
      <c r="L191" s="147">
        <v>841</v>
      </c>
      <c r="M191" s="147" t="s">
        <v>624</v>
      </c>
      <c r="N191" s="316">
        <v>900</v>
      </c>
      <c r="O191" s="310" t="s">
        <v>835</v>
      </c>
      <c r="P191" s="244"/>
      <c r="Q191" s="244">
        <v>10</v>
      </c>
      <c r="R191" s="30">
        <v>0</v>
      </c>
      <c r="S191" s="5">
        <v>899</v>
      </c>
      <c r="T191" s="5">
        <v>899</v>
      </c>
      <c r="U191" s="15">
        <f t="shared" si="13"/>
        <v>0</v>
      </c>
      <c r="V191" s="318">
        <f t="shared" si="18"/>
        <v>1</v>
      </c>
      <c r="W191" s="317">
        <v>3169</v>
      </c>
      <c r="X191" s="319"/>
      <c r="Y191" s="318"/>
      <c r="Z191" s="154">
        <f t="shared" si="16"/>
        <v>120</v>
      </c>
    </row>
    <row r="192" spans="1:26" s="329" customFormat="1" x14ac:dyDescent="0.25">
      <c r="A192" s="96" t="s">
        <v>1092</v>
      </c>
      <c r="B192" s="96" t="s">
        <v>1093</v>
      </c>
      <c r="C192" s="96"/>
      <c r="D192" s="96"/>
      <c r="E192" s="96"/>
      <c r="F192" s="96"/>
      <c r="G192" s="131" t="str">
        <f t="shared" si="12"/>
        <v>2/6/2004</v>
      </c>
      <c r="H192" s="149">
        <v>2</v>
      </c>
      <c r="I192" s="149">
        <v>6</v>
      </c>
      <c r="J192" s="150">
        <v>2004</v>
      </c>
      <c r="K192" s="96"/>
      <c r="L192" s="96"/>
      <c r="M192" s="96" t="s">
        <v>624</v>
      </c>
      <c r="N192" s="310">
        <v>1</v>
      </c>
      <c r="O192" s="310" t="s">
        <v>1094</v>
      </c>
      <c r="P192" s="244"/>
      <c r="Q192" s="244">
        <v>10</v>
      </c>
      <c r="R192" s="30">
        <v>0</v>
      </c>
      <c r="S192" s="5">
        <v>0</v>
      </c>
      <c r="T192" s="5">
        <v>0</v>
      </c>
      <c r="U192" s="15">
        <f t="shared" si="13"/>
        <v>0</v>
      </c>
      <c r="V192" s="312">
        <f t="shared" si="18"/>
        <v>1</v>
      </c>
      <c r="W192" s="244"/>
      <c r="X192" s="311"/>
      <c r="Y192" s="312"/>
      <c r="Z192" s="113">
        <f t="shared" si="16"/>
        <v>120</v>
      </c>
    </row>
    <row r="193" spans="1:26" s="329" customFormat="1" x14ac:dyDescent="0.25">
      <c r="A193" s="96" t="s">
        <v>1095</v>
      </c>
      <c r="B193" s="96" t="s">
        <v>728</v>
      </c>
      <c r="C193" s="96"/>
      <c r="D193" s="96" t="s">
        <v>1096</v>
      </c>
      <c r="E193" s="96"/>
      <c r="F193" s="96" t="s">
        <v>941</v>
      </c>
      <c r="G193" s="131" t="str">
        <f t="shared" si="12"/>
        <v>12/12/2003</v>
      </c>
      <c r="H193" s="132">
        <v>12</v>
      </c>
      <c r="I193" s="132">
        <v>12</v>
      </c>
      <c r="J193" s="133">
        <v>2003</v>
      </c>
      <c r="K193" s="96" t="s">
        <v>34</v>
      </c>
      <c r="L193" s="96">
        <v>13742</v>
      </c>
      <c r="M193" s="96" t="s">
        <v>624</v>
      </c>
      <c r="N193" s="310">
        <v>4572</v>
      </c>
      <c r="O193" s="310"/>
      <c r="P193" s="244"/>
      <c r="Q193" s="244">
        <v>10</v>
      </c>
      <c r="R193" s="30">
        <v>0</v>
      </c>
      <c r="S193" s="5">
        <v>4571</v>
      </c>
      <c r="T193" s="5">
        <v>4571</v>
      </c>
      <c r="U193" s="15">
        <f t="shared" si="13"/>
        <v>0</v>
      </c>
      <c r="V193" s="312">
        <f t="shared" si="18"/>
        <v>1</v>
      </c>
      <c r="W193" s="244">
        <v>2873</v>
      </c>
      <c r="X193" s="311"/>
      <c r="Y193" s="312"/>
      <c r="Z193" s="113">
        <f t="shared" si="16"/>
        <v>120</v>
      </c>
    </row>
    <row r="194" spans="1:26" s="317" customFormat="1" x14ac:dyDescent="0.25">
      <c r="A194" s="147" t="s">
        <v>1097</v>
      </c>
      <c r="B194" s="147" t="s">
        <v>1098</v>
      </c>
      <c r="C194" s="147"/>
      <c r="D194" s="147">
        <v>6251</v>
      </c>
      <c r="E194" s="147"/>
      <c r="F194" s="147" t="s">
        <v>822</v>
      </c>
      <c r="G194" s="148" t="str">
        <f t="shared" si="12"/>
        <v>25/11/2003</v>
      </c>
      <c r="H194" s="149">
        <v>25</v>
      </c>
      <c r="I194" s="149">
        <v>11</v>
      </c>
      <c r="J194" s="150">
        <v>2003</v>
      </c>
      <c r="K194" s="147" t="s">
        <v>34</v>
      </c>
      <c r="L194" s="147" t="s">
        <v>1099</v>
      </c>
      <c r="M194" s="147" t="s">
        <v>624</v>
      </c>
      <c r="N194" s="17">
        <v>24864</v>
      </c>
      <c r="O194" s="186" t="s">
        <v>1100</v>
      </c>
      <c r="P194" s="315"/>
      <c r="Q194" s="244">
        <v>10</v>
      </c>
      <c r="R194" s="30">
        <v>0</v>
      </c>
      <c r="S194" s="5">
        <v>24863.000000000004</v>
      </c>
      <c r="T194" s="5">
        <v>24863.000000000004</v>
      </c>
      <c r="U194" s="15">
        <f t="shared" si="13"/>
        <v>0</v>
      </c>
      <c r="V194" s="318">
        <f t="shared" si="18"/>
        <v>0.99999999999636202</v>
      </c>
      <c r="W194" s="317">
        <v>2504</v>
      </c>
      <c r="X194" s="319"/>
      <c r="Y194" s="318"/>
      <c r="Z194" s="154">
        <f t="shared" si="16"/>
        <v>120</v>
      </c>
    </row>
    <row r="195" spans="1:26" s="329" customFormat="1" x14ac:dyDescent="0.25">
      <c r="A195" s="147" t="s">
        <v>1101</v>
      </c>
      <c r="B195" s="147" t="str">
        <f>+B194</f>
        <v>Sofá para 2 personas tapizado en piel color negro</v>
      </c>
      <c r="C195" s="147"/>
      <c r="D195" s="147">
        <v>6251</v>
      </c>
      <c r="E195" s="147"/>
      <c r="F195" s="147" t="s">
        <v>822</v>
      </c>
      <c r="G195" s="148" t="str">
        <f t="shared" si="12"/>
        <v>25/11/2003</v>
      </c>
      <c r="H195" s="149">
        <v>25</v>
      </c>
      <c r="I195" s="149">
        <v>11</v>
      </c>
      <c r="J195" s="150">
        <v>2003</v>
      </c>
      <c r="K195" s="147" t="s">
        <v>34</v>
      </c>
      <c r="L195" s="147" t="s">
        <v>1099</v>
      </c>
      <c r="M195" s="147" t="s">
        <v>624</v>
      </c>
      <c r="N195" s="17">
        <v>24864</v>
      </c>
      <c r="O195" s="185"/>
      <c r="P195" s="315"/>
      <c r="Q195" s="244">
        <v>10</v>
      </c>
      <c r="R195" s="30">
        <v>0</v>
      </c>
      <c r="S195" s="5">
        <v>24863.000000000004</v>
      </c>
      <c r="T195" s="5">
        <v>24863.000000000004</v>
      </c>
      <c r="U195" s="15">
        <f t="shared" si="13"/>
        <v>0</v>
      </c>
      <c r="V195" s="318">
        <f t="shared" si="18"/>
        <v>0.99999999999636202</v>
      </c>
      <c r="W195" s="317">
        <v>2504</v>
      </c>
      <c r="X195" s="319"/>
      <c r="Y195" s="318"/>
      <c r="Z195" s="154">
        <f t="shared" ref="Z195:Z226" si="19">IF((DATEDIF(G195,Z$4,"m"))&gt;=120,120,(DATEDIF(G195,Z$4,"m")))</f>
        <v>120</v>
      </c>
    </row>
    <row r="196" spans="1:26" s="329" customFormat="1" ht="17.25" customHeight="1" x14ac:dyDescent="0.25">
      <c r="A196" s="195" t="s">
        <v>1102</v>
      </c>
      <c r="B196" s="195" t="s">
        <v>1103</v>
      </c>
      <c r="C196" s="195"/>
      <c r="D196" s="195" t="s">
        <v>1104</v>
      </c>
      <c r="E196" s="195"/>
      <c r="F196" s="195"/>
      <c r="G196" s="131" t="str">
        <f t="shared" si="12"/>
        <v>25/11/2003</v>
      </c>
      <c r="H196" s="149">
        <v>25</v>
      </c>
      <c r="I196" s="149">
        <v>11</v>
      </c>
      <c r="J196" s="150">
        <v>2003</v>
      </c>
      <c r="K196" s="195"/>
      <c r="L196" s="195"/>
      <c r="M196" s="195" t="s">
        <v>624</v>
      </c>
      <c r="N196" s="196">
        <v>1</v>
      </c>
      <c r="O196" s="197" t="s">
        <v>1105</v>
      </c>
      <c r="P196" s="198"/>
      <c r="Q196" s="194">
        <v>10</v>
      </c>
      <c r="R196" s="30">
        <v>0</v>
      </c>
      <c r="S196" s="5">
        <v>0</v>
      </c>
      <c r="T196" s="5">
        <v>0</v>
      </c>
      <c r="U196" s="15">
        <f t="shared" si="13"/>
        <v>0</v>
      </c>
      <c r="V196" s="312">
        <f t="shared" si="18"/>
        <v>1</v>
      </c>
      <c r="W196" s="194"/>
      <c r="X196" s="311"/>
      <c r="Y196" s="312"/>
      <c r="Z196" s="113">
        <f t="shared" si="19"/>
        <v>120</v>
      </c>
    </row>
    <row r="197" spans="1:26" s="321" customFormat="1" ht="17.25" customHeight="1" x14ac:dyDescent="0.25">
      <c r="A197" s="195" t="s">
        <v>1106</v>
      </c>
      <c r="B197" s="195" t="s">
        <v>1107</v>
      </c>
      <c r="C197" s="195"/>
      <c r="D197" s="195"/>
      <c r="E197" s="195"/>
      <c r="F197" s="195"/>
      <c r="G197" s="131" t="str">
        <f t="shared" si="12"/>
        <v>25/11/2003</v>
      </c>
      <c r="H197" s="149">
        <v>25</v>
      </c>
      <c r="I197" s="149">
        <v>11</v>
      </c>
      <c r="J197" s="150">
        <v>2003</v>
      </c>
      <c r="K197" s="195"/>
      <c r="L197" s="195"/>
      <c r="M197" s="195" t="s">
        <v>624</v>
      </c>
      <c r="N197" s="196">
        <v>1</v>
      </c>
      <c r="O197" s="196"/>
      <c r="P197" s="198"/>
      <c r="Q197" s="194">
        <v>10</v>
      </c>
      <c r="R197" s="30">
        <v>0</v>
      </c>
      <c r="S197" s="5">
        <v>0</v>
      </c>
      <c r="T197" s="5">
        <v>0</v>
      </c>
      <c r="U197" s="15">
        <f t="shared" si="13"/>
        <v>0</v>
      </c>
      <c r="V197" s="312">
        <f t="shared" si="18"/>
        <v>1</v>
      </c>
      <c r="W197" s="194"/>
      <c r="X197" s="311"/>
      <c r="Y197" s="312"/>
      <c r="Z197" s="113">
        <f t="shared" si="19"/>
        <v>120</v>
      </c>
    </row>
    <row r="198" spans="1:26" s="329" customFormat="1" x14ac:dyDescent="0.25">
      <c r="A198" s="137" t="s">
        <v>1108</v>
      </c>
      <c r="B198" s="137" t="s">
        <v>1109</v>
      </c>
      <c r="C198" s="137"/>
      <c r="D198" s="137"/>
      <c r="E198" s="137"/>
      <c r="F198" s="137"/>
      <c r="G198" s="180" t="str">
        <f t="shared" si="12"/>
        <v>25/11/2003</v>
      </c>
      <c r="H198" s="149">
        <v>25</v>
      </c>
      <c r="I198" s="149">
        <v>11</v>
      </c>
      <c r="J198" s="150">
        <v>2003</v>
      </c>
      <c r="K198" s="137"/>
      <c r="L198" s="137"/>
      <c r="M198" s="137" t="s">
        <v>624</v>
      </c>
      <c r="N198" s="336">
        <v>1</v>
      </c>
      <c r="O198" s="310"/>
      <c r="P198" s="244"/>
      <c r="Q198" s="244">
        <v>10</v>
      </c>
      <c r="R198" s="30">
        <v>0</v>
      </c>
      <c r="S198" s="5">
        <v>0</v>
      </c>
      <c r="T198" s="5">
        <v>0</v>
      </c>
      <c r="U198" s="15">
        <f t="shared" si="13"/>
        <v>0</v>
      </c>
      <c r="V198" s="312">
        <f t="shared" si="18"/>
        <v>1</v>
      </c>
      <c r="W198" s="244"/>
      <c r="X198" s="311"/>
      <c r="Y198" s="312"/>
      <c r="Z198" s="113">
        <f t="shared" si="19"/>
        <v>120</v>
      </c>
    </row>
    <row r="199" spans="1:26" s="321" customFormat="1" x14ac:dyDescent="0.25">
      <c r="A199" s="96" t="s">
        <v>1110</v>
      </c>
      <c r="B199" s="96" t="s">
        <v>1111</v>
      </c>
      <c r="C199" s="96"/>
      <c r="D199" s="96"/>
      <c r="E199" s="96"/>
      <c r="F199" s="96" t="s">
        <v>750</v>
      </c>
      <c r="G199" s="131" t="str">
        <f t="shared" ref="G199:G262" si="20">CONCATENATE(H199,"/",I199,"/",J199,)</f>
        <v>12/8/2003</v>
      </c>
      <c r="H199" s="132">
        <v>12</v>
      </c>
      <c r="I199" s="132">
        <v>8</v>
      </c>
      <c r="J199" s="133">
        <v>2003</v>
      </c>
      <c r="K199" s="96" t="s">
        <v>747</v>
      </c>
      <c r="L199" s="96">
        <v>727</v>
      </c>
      <c r="M199" s="96" t="s">
        <v>624</v>
      </c>
      <c r="N199" s="310">
        <v>1201.5</v>
      </c>
      <c r="O199" s="310" t="s">
        <v>1112</v>
      </c>
      <c r="P199" s="244"/>
      <c r="Q199" s="244">
        <v>10</v>
      </c>
      <c r="R199" s="30">
        <v>0</v>
      </c>
      <c r="S199" s="5">
        <v>1200.5</v>
      </c>
      <c r="T199" s="5">
        <v>1200.5</v>
      </c>
      <c r="U199" s="15">
        <f t="shared" ref="U199:U262" si="21">T199-S199</f>
        <v>0</v>
      </c>
      <c r="V199" s="312">
        <f t="shared" si="18"/>
        <v>1</v>
      </c>
      <c r="W199" s="244">
        <v>2710</v>
      </c>
      <c r="X199" s="311"/>
      <c r="Y199" s="312"/>
      <c r="Z199" s="113">
        <f t="shared" si="19"/>
        <v>120</v>
      </c>
    </row>
    <row r="200" spans="1:26" s="244" customFormat="1" x14ac:dyDescent="0.25">
      <c r="A200" s="96" t="s">
        <v>1113</v>
      </c>
      <c r="B200" s="96" t="s">
        <v>728</v>
      </c>
      <c r="C200" s="96"/>
      <c r="D200" s="96" t="s">
        <v>1096</v>
      </c>
      <c r="E200" s="96"/>
      <c r="F200" s="96" t="s">
        <v>941</v>
      </c>
      <c r="G200" s="131" t="str">
        <f t="shared" si="20"/>
        <v>12/12/2003</v>
      </c>
      <c r="H200" s="132">
        <v>12</v>
      </c>
      <c r="I200" s="132">
        <v>12</v>
      </c>
      <c r="J200" s="133">
        <v>2003</v>
      </c>
      <c r="K200" s="96" t="s">
        <v>34</v>
      </c>
      <c r="L200" s="96">
        <v>13742</v>
      </c>
      <c r="M200" s="96" t="s">
        <v>624</v>
      </c>
      <c r="N200" s="310">
        <v>4572</v>
      </c>
      <c r="O200" s="310"/>
      <c r="Q200" s="244">
        <v>10</v>
      </c>
      <c r="R200" s="30">
        <v>0</v>
      </c>
      <c r="S200" s="5">
        <v>4571</v>
      </c>
      <c r="T200" s="5">
        <v>4571</v>
      </c>
      <c r="U200" s="15">
        <f t="shared" si="21"/>
        <v>0</v>
      </c>
      <c r="V200" s="312">
        <f t="shared" si="18"/>
        <v>1</v>
      </c>
      <c r="W200" s="244">
        <v>2873</v>
      </c>
      <c r="X200" s="311"/>
      <c r="Y200" s="312"/>
      <c r="Z200" s="136">
        <f t="shared" si="19"/>
        <v>120</v>
      </c>
    </row>
    <row r="201" spans="1:26" s="244" customFormat="1" x14ac:dyDescent="0.25">
      <c r="A201" s="137" t="s">
        <v>1114</v>
      </c>
      <c r="B201" s="137" t="s">
        <v>1115</v>
      </c>
      <c r="C201" s="137"/>
      <c r="D201" s="137"/>
      <c r="E201" s="137"/>
      <c r="F201" s="137" t="s">
        <v>750</v>
      </c>
      <c r="G201" s="180" t="str">
        <f t="shared" si="20"/>
        <v>12/8/2003</v>
      </c>
      <c r="H201" s="181">
        <v>12</v>
      </c>
      <c r="I201" s="181">
        <v>8</v>
      </c>
      <c r="J201" s="182">
        <v>2003</v>
      </c>
      <c r="K201" s="137" t="s">
        <v>747</v>
      </c>
      <c r="L201" s="137">
        <v>727</v>
      </c>
      <c r="M201" s="137" t="s">
        <v>624</v>
      </c>
      <c r="N201" s="336">
        <v>1201.5</v>
      </c>
      <c r="O201" s="310" t="s">
        <v>1116</v>
      </c>
      <c r="Q201" s="244">
        <v>10</v>
      </c>
      <c r="R201" s="30">
        <v>0</v>
      </c>
      <c r="S201" s="5">
        <v>1200.5</v>
      </c>
      <c r="T201" s="5">
        <v>1200.5</v>
      </c>
      <c r="U201" s="15">
        <f t="shared" si="21"/>
        <v>0</v>
      </c>
      <c r="V201" s="338">
        <f t="shared" si="18"/>
        <v>1</v>
      </c>
      <c r="W201" s="337">
        <v>2710</v>
      </c>
      <c r="X201" s="339"/>
      <c r="Y201" s="338"/>
      <c r="Z201" s="184">
        <f t="shared" si="19"/>
        <v>120</v>
      </c>
    </row>
    <row r="202" spans="1:26" s="244" customFormat="1" x14ac:dyDescent="0.25">
      <c r="A202" s="96" t="s">
        <v>1117</v>
      </c>
      <c r="B202" s="96" t="s">
        <v>1111</v>
      </c>
      <c r="C202" s="96"/>
      <c r="D202" s="96"/>
      <c r="E202" s="96"/>
      <c r="F202" s="96" t="s">
        <v>750</v>
      </c>
      <c r="G202" s="131" t="str">
        <f t="shared" si="20"/>
        <v>12/8/2003</v>
      </c>
      <c r="H202" s="132">
        <v>12</v>
      </c>
      <c r="I202" s="132">
        <v>8</v>
      </c>
      <c r="J202" s="133">
        <v>2003</v>
      </c>
      <c r="K202" s="96" t="s">
        <v>747</v>
      </c>
      <c r="L202" s="96">
        <v>727</v>
      </c>
      <c r="M202" s="96" t="s">
        <v>624</v>
      </c>
      <c r="N202" s="310">
        <v>1201.5</v>
      </c>
      <c r="O202" s="310" t="s">
        <v>1116</v>
      </c>
      <c r="Q202" s="244">
        <v>10</v>
      </c>
      <c r="R202" s="30">
        <v>0</v>
      </c>
      <c r="S202" s="5">
        <v>1200.5</v>
      </c>
      <c r="T202" s="5">
        <v>1200.5</v>
      </c>
      <c r="U202" s="15">
        <f t="shared" si="21"/>
        <v>0</v>
      </c>
      <c r="V202" s="312">
        <f t="shared" si="18"/>
        <v>1</v>
      </c>
      <c r="W202" s="244">
        <v>2710</v>
      </c>
      <c r="X202" s="311"/>
      <c r="Y202" s="312"/>
      <c r="Z202" s="113">
        <f t="shared" si="19"/>
        <v>120</v>
      </c>
    </row>
    <row r="203" spans="1:26" s="244" customFormat="1" x14ac:dyDescent="0.25">
      <c r="A203" s="96" t="s">
        <v>1118</v>
      </c>
      <c r="B203" s="96" t="s">
        <v>1119</v>
      </c>
      <c r="C203" s="96" t="s">
        <v>1120</v>
      </c>
      <c r="D203" s="96" t="s">
        <v>1121</v>
      </c>
      <c r="E203" s="96"/>
      <c r="F203" s="96"/>
      <c r="G203" s="131" t="str">
        <f t="shared" si="20"/>
        <v>12/8/2003</v>
      </c>
      <c r="H203" s="132">
        <v>12</v>
      </c>
      <c r="I203" s="132">
        <v>8</v>
      </c>
      <c r="J203" s="133">
        <v>2003</v>
      </c>
      <c r="K203" s="96"/>
      <c r="L203" s="96"/>
      <c r="M203" s="96" t="s">
        <v>624</v>
      </c>
      <c r="N203" s="310">
        <v>1</v>
      </c>
      <c r="O203" s="310"/>
      <c r="Q203" s="244">
        <v>10</v>
      </c>
      <c r="R203" s="30">
        <v>0</v>
      </c>
      <c r="S203" s="5">
        <v>0</v>
      </c>
      <c r="T203" s="312">
        <v>0</v>
      </c>
      <c r="U203" s="15">
        <f t="shared" si="21"/>
        <v>0</v>
      </c>
      <c r="V203" s="312">
        <f t="shared" si="18"/>
        <v>1</v>
      </c>
      <c r="X203" s="311"/>
      <c r="Y203" s="312"/>
      <c r="Z203" s="113">
        <f t="shared" si="19"/>
        <v>120</v>
      </c>
    </row>
    <row r="204" spans="1:26" s="244" customFormat="1" x14ac:dyDescent="0.25">
      <c r="A204" s="96" t="s">
        <v>1122</v>
      </c>
      <c r="B204" s="96" t="s">
        <v>1123</v>
      </c>
      <c r="C204" s="96" t="s">
        <v>1124</v>
      </c>
      <c r="D204" s="96" t="s">
        <v>1125</v>
      </c>
      <c r="E204" s="96"/>
      <c r="F204" s="96"/>
      <c r="G204" s="131" t="str">
        <f t="shared" si="20"/>
        <v>12/8/2003</v>
      </c>
      <c r="H204" s="132">
        <v>12</v>
      </c>
      <c r="I204" s="132">
        <v>8</v>
      </c>
      <c r="J204" s="133">
        <v>2003</v>
      </c>
      <c r="K204" s="96"/>
      <c r="L204" s="96"/>
      <c r="M204" s="96" t="s">
        <v>624</v>
      </c>
      <c r="N204" s="310">
        <v>1</v>
      </c>
      <c r="O204" s="310"/>
      <c r="Q204" s="244">
        <v>10</v>
      </c>
      <c r="R204" s="30">
        <v>0</v>
      </c>
      <c r="S204" s="5">
        <v>0</v>
      </c>
      <c r="T204" s="312">
        <v>0</v>
      </c>
      <c r="U204" s="15">
        <f t="shared" si="21"/>
        <v>0</v>
      </c>
      <c r="V204" s="312">
        <f t="shared" si="18"/>
        <v>1</v>
      </c>
      <c r="X204" s="311"/>
      <c r="Y204" s="312"/>
      <c r="Z204" s="113">
        <f t="shared" si="19"/>
        <v>120</v>
      </c>
    </row>
    <row r="205" spans="1:26" s="244" customFormat="1" x14ac:dyDescent="0.25">
      <c r="A205" s="96" t="s">
        <v>1126</v>
      </c>
      <c r="B205" s="96" t="s">
        <v>1127</v>
      </c>
      <c r="C205" s="96" t="s">
        <v>1128</v>
      </c>
      <c r="D205" s="96" t="s">
        <v>1129</v>
      </c>
      <c r="E205" s="96"/>
      <c r="F205" s="96" t="s">
        <v>1130</v>
      </c>
      <c r="G205" s="131" t="str">
        <f t="shared" si="20"/>
        <v>25/8/2005</v>
      </c>
      <c r="H205" s="132">
        <v>25</v>
      </c>
      <c r="I205" s="132">
        <v>8</v>
      </c>
      <c r="J205" s="133">
        <v>2005</v>
      </c>
      <c r="K205" s="96" t="s">
        <v>34</v>
      </c>
      <c r="L205" s="96">
        <v>46123</v>
      </c>
      <c r="M205" s="96" t="s">
        <v>624</v>
      </c>
      <c r="N205" s="310">
        <v>3915</v>
      </c>
      <c r="O205" s="310"/>
      <c r="Q205" s="244">
        <v>10</v>
      </c>
      <c r="R205" s="30">
        <v>0</v>
      </c>
      <c r="S205" s="5">
        <v>3914</v>
      </c>
      <c r="T205" s="5">
        <v>3914</v>
      </c>
      <c r="U205" s="15">
        <f t="shared" si="21"/>
        <v>0</v>
      </c>
      <c r="V205" s="312">
        <f t="shared" si="18"/>
        <v>1</v>
      </c>
      <c r="W205" s="244">
        <v>6898</v>
      </c>
      <c r="X205" s="311"/>
      <c r="Y205" s="312"/>
      <c r="Z205" s="113">
        <f t="shared" si="19"/>
        <v>120</v>
      </c>
    </row>
    <row r="206" spans="1:26" s="244" customFormat="1" x14ac:dyDescent="0.25">
      <c r="A206" s="96" t="s">
        <v>1131</v>
      </c>
      <c r="B206" s="96" t="s">
        <v>1132</v>
      </c>
      <c r="C206" s="96" t="s">
        <v>1120</v>
      </c>
      <c r="D206" s="96" t="s">
        <v>1121</v>
      </c>
      <c r="E206" s="96"/>
      <c r="F206" s="96"/>
      <c r="G206" s="131" t="str">
        <f t="shared" si="20"/>
        <v>25/8/2005</v>
      </c>
      <c r="H206" s="132">
        <v>25</v>
      </c>
      <c r="I206" s="132">
        <v>8</v>
      </c>
      <c r="J206" s="133">
        <v>2005</v>
      </c>
      <c r="K206" s="96"/>
      <c r="L206" s="96"/>
      <c r="M206" s="96" t="s">
        <v>624</v>
      </c>
      <c r="N206" s="310">
        <v>1</v>
      </c>
      <c r="O206" s="310"/>
      <c r="Q206" s="244">
        <v>10</v>
      </c>
      <c r="R206" s="30">
        <f>(((N206)-1)/10)/12</f>
        <v>0</v>
      </c>
      <c r="S206" s="5">
        <v>0</v>
      </c>
      <c r="T206" s="312">
        <v>0</v>
      </c>
      <c r="U206" s="15">
        <f t="shared" si="21"/>
        <v>0</v>
      </c>
      <c r="V206" s="312">
        <f t="shared" si="18"/>
        <v>1</v>
      </c>
      <c r="X206" s="311"/>
      <c r="Y206" s="312"/>
      <c r="Z206" s="113">
        <f t="shared" si="19"/>
        <v>120</v>
      </c>
    </row>
    <row r="207" spans="1:26" s="244" customFormat="1" x14ac:dyDescent="0.25">
      <c r="A207" s="96" t="s">
        <v>1133</v>
      </c>
      <c r="B207" s="96" t="s">
        <v>1134</v>
      </c>
      <c r="C207" s="96" t="s">
        <v>1135</v>
      </c>
      <c r="D207" s="96" t="s">
        <v>1136</v>
      </c>
      <c r="E207" s="96"/>
      <c r="F207" s="96" t="s">
        <v>1137</v>
      </c>
      <c r="G207" s="131" t="str">
        <f t="shared" si="20"/>
        <v>1/8/2004</v>
      </c>
      <c r="H207" s="132">
        <v>1</v>
      </c>
      <c r="I207" s="132">
        <v>8</v>
      </c>
      <c r="J207" s="133">
        <v>2004</v>
      </c>
      <c r="K207" s="96" t="s">
        <v>747</v>
      </c>
      <c r="L207" s="96">
        <v>777</v>
      </c>
      <c r="M207" s="96" t="s">
        <v>624</v>
      </c>
      <c r="N207" s="310">
        <v>945</v>
      </c>
      <c r="O207" s="310"/>
      <c r="Q207" s="244">
        <v>10</v>
      </c>
      <c r="R207" s="30">
        <v>0</v>
      </c>
      <c r="S207" s="5">
        <v>944</v>
      </c>
      <c r="T207" s="5">
        <v>944</v>
      </c>
      <c r="U207" s="15">
        <f t="shared" si="21"/>
        <v>0</v>
      </c>
      <c r="V207" s="312">
        <f t="shared" si="18"/>
        <v>1</v>
      </c>
      <c r="W207" s="244">
        <v>2878</v>
      </c>
      <c r="X207" s="311"/>
      <c r="Y207" s="312"/>
      <c r="Z207" s="113">
        <f t="shared" si="19"/>
        <v>120</v>
      </c>
    </row>
    <row r="208" spans="1:26" s="244" customFormat="1" x14ac:dyDescent="0.25">
      <c r="A208" s="147" t="s">
        <v>1138</v>
      </c>
      <c r="B208" s="199" t="s">
        <v>1139</v>
      </c>
      <c r="C208" s="147"/>
      <c r="D208" s="147"/>
      <c r="E208" s="147"/>
      <c r="F208" s="147"/>
      <c r="G208" s="148" t="str">
        <f t="shared" si="20"/>
        <v>1/8/2004</v>
      </c>
      <c r="H208" s="132">
        <v>1</v>
      </c>
      <c r="I208" s="132">
        <v>8</v>
      </c>
      <c r="J208" s="133">
        <v>2004</v>
      </c>
      <c r="K208" s="147"/>
      <c r="L208" s="147"/>
      <c r="M208" s="147" t="s">
        <v>624</v>
      </c>
      <c r="N208" s="316">
        <v>1</v>
      </c>
      <c r="O208" s="310" t="s">
        <v>835</v>
      </c>
      <c r="Q208" s="244">
        <v>5</v>
      </c>
      <c r="R208" s="18">
        <f t="shared" ref="R208:R217" si="22">(((N208)-1)/10)/12</f>
        <v>0</v>
      </c>
      <c r="S208" s="5">
        <v>0</v>
      </c>
      <c r="T208" s="318">
        <v>0</v>
      </c>
      <c r="U208" s="15">
        <f t="shared" si="21"/>
        <v>0</v>
      </c>
      <c r="V208" s="318">
        <f t="shared" si="18"/>
        <v>1</v>
      </c>
      <c r="W208" s="317"/>
      <c r="X208" s="319"/>
      <c r="Y208" s="318"/>
      <c r="Z208" s="154">
        <f t="shared" si="19"/>
        <v>120</v>
      </c>
    </row>
    <row r="209" spans="1:26" s="244" customFormat="1" x14ac:dyDescent="0.25">
      <c r="A209" s="96" t="s">
        <v>1140</v>
      </c>
      <c r="B209" s="195" t="s">
        <v>1141</v>
      </c>
      <c r="C209" s="96"/>
      <c r="D209" s="96" t="s">
        <v>1142</v>
      </c>
      <c r="E209" s="96"/>
      <c r="F209" s="96"/>
      <c r="G209" s="131" t="str">
        <f t="shared" si="20"/>
        <v>1/8/2004</v>
      </c>
      <c r="H209" s="132">
        <v>1</v>
      </c>
      <c r="I209" s="132">
        <v>8</v>
      </c>
      <c r="J209" s="133">
        <v>2004</v>
      </c>
      <c r="K209" s="96"/>
      <c r="L209" s="96"/>
      <c r="M209" s="96" t="s">
        <v>624</v>
      </c>
      <c r="N209" s="310">
        <v>1</v>
      </c>
      <c r="O209" s="310"/>
      <c r="Q209" s="244">
        <v>10</v>
      </c>
      <c r="R209" s="30">
        <f t="shared" si="22"/>
        <v>0</v>
      </c>
      <c r="S209" s="5">
        <v>0</v>
      </c>
      <c r="T209" s="312">
        <v>0</v>
      </c>
      <c r="U209" s="15">
        <f t="shared" si="21"/>
        <v>0</v>
      </c>
      <c r="V209" s="312">
        <f t="shared" si="18"/>
        <v>1</v>
      </c>
      <c r="X209" s="311"/>
      <c r="Y209" s="312"/>
      <c r="Z209" s="113">
        <f t="shared" si="19"/>
        <v>120</v>
      </c>
    </row>
    <row r="210" spans="1:26" s="244" customFormat="1" x14ac:dyDescent="0.25">
      <c r="A210" s="96" t="s">
        <v>1143</v>
      </c>
      <c r="B210" s="195" t="s">
        <v>1144</v>
      </c>
      <c r="C210" s="96"/>
      <c r="D210" s="96"/>
      <c r="E210" s="96"/>
      <c r="F210" s="96"/>
      <c r="G210" s="131" t="str">
        <f t="shared" si="20"/>
        <v>1/8/2004</v>
      </c>
      <c r="H210" s="132">
        <v>1</v>
      </c>
      <c r="I210" s="132">
        <v>8</v>
      </c>
      <c r="J210" s="133">
        <v>2004</v>
      </c>
      <c r="K210" s="96"/>
      <c r="L210" s="96"/>
      <c r="M210" s="96" t="s">
        <v>624</v>
      </c>
      <c r="N210" s="310">
        <v>1</v>
      </c>
      <c r="O210" s="310" t="s">
        <v>1145</v>
      </c>
      <c r="Q210" s="244">
        <v>10</v>
      </c>
      <c r="R210" s="30">
        <f t="shared" si="22"/>
        <v>0</v>
      </c>
      <c r="S210" s="5">
        <v>0</v>
      </c>
      <c r="T210" s="312">
        <v>0</v>
      </c>
      <c r="U210" s="15">
        <f t="shared" si="21"/>
        <v>0</v>
      </c>
      <c r="V210" s="312">
        <f t="shared" si="18"/>
        <v>1</v>
      </c>
      <c r="X210" s="311"/>
      <c r="Y210" s="312"/>
      <c r="Z210" s="113">
        <f t="shared" si="19"/>
        <v>120</v>
      </c>
    </row>
    <row r="211" spans="1:26" s="244" customFormat="1" x14ac:dyDescent="0.25">
      <c r="A211" s="96" t="s">
        <v>1146</v>
      </c>
      <c r="B211" s="195" t="s">
        <v>1144</v>
      </c>
      <c r="C211" s="96"/>
      <c r="D211" s="96"/>
      <c r="E211" s="96"/>
      <c r="F211" s="96"/>
      <c r="G211" s="131" t="str">
        <f t="shared" si="20"/>
        <v>1/8/2004</v>
      </c>
      <c r="H211" s="132">
        <v>1</v>
      </c>
      <c r="I211" s="132">
        <v>8</v>
      </c>
      <c r="J211" s="133">
        <v>2004</v>
      </c>
      <c r="K211" s="96"/>
      <c r="L211" s="96"/>
      <c r="M211" s="96" t="s">
        <v>624</v>
      </c>
      <c r="N211" s="310">
        <v>1</v>
      </c>
      <c r="O211" s="310"/>
      <c r="Q211" s="244">
        <v>10</v>
      </c>
      <c r="R211" s="30">
        <f t="shared" si="22"/>
        <v>0</v>
      </c>
      <c r="S211" s="5">
        <v>0</v>
      </c>
      <c r="T211" s="312">
        <v>0</v>
      </c>
      <c r="U211" s="15">
        <f t="shared" si="21"/>
        <v>0</v>
      </c>
      <c r="V211" s="312">
        <f t="shared" si="18"/>
        <v>1</v>
      </c>
      <c r="X211" s="311"/>
      <c r="Y211" s="312"/>
      <c r="Z211" s="113">
        <f t="shared" si="19"/>
        <v>120</v>
      </c>
    </row>
    <row r="212" spans="1:26" s="317" customFormat="1" x14ac:dyDescent="0.25">
      <c r="A212" s="96" t="s">
        <v>1147</v>
      </c>
      <c r="B212" s="195" t="s">
        <v>1144</v>
      </c>
      <c r="C212" s="96"/>
      <c r="D212" s="96"/>
      <c r="E212" s="96"/>
      <c r="F212" s="96"/>
      <c r="G212" s="131" t="str">
        <f t="shared" si="20"/>
        <v>1/8/2004</v>
      </c>
      <c r="H212" s="132">
        <v>1</v>
      </c>
      <c r="I212" s="132">
        <v>8</v>
      </c>
      <c r="J212" s="133">
        <v>2004</v>
      </c>
      <c r="K212" s="96"/>
      <c r="L212" s="96"/>
      <c r="M212" s="96" t="s">
        <v>624</v>
      </c>
      <c r="N212" s="310">
        <v>1</v>
      </c>
      <c r="O212" s="310" t="s">
        <v>1145</v>
      </c>
      <c r="P212" s="244"/>
      <c r="Q212" s="244">
        <v>10</v>
      </c>
      <c r="R212" s="30">
        <f t="shared" si="22"/>
        <v>0</v>
      </c>
      <c r="S212" s="5">
        <v>0</v>
      </c>
      <c r="T212" s="312">
        <v>0</v>
      </c>
      <c r="U212" s="15">
        <f t="shared" si="21"/>
        <v>0</v>
      </c>
      <c r="V212" s="312">
        <f t="shared" si="18"/>
        <v>1</v>
      </c>
      <c r="W212" s="244"/>
      <c r="X212" s="311"/>
      <c r="Y212" s="312"/>
      <c r="Z212" s="113">
        <f t="shared" si="19"/>
        <v>120</v>
      </c>
    </row>
    <row r="213" spans="1:26" s="317" customFormat="1" x14ac:dyDescent="0.25">
      <c r="A213" s="96" t="s">
        <v>1148</v>
      </c>
      <c r="B213" s="195" t="s">
        <v>1144</v>
      </c>
      <c r="C213" s="96"/>
      <c r="D213" s="96"/>
      <c r="E213" s="96"/>
      <c r="F213" s="96"/>
      <c r="G213" s="131" t="str">
        <f t="shared" si="20"/>
        <v>1/8/2004</v>
      </c>
      <c r="H213" s="132">
        <v>1</v>
      </c>
      <c r="I213" s="132">
        <v>8</v>
      </c>
      <c r="J213" s="133">
        <v>2004</v>
      </c>
      <c r="K213" s="96"/>
      <c r="L213" s="96"/>
      <c r="M213" s="96" t="s">
        <v>624</v>
      </c>
      <c r="N213" s="310">
        <v>1</v>
      </c>
      <c r="O213" s="310" t="s">
        <v>1145</v>
      </c>
      <c r="P213" s="244"/>
      <c r="Q213" s="244">
        <v>10</v>
      </c>
      <c r="R213" s="30">
        <f t="shared" si="22"/>
        <v>0</v>
      </c>
      <c r="S213" s="5">
        <v>0</v>
      </c>
      <c r="T213" s="312">
        <v>0</v>
      </c>
      <c r="U213" s="15">
        <f t="shared" si="21"/>
        <v>0</v>
      </c>
      <c r="V213" s="312">
        <f t="shared" si="18"/>
        <v>1</v>
      </c>
      <c r="W213" s="244"/>
      <c r="X213" s="311"/>
      <c r="Y213" s="312"/>
      <c r="Z213" s="113">
        <f t="shared" si="19"/>
        <v>120</v>
      </c>
    </row>
    <row r="214" spans="1:26" s="244" customFormat="1" x14ac:dyDescent="0.25">
      <c r="A214" s="96" t="s">
        <v>1149</v>
      </c>
      <c r="B214" s="195" t="s">
        <v>1144</v>
      </c>
      <c r="C214" s="96"/>
      <c r="D214" s="96"/>
      <c r="E214" s="96"/>
      <c r="F214" s="96"/>
      <c r="G214" s="131" t="str">
        <f t="shared" si="20"/>
        <v>1/8/2004</v>
      </c>
      <c r="H214" s="132">
        <v>1</v>
      </c>
      <c r="I214" s="132">
        <v>8</v>
      </c>
      <c r="J214" s="133">
        <v>2004</v>
      </c>
      <c r="K214" s="96"/>
      <c r="L214" s="96"/>
      <c r="M214" s="96" t="s">
        <v>624</v>
      </c>
      <c r="N214" s="310">
        <v>1</v>
      </c>
      <c r="O214" s="310" t="s">
        <v>1145</v>
      </c>
      <c r="Q214" s="244">
        <v>10</v>
      </c>
      <c r="R214" s="30">
        <f t="shared" si="22"/>
        <v>0</v>
      </c>
      <c r="S214" s="5">
        <v>0</v>
      </c>
      <c r="T214" s="312">
        <v>0</v>
      </c>
      <c r="U214" s="15">
        <f t="shared" si="21"/>
        <v>0</v>
      </c>
      <c r="V214" s="312">
        <f t="shared" si="18"/>
        <v>1</v>
      </c>
      <c r="X214" s="311"/>
      <c r="Y214" s="312"/>
      <c r="Z214" s="113">
        <f t="shared" si="19"/>
        <v>120</v>
      </c>
    </row>
    <row r="215" spans="1:26" s="317" customFormat="1" x14ac:dyDescent="0.25">
      <c r="A215" s="96" t="s">
        <v>1150</v>
      </c>
      <c r="B215" s="195" t="s">
        <v>1144</v>
      </c>
      <c r="C215" s="96"/>
      <c r="D215" s="96"/>
      <c r="E215" s="96"/>
      <c r="F215" s="96"/>
      <c r="G215" s="131" t="str">
        <f t="shared" si="20"/>
        <v>1/8/2004</v>
      </c>
      <c r="H215" s="132">
        <v>1</v>
      </c>
      <c r="I215" s="132">
        <v>8</v>
      </c>
      <c r="J215" s="133">
        <v>2004</v>
      </c>
      <c r="K215" s="96"/>
      <c r="L215" s="96"/>
      <c r="M215" s="96" t="s">
        <v>624</v>
      </c>
      <c r="N215" s="310">
        <v>1</v>
      </c>
      <c r="O215" s="310" t="s">
        <v>1145</v>
      </c>
      <c r="P215" s="244"/>
      <c r="Q215" s="244">
        <v>10</v>
      </c>
      <c r="R215" s="30">
        <f t="shared" si="22"/>
        <v>0</v>
      </c>
      <c r="S215" s="5">
        <v>0</v>
      </c>
      <c r="T215" s="312">
        <v>0</v>
      </c>
      <c r="U215" s="15">
        <f t="shared" si="21"/>
        <v>0</v>
      </c>
      <c r="V215" s="312">
        <f t="shared" si="18"/>
        <v>1</v>
      </c>
      <c r="W215" s="244"/>
      <c r="X215" s="311"/>
      <c r="Y215" s="312"/>
      <c r="Z215" s="113">
        <f t="shared" si="19"/>
        <v>120</v>
      </c>
    </row>
    <row r="216" spans="1:26" s="325" customFormat="1" x14ac:dyDescent="0.25">
      <c r="A216" s="96" t="s">
        <v>1151</v>
      </c>
      <c r="B216" s="195" t="s">
        <v>1144</v>
      </c>
      <c r="C216" s="96"/>
      <c r="D216" s="96"/>
      <c r="E216" s="96"/>
      <c r="F216" s="96"/>
      <c r="G216" s="131" t="str">
        <f t="shared" si="20"/>
        <v>1/8/2004</v>
      </c>
      <c r="H216" s="132">
        <v>1</v>
      </c>
      <c r="I216" s="132">
        <v>8</v>
      </c>
      <c r="J216" s="133">
        <v>2004</v>
      </c>
      <c r="K216" s="96"/>
      <c r="L216" s="96"/>
      <c r="M216" s="96" t="s">
        <v>624</v>
      </c>
      <c r="N216" s="310">
        <v>1</v>
      </c>
      <c r="O216" s="310" t="s">
        <v>1145</v>
      </c>
      <c r="P216" s="244"/>
      <c r="Q216" s="244">
        <v>10</v>
      </c>
      <c r="R216" s="30">
        <f t="shared" si="22"/>
        <v>0</v>
      </c>
      <c r="S216" s="5">
        <v>0</v>
      </c>
      <c r="T216" s="312">
        <v>0</v>
      </c>
      <c r="U216" s="15">
        <f t="shared" si="21"/>
        <v>0</v>
      </c>
      <c r="V216" s="312">
        <f t="shared" ref="V216:V247" si="23">N216-T216</f>
        <v>1</v>
      </c>
      <c r="W216" s="244"/>
      <c r="X216" s="311"/>
      <c r="Y216" s="312"/>
      <c r="Z216" s="113">
        <f t="shared" si="19"/>
        <v>120</v>
      </c>
    </row>
    <row r="217" spans="1:26" s="244" customFormat="1" x14ac:dyDescent="0.25">
      <c r="A217" s="96" t="s">
        <v>1152</v>
      </c>
      <c r="B217" s="195" t="s">
        <v>1144</v>
      </c>
      <c r="C217" s="96"/>
      <c r="D217" s="96"/>
      <c r="E217" s="96"/>
      <c r="F217" s="96"/>
      <c r="G217" s="131" t="str">
        <f t="shared" si="20"/>
        <v>1/8/2004</v>
      </c>
      <c r="H217" s="132">
        <v>1</v>
      </c>
      <c r="I217" s="132">
        <v>8</v>
      </c>
      <c r="J217" s="133">
        <v>2004</v>
      </c>
      <c r="K217" s="96"/>
      <c r="L217" s="96"/>
      <c r="M217" s="96" t="s">
        <v>624</v>
      </c>
      <c r="N217" s="310">
        <v>1</v>
      </c>
      <c r="O217" s="310" t="s">
        <v>1145</v>
      </c>
      <c r="Q217" s="244">
        <v>10</v>
      </c>
      <c r="R217" s="30">
        <f t="shared" si="22"/>
        <v>0</v>
      </c>
      <c r="S217" s="5">
        <v>0</v>
      </c>
      <c r="T217" s="312">
        <v>0</v>
      </c>
      <c r="U217" s="15">
        <f t="shared" si="21"/>
        <v>0</v>
      </c>
      <c r="V217" s="312">
        <f t="shared" si="23"/>
        <v>1</v>
      </c>
      <c r="X217" s="311"/>
      <c r="Y217" s="312"/>
      <c r="Z217" s="113">
        <f t="shared" si="19"/>
        <v>120</v>
      </c>
    </row>
    <row r="218" spans="1:26" s="244" customFormat="1" x14ac:dyDescent="0.25">
      <c r="A218" s="96" t="s">
        <v>1153</v>
      </c>
      <c r="B218" s="195" t="s">
        <v>1154</v>
      </c>
      <c r="C218" s="96" t="s">
        <v>1155</v>
      </c>
      <c r="D218" s="96" t="s">
        <v>1156</v>
      </c>
      <c r="E218" s="96">
        <v>63120111230</v>
      </c>
      <c r="F218" s="96" t="s">
        <v>1032</v>
      </c>
      <c r="G218" s="131" t="str">
        <f t="shared" si="20"/>
        <v>2/8/2003</v>
      </c>
      <c r="H218" s="132">
        <v>2</v>
      </c>
      <c r="I218" s="132">
        <v>8</v>
      </c>
      <c r="J218" s="133">
        <v>2003</v>
      </c>
      <c r="K218" s="96" t="s">
        <v>24</v>
      </c>
      <c r="L218" s="96">
        <v>987</v>
      </c>
      <c r="M218" s="96" t="s">
        <v>624</v>
      </c>
      <c r="N218" s="310">
        <v>4503.91</v>
      </c>
      <c r="O218" s="310" t="s">
        <v>1157</v>
      </c>
      <c r="Q218" s="244">
        <v>10</v>
      </c>
      <c r="R218" s="30">
        <v>0</v>
      </c>
      <c r="S218" s="5">
        <v>4502.91</v>
      </c>
      <c r="T218" s="5">
        <v>4502.91</v>
      </c>
      <c r="U218" s="15">
        <f t="shared" si="21"/>
        <v>0</v>
      </c>
      <c r="V218" s="312">
        <f t="shared" si="23"/>
        <v>1</v>
      </c>
      <c r="W218" s="200" t="s">
        <v>1158</v>
      </c>
      <c r="X218" s="311"/>
      <c r="Y218" s="312"/>
      <c r="Z218" s="113">
        <f t="shared" si="19"/>
        <v>120</v>
      </c>
    </row>
    <row r="219" spans="1:26" s="244" customFormat="1" x14ac:dyDescent="0.25">
      <c r="A219" s="96" t="s">
        <v>1159</v>
      </c>
      <c r="B219" s="195" t="s">
        <v>728</v>
      </c>
      <c r="C219" s="96"/>
      <c r="D219" s="96" t="s">
        <v>1160</v>
      </c>
      <c r="E219" s="96"/>
      <c r="F219" s="96" t="s">
        <v>730</v>
      </c>
      <c r="G219" s="131" t="str">
        <f t="shared" si="20"/>
        <v>21/11/2003</v>
      </c>
      <c r="H219" s="132">
        <v>21</v>
      </c>
      <c r="I219" s="132">
        <v>11</v>
      </c>
      <c r="J219" s="133">
        <v>2003</v>
      </c>
      <c r="K219" s="96" t="s">
        <v>34</v>
      </c>
      <c r="L219" s="96">
        <v>13675</v>
      </c>
      <c r="M219" s="96" t="s">
        <v>624</v>
      </c>
      <c r="N219" s="310">
        <v>4475</v>
      </c>
      <c r="O219" s="310"/>
      <c r="Q219" s="244">
        <v>10</v>
      </c>
      <c r="R219" s="30">
        <v>0</v>
      </c>
      <c r="S219" s="5">
        <v>4474</v>
      </c>
      <c r="T219" s="5">
        <v>4474</v>
      </c>
      <c r="U219" s="15">
        <f t="shared" si="21"/>
        <v>0</v>
      </c>
      <c r="V219" s="312">
        <f t="shared" si="23"/>
        <v>1</v>
      </c>
      <c r="W219" s="244">
        <v>2459</v>
      </c>
      <c r="X219" s="311"/>
      <c r="Y219" s="312"/>
      <c r="Z219" s="113">
        <f t="shared" si="19"/>
        <v>120</v>
      </c>
    </row>
    <row r="220" spans="1:26" s="244" customFormat="1" x14ac:dyDescent="0.25">
      <c r="A220" s="96" t="s">
        <v>1161</v>
      </c>
      <c r="B220" s="195" t="s">
        <v>728</v>
      </c>
      <c r="C220" s="96"/>
      <c r="D220" s="96" t="s">
        <v>1160</v>
      </c>
      <c r="E220" s="96"/>
      <c r="F220" s="96" t="s">
        <v>730</v>
      </c>
      <c r="G220" s="131" t="str">
        <f t="shared" si="20"/>
        <v>21/11/2003</v>
      </c>
      <c r="H220" s="132">
        <v>21</v>
      </c>
      <c r="I220" s="132">
        <v>11</v>
      </c>
      <c r="J220" s="133">
        <v>2003</v>
      </c>
      <c r="K220" s="96" t="s">
        <v>34</v>
      </c>
      <c r="L220" s="96">
        <v>13675</v>
      </c>
      <c r="M220" s="96" t="s">
        <v>624</v>
      </c>
      <c r="N220" s="310">
        <v>4475</v>
      </c>
      <c r="O220" s="310"/>
      <c r="Q220" s="244">
        <v>10</v>
      </c>
      <c r="R220" s="30">
        <v>0</v>
      </c>
      <c r="S220" s="5">
        <v>4474</v>
      </c>
      <c r="T220" s="5">
        <v>4474</v>
      </c>
      <c r="U220" s="15">
        <f t="shared" si="21"/>
        <v>0</v>
      </c>
      <c r="V220" s="312">
        <f t="shared" si="23"/>
        <v>1</v>
      </c>
      <c r="W220" s="244">
        <v>2459</v>
      </c>
      <c r="X220" s="311"/>
      <c r="Y220" s="312"/>
      <c r="Z220" s="113">
        <f t="shared" si="19"/>
        <v>120</v>
      </c>
    </row>
    <row r="221" spans="1:26" s="244" customFormat="1" x14ac:dyDescent="0.25">
      <c r="A221" s="96" t="s">
        <v>1162</v>
      </c>
      <c r="B221" s="195" t="s">
        <v>1163</v>
      </c>
      <c r="C221" s="96"/>
      <c r="D221" s="96"/>
      <c r="E221" s="96"/>
      <c r="F221" s="96"/>
      <c r="G221" s="131" t="str">
        <f t="shared" si="20"/>
        <v>21/11/2003</v>
      </c>
      <c r="H221" s="132">
        <v>21</v>
      </c>
      <c r="I221" s="132">
        <v>11</v>
      </c>
      <c r="J221" s="133">
        <v>2003</v>
      </c>
      <c r="K221" s="96"/>
      <c r="L221" s="96"/>
      <c r="M221" s="96" t="s">
        <v>624</v>
      </c>
      <c r="N221" s="310">
        <v>1</v>
      </c>
      <c r="O221" s="310"/>
      <c r="Q221" s="244">
        <v>5</v>
      </c>
      <c r="R221" s="30">
        <v>0</v>
      </c>
      <c r="S221" s="5">
        <v>0</v>
      </c>
      <c r="T221" s="5">
        <v>0</v>
      </c>
      <c r="U221" s="15">
        <f t="shared" si="21"/>
        <v>0</v>
      </c>
      <c r="V221" s="312">
        <f t="shared" si="23"/>
        <v>1</v>
      </c>
      <c r="X221" s="311"/>
      <c r="Y221" s="312"/>
      <c r="Z221" s="113">
        <f t="shared" si="19"/>
        <v>120</v>
      </c>
    </row>
    <row r="222" spans="1:26" s="244" customFormat="1" x14ac:dyDescent="0.25">
      <c r="A222" s="96" t="s">
        <v>1164</v>
      </c>
      <c r="B222" s="195" t="s">
        <v>1165</v>
      </c>
      <c r="C222" s="96"/>
      <c r="D222" s="96"/>
      <c r="E222" s="96"/>
      <c r="F222" s="96"/>
      <c r="G222" s="131" t="str">
        <f t="shared" si="20"/>
        <v>21/11/2003</v>
      </c>
      <c r="H222" s="132">
        <v>21</v>
      </c>
      <c r="I222" s="132">
        <v>11</v>
      </c>
      <c r="J222" s="133">
        <v>2003</v>
      </c>
      <c r="K222" s="96"/>
      <c r="L222" s="96"/>
      <c r="M222" s="96" t="s">
        <v>624</v>
      </c>
      <c r="N222" s="310">
        <v>1</v>
      </c>
      <c r="O222" s="310" t="s">
        <v>1166</v>
      </c>
      <c r="Q222" s="244">
        <v>5</v>
      </c>
      <c r="R222" s="30">
        <v>0</v>
      </c>
      <c r="S222" s="5">
        <v>0</v>
      </c>
      <c r="T222" s="5">
        <v>0</v>
      </c>
      <c r="U222" s="15">
        <f t="shared" si="21"/>
        <v>0</v>
      </c>
      <c r="V222" s="312">
        <f t="shared" si="23"/>
        <v>1</v>
      </c>
      <c r="X222" s="311"/>
      <c r="Y222" s="312"/>
      <c r="Z222" s="113">
        <f t="shared" si="19"/>
        <v>120</v>
      </c>
    </row>
    <row r="223" spans="1:26" s="244" customFormat="1" x14ac:dyDescent="0.25">
      <c r="A223" s="96" t="s">
        <v>1167</v>
      </c>
      <c r="B223" s="195" t="s">
        <v>1168</v>
      </c>
      <c r="C223" s="96"/>
      <c r="D223" s="96" t="s">
        <v>1169</v>
      </c>
      <c r="E223" s="96"/>
      <c r="F223" s="96"/>
      <c r="G223" s="131" t="str">
        <f t="shared" si="20"/>
        <v>21/11/2003</v>
      </c>
      <c r="H223" s="132">
        <v>21</v>
      </c>
      <c r="I223" s="132">
        <v>11</v>
      </c>
      <c r="J223" s="133">
        <v>2003</v>
      </c>
      <c r="K223" s="96"/>
      <c r="L223" s="96"/>
      <c r="M223" s="96" t="s">
        <v>624</v>
      </c>
      <c r="N223" s="310">
        <v>1</v>
      </c>
      <c r="O223" s="310" t="s">
        <v>903</v>
      </c>
      <c r="Q223" s="244">
        <v>10</v>
      </c>
      <c r="R223" s="30">
        <v>0</v>
      </c>
      <c r="S223" s="5">
        <v>0</v>
      </c>
      <c r="T223" s="5">
        <v>0</v>
      </c>
      <c r="U223" s="15">
        <f t="shared" si="21"/>
        <v>0</v>
      </c>
      <c r="V223" s="312">
        <f t="shared" si="23"/>
        <v>1</v>
      </c>
      <c r="X223" s="311"/>
      <c r="Y223" s="312"/>
      <c r="Z223" s="113">
        <f t="shared" si="19"/>
        <v>120</v>
      </c>
    </row>
    <row r="224" spans="1:26" s="333" customFormat="1" x14ac:dyDescent="0.25">
      <c r="A224" s="171" t="s">
        <v>1170</v>
      </c>
      <c r="B224" s="171" t="s">
        <v>1171</v>
      </c>
      <c r="C224" s="171"/>
      <c r="D224" s="171" t="s">
        <v>1172</v>
      </c>
      <c r="E224" s="626"/>
      <c r="F224" s="626" t="s">
        <v>664</v>
      </c>
      <c r="G224" s="172" t="str">
        <f t="shared" si="20"/>
        <v>25/4/2003</v>
      </c>
      <c r="H224" s="627">
        <v>25</v>
      </c>
      <c r="I224" s="627">
        <v>4</v>
      </c>
      <c r="J224" s="628">
        <v>2003</v>
      </c>
      <c r="K224" s="626" t="s">
        <v>34</v>
      </c>
      <c r="L224" s="628">
        <v>28496</v>
      </c>
      <c r="M224" s="96" t="s">
        <v>624</v>
      </c>
      <c r="N224" s="332">
        <v>2512</v>
      </c>
      <c r="O224" s="310" t="s">
        <v>835</v>
      </c>
      <c r="P224" s="244"/>
      <c r="Q224" s="333">
        <v>10</v>
      </c>
      <c r="R224" s="177">
        <v>0</v>
      </c>
      <c r="S224" s="560">
        <v>2511</v>
      </c>
      <c r="T224" s="560">
        <v>2511</v>
      </c>
      <c r="U224" s="561">
        <f t="shared" si="21"/>
        <v>0</v>
      </c>
      <c r="V224" s="334">
        <f t="shared" si="23"/>
        <v>1</v>
      </c>
      <c r="W224" s="333">
        <v>1259</v>
      </c>
      <c r="X224" s="335"/>
      <c r="Y224" s="334"/>
      <c r="Z224" s="624">
        <f t="shared" si="19"/>
        <v>120</v>
      </c>
    </row>
    <row r="225" spans="1:26" s="244" customFormat="1" x14ac:dyDescent="0.25">
      <c r="A225" s="96" t="s">
        <v>1173</v>
      </c>
      <c r="B225" s="96" t="s">
        <v>678</v>
      </c>
      <c r="C225" s="96"/>
      <c r="D225" s="96"/>
      <c r="E225" s="201"/>
      <c r="F225" s="201" t="s">
        <v>673</v>
      </c>
      <c r="G225" s="131" t="str">
        <f t="shared" si="20"/>
        <v>24/4/2003</v>
      </c>
      <c r="H225" s="202">
        <v>24</v>
      </c>
      <c r="I225" s="202">
        <v>4</v>
      </c>
      <c r="J225" s="203">
        <v>2003</v>
      </c>
      <c r="K225" s="201" t="s">
        <v>34</v>
      </c>
      <c r="L225" s="203">
        <v>5190</v>
      </c>
      <c r="M225" s="96" t="s">
        <v>624</v>
      </c>
      <c r="N225" s="310">
        <v>2912</v>
      </c>
      <c r="O225" s="310"/>
      <c r="Q225" s="244">
        <v>10</v>
      </c>
      <c r="R225" s="30">
        <v>0</v>
      </c>
      <c r="S225" s="5">
        <v>2911.0000000000005</v>
      </c>
      <c r="T225" s="5">
        <v>2911.0000000000005</v>
      </c>
      <c r="U225" s="15">
        <f t="shared" si="21"/>
        <v>0</v>
      </c>
      <c r="V225" s="312">
        <f t="shared" si="23"/>
        <v>0.99999999999954525</v>
      </c>
      <c r="W225" s="244">
        <v>1258</v>
      </c>
      <c r="X225" s="311"/>
      <c r="Y225" s="312"/>
      <c r="Z225" s="113">
        <f t="shared" si="19"/>
        <v>120</v>
      </c>
    </row>
    <row r="226" spans="1:26" s="244" customFormat="1" x14ac:dyDescent="0.25">
      <c r="A226" s="96" t="s">
        <v>1174</v>
      </c>
      <c r="B226" s="96" t="s">
        <v>1175</v>
      </c>
      <c r="C226" s="96"/>
      <c r="D226" s="96" t="s">
        <v>1176</v>
      </c>
      <c r="E226" s="201"/>
      <c r="F226" s="201"/>
      <c r="G226" s="131" t="str">
        <f t="shared" si="20"/>
        <v>24/4/2003</v>
      </c>
      <c r="H226" s="202">
        <v>24</v>
      </c>
      <c r="I226" s="202">
        <v>4</v>
      </c>
      <c r="J226" s="203">
        <v>2003</v>
      </c>
      <c r="K226" s="201"/>
      <c r="L226" s="203"/>
      <c r="M226" s="96" t="s">
        <v>624</v>
      </c>
      <c r="N226" s="310">
        <v>1</v>
      </c>
      <c r="O226" s="310"/>
      <c r="Q226" s="244">
        <v>10</v>
      </c>
      <c r="R226" s="30">
        <v>0</v>
      </c>
      <c r="S226" s="5">
        <v>0</v>
      </c>
      <c r="T226" s="5">
        <v>0</v>
      </c>
      <c r="U226" s="15">
        <f t="shared" si="21"/>
        <v>0</v>
      </c>
      <c r="V226" s="312">
        <f t="shared" si="23"/>
        <v>1</v>
      </c>
      <c r="X226" s="311"/>
      <c r="Y226" s="312"/>
      <c r="Z226" s="113">
        <f t="shared" si="19"/>
        <v>120</v>
      </c>
    </row>
    <row r="227" spans="1:26" s="244" customFormat="1" x14ac:dyDescent="0.25">
      <c r="A227" s="96" t="s">
        <v>1177</v>
      </c>
      <c r="B227" s="96" t="s">
        <v>1178</v>
      </c>
      <c r="C227" s="96"/>
      <c r="D227" s="96" t="s">
        <v>1179</v>
      </c>
      <c r="E227" s="201"/>
      <c r="F227" s="201"/>
      <c r="G227" s="131" t="str">
        <f t="shared" si="20"/>
        <v>24/4/2003</v>
      </c>
      <c r="H227" s="202">
        <v>24</v>
      </c>
      <c r="I227" s="202">
        <v>4</v>
      </c>
      <c r="J227" s="203">
        <v>2003</v>
      </c>
      <c r="K227" s="201"/>
      <c r="L227" s="20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21"/>
        <v>0</v>
      </c>
      <c r="V227" s="312">
        <f t="shared" si="23"/>
        <v>1</v>
      </c>
      <c r="X227" s="311"/>
      <c r="Y227" s="312"/>
      <c r="Z227" s="113">
        <f t="shared" ref="Z227:Z258" si="24">IF((DATEDIF(G227,Z$4,"m"))&gt;=120,120,(DATEDIF(G227,Z$4,"m")))</f>
        <v>120</v>
      </c>
    </row>
    <row r="228" spans="1:26" s="244" customFormat="1" x14ac:dyDescent="0.25">
      <c r="A228" s="96" t="s">
        <v>1180</v>
      </c>
      <c r="B228" s="96" t="s">
        <v>1181</v>
      </c>
      <c r="C228" s="96"/>
      <c r="D228" s="96" t="s">
        <v>970</v>
      </c>
      <c r="E228" s="201"/>
      <c r="F228" s="201" t="s">
        <v>1182</v>
      </c>
      <c r="G228" s="131" t="str">
        <f t="shared" si="20"/>
        <v>14/6/2004</v>
      </c>
      <c r="H228" s="202">
        <v>14</v>
      </c>
      <c r="I228" s="202">
        <v>6</v>
      </c>
      <c r="J228" s="203">
        <v>2004</v>
      </c>
      <c r="K228" s="201" t="s">
        <v>34</v>
      </c>
      <c r="L228" s="203">
        <v>18154</v>
      </c>
      <c r="M228" s="96" t="s">
        <v>624</v>
      </c>
      <c r="N228" s="310">
        <v>3220</v>
      </c>
      <c r="O228" s="310" t="s">
        <v>790</v>
      </c>
      <c r="Q228" s="244">
        <v>10</v>
      </c>
      <c r="R228" s="30">
        <v>0</v>
      </c>
      <c r="S228" s="5">
        <v>3219</v>
      </c>
      <c r="T228" s="5">
        <v>3219</v>
      </c>
      <c r="U228" s="15">
        <f t="shared" si="21"/>
        <v>0</v>
      </c>
      <c r="V228" s="312">
        <f t="shared" si="23"/>
        <v>1</v>
      </c>
      <c r="W228" s="244">
        <v>4310</v>
      </c>
      <c r="X228" s="311"/>
      <c r="Y228" s="312"/>
      <c r="Z228" s="113">
        <f t="shared" si="24"/>
        <v>120</v>
      </c>
    </row>
    <row r="229" spans="1:26" s="244" customFormat="1" x14ac:dyDescent="0.25">
      <c r="A229" s="96" t="s">
        <v>1184</v>
      </c>
      <c r="B229" s="96" t="s">
        <v>1183</v>
      </c>
      <c r="C229" s="96"/>
      <c r="D229" s="96"/>
      <c r="E229" s="96"/>
      <c r="F229" s="96"/>
      <c r="G229" s="131" t="str">
        <f t="shared" si="20"/>
        <v>14/6/2004</v>
      </c>
      <c r="H229" s="202">
        <v>14</v>
      </c>
      <c r="I229" s="202">
        <v>6</v>
      </c>
      <c r="J229" s="203">
        <v>2004</v>
      </c>
      <c r="K229" s="96"/>
      <c r="L229" s="96"/>
      <c r="M229" s="96" t="s">
        <v>624</v>
      </c>
      <c r="N229" s="310">
        <v>1</v>
      </c>
      <c r="O229" s="310" t="s">
        <v>1145</v>
      </c>
      <c r="Q229" s="244">
        <v>10</v>
      </c>
      <c r="R229" s="30">
        <v>0</v>
      </c>
      <c r="S229" s="5">
        <v>0</v>
      </c>
      <c r="T229" s="5">
        <v>0</v>
      </c>
      <c r="U229" s="15">
        <f t="shared" si="21"/>
        <v>0</v>
      </c>
      <c r="V229" s="312">
        <f t="shared" si="23"/>
        <v>1</v>
      </c>
      <c r="X229" s="311"/>
      <c r="Y229" s="312"/>
      <c r="Z229" s="113">
        <f t="shared" si="24"/>
        <v>120</v>
      </c>
    </row>
    <row r="230" spans="1:26" s="329" customFormat="1" x14ac:dyDescent="0.25">
      <c r="A230" s="165" t="s">
        <v>1184</v>
      </c>
      <c r="B230" s="165" t="s">
        <v>1185</v>
      </c>
      <c r="C230" s="165"/>
      <c r="D230" s="165"/>
      <c r="E230" s="204"/>
      <c r="F230" s="204" t="s">
        <v>753</v>
      </c>
      <c r="G230" s="166" t="str">
        <f t="shared" si="20"/>
        <v>2/6/2004</v>
      </c>
      <c r="H230" s="205">
        <v>2</v>
      </c>
      <c r="I230" s="205">
        <v>6</v>
      </c>
      <c r="J230" s="206">
        <v>2004</v>
      </c>
      <c r="K230" s="204" t="s">
        <v>747</v>
      </c>
      <c r="L230" s="206">
        <v>841</v>
      </c>
      <c r="M230" s="165" t="s">
        <v>624</v>
      </c>
      <c r="N230" s="328">
        <v>900</v>
      </c>
      <c r="O230" s="328" t="s">
        <v>1186</v>
      </c>
      <c r="Q230" s="329">
        <v>10</v>
      </c>
      <c r="R230" s="30">
        <v>0</v>
      </c>
      <c r="S230" s="5">
        <v>899</v>
      </c>
      <c r="T230" s="5">
        <v>899</v>
      </c>
      <c r="U230" s="553">
        <f t="shared" si="21"/>
        <v>0</v>
      </c>
      <c r="V230" s="330">
        <f t="shared" si="23"/>
        <v>1</v>
      </c>
      <c r="W230" s="329">
        <v>3169</v>
      </c>
      <c r="X230" s="331"/>
      <c r="Y230" s="330"/>
      <c r="Z230" s="170">
        <f t="shared" si="24"/>
        <v>120</v>
      </c>
    </row>
    <row r="231" spans="1:26" s="244" customFormat="1" x14ac:dyDescent="0.25">
      <c r="A231" s="96" t="s">
        <v>1187</v>
      </c>
      <c r="B231" s="96" t="s">
        <v>1188</v>
      </c>
      <c r="C231" s="96"/>
      <c r="D231" s="96"/>
      <c r="E231" s="201"/>
      <c r="F231" s="201"/>
      <c r="G231" s="131" t="str">
        <f t="shared" si="20"/>
        <v>2/6/2004</v>
      </c>
      <c r="H231" s="205">
        <v>2</v>
      </c>
      <c r="I231" s="205">
        <v>6</v>
      </c>
      <c r="J231" s="206">
        <v>2004</v>
      </c>
      <c r="K231" s="201"/>
      <c r="L231" s="203"/>
      <c r="M231" s="96" t="s">
        <v>624</v>
      </c>
      <c r="N231" s="310">
        <v>1</v>
      </c>
      <c r="O231" s="310"/>
      <c r="Q231" s="244">
        <v>10</v>
      </c>
      <c r="R231" s="30">
        <v>0</v>
      </c>
      <c r="S231" s="5">
        <v>0</v>
      </c>
      <c r="T231" s="5">
        <v>0</v>
      </c>
      <c r="U231" s="15">
        <f t="shared" si="21"/>
        <v>0</v>
      </c>
      <c r="V231" s="312">
        <f t="shared" si="23"/>
        <v>1</v>
      </c>
      <c r="X231" s="311"/>
      <c r="Y231" s="312"/>
      <c r="Z231" s="113">
        <f t="shared" si="24"/>
        <v>120</v>
      </c>
    </row>
    <row r="232" spans="1:26" s="244" customFormat="1" x14ac:dyDescent="0.25">
      <c r="A232" s="96" t="s">
        <v>1189</v>
      </c>
      <c r="B232" s="96" t="s">
        <v>1190</v>
      </c>
      <c r="C232" s="96"/>
      <c r="D232" s="96"/>
      <c r="E232" s="96"/>
      <c r="F232" s="96"/>
      <c r="G232" s="131" t="str">
        <f t="shared" si="20"/>
        <v>2/6/2004</v>
      </c>
      <c r="H232" s="205">
        <v>2</v>
      </c>
      <c r="I232" s="205">
        <v>6</v>
      </c>
      <c r="J232" s="206">
        <v>2004</v>
      </c>
      <c r="K232" s="96"/>
      <c r="L232" s="96"/>
      <c r="M232" s="96" t="s">
        <v>624</v>
      </c>
      <c r="N232" s="310">
        <v>1</v>
      </c>
      <c r="O232" s="310"/>
      <c r="Q232" s="244">
        <v>10</v>
      </c>
      <c r="R232" s="30">
        <v>0</v>
      </c>
      <c r="S232" s="5">
        <v>0</v>
      </c>
      <c r="T232" s="5">
        <v>0</v>
      </c>
      <c r="U232" s="15">
        <f t="shared" si="21"/>
        <v>0</v>
      </c>
      <c r="V232" s="312">
        <f t="shared" si="23"/>
        <v>1</v>
      </c>
      <c r="X232" s="311"/>
      <c r="Y232" s="312"/>
      <c r="Z232" s="113">
        <f t="shared" si="24"/>
        <v>120</v>
      </c>
    </row>
    <row r="233" spans="1:26" s="244" customFormat="1" x14ac:dyDescent="0.25">
      <c r="A233" s="96" t="s">
        <v>1191</v>
      </c>
      <c r="B233" s="96" t="s">
        <v>1183</v>
      </c>
      <c r="C233" s="96"/>
      <c r="D233" s="96"/>
      <c r="E233" s="96"/>
      <c r="F233" s="96"/>
      <c r="G233" s="131" t="str">
        <f t="shared" si="20"/>
        <v>2/6/2004</v>
      </c>
      <c r="H233" s="205">
        <v>2</v>
      </c>
      <c r="I233" s="205">
        <v>6</v>
      </c>
      <c r="J233" s="206">
        <v>2004</v>
      </c>
      <c r="K233" s="96"/>
      <c r="L233" s="96"/>
      <c r="M233" s="96" t="s">
        <v>624</v>
      </c>
      <c r="N233" s="310">
        <v>1</v>
      </c>
      <c r="O233" s="310" t="s">
        <v>1145</v>
      </c>
      <c r="Q233" s="244">
        <v>10</v>
      </c>
      <c r="R233" s="30">
        <v>0</v>
      </c>
      <c r="S233" s="5">
        <v>0</v>
      </c>
      <c r="T233" s="5">
        <v>0</v>
      </c>
      <c r="U233" s="15">
        <f t="shared" si="21"/>
        <v>0</v>
      </c>
      <c r="V233" s="312">
        <f t="shared" si="23"/>
        <v>1</v>
      </c>
      <c r="X233" s="311"/>
      <c r="Y233" s="312"/>
      <c r="Z233" s="113">
        <f t="shared" si="24"/>
        <v>120</v>
      </c>
    </row>
    <row r="234" spans="1:26" s="244" customFormat="1" x14ac:dyDescent="0.25">
      <c r="A234" s="96" t="s">
        <v>1192</v>
      </c>
      <c r="B234" s="96" t="s">
        <v>1123</v>
      </c>
      <c r="C234" s="96" t="s">
        <v>1193</v>
      </c>
      <c r="D234" s="96" t="s">
        <v>1194</v>
      </c>
      <c r="E234" s="96"/>
      <c r="F234" s="96"/>
      <c r="G234" s="131" t="str">
        <f t="shared" si="20"/>
        <v>2/6/2004</v>
      </c>
      <c r="H234" s="205">
        <v>2</v>
      </c>
      <c r="I234" s="205">
        <v>6</v>
      </c>
      <c r="J234" s="206">
        <v>2004</v>
      </c>
      <c r="K234" s="96"/>
      <c r="L234" s="96"/>
      <c r="M234" s="96" t="s">
        <v>624</v>
      </c>
      <c r="N234" s="310">
        <v>1</v>
      </c>
      <c r="O234" s="310"/>
      <c r="Q234" s="244">
        <v>10</v>
      </c>
      <c r="R234" s="30">
        <v>0</v>
      </c>
      <c r="S234" s="5">
        <v>0</v>
      </c>
      <c r="T234" s="5">
        <v>0</v>
      </c>
      <c r="U234" s="15">
        <f t="shared" si="21"/>
        <v>0</v>
      </c>
      <c r="V234" s="312">
        <f t="shared" si="23"/>
        <v>1</v>
      </c>
      <c r="X234" s="311"/>
      <c r="Y234" s="312"/>
      <c r="Z234" s="113">
        <f t="shared" si="24"/>
        <v>120</v>
      </c>
    </row>
    <row r="235" spans="1:26" s="244" customFormat="1" x14ac:dyDescent="0.25">
      <c r="A235" s="96" t="s">
        <v>1195</v>
      </c>
      <c r="B235" s="96" t="s">
        <v>1196</v>
      </c>
      <c r="C235" s="96"/>
      <c r="D235" s="96"/>
      <c r="E235" s="96"/>
      <c r="F235" s="96"/>
      <c r="G235" s="131" t="str">
        <f t="shared" si="20"/>
        <v>2/6/2004</v>
      </c>
      <c r="H235" s="205">
        <v>2</v>
      </c>
      <c r="I235" s="205">
        <v>6</v>
      </c>
      <c r="J235" s="206">
        <v>2004</v>
      </c>
      <c r="K235" s="96"/>
      <c r="L235" s="133"/>
      <c r="M235" s="96" t="s">
        <v>624</v>
      </c>
      <c r="N235" s="310">
        <v>1</v>
      </c>
      <c r="O235" s="310"/>
      <c r="Q235" s="244">
        <v>10</v>
      </c>
      <c r="R235" s="30">
        <v>0</v>
      </c>
      <c r="S235" s="5">
        <v>0</v>
      </c>
      <c r="T235" s="5">
        <v>0</v>
      </c>
      <c r="U235" s="15">
        <f t="shared" si="21"/>
        <v>0</v>
      </c>
      <c r="V235" s="312">
        <f t="shared" si="23"/>
        <v>1</v>
      </c>
      <c r="X235" s="311"/>
      <c r="Y235" s="312"/>
      <c r="Z235" s="113">
        <f t="shared" si="24"/>
        <v>120</v>
      </c>
    </row>
    <row r="236" spans="1:26" s="244" customFormat="1" x14ac:dyDescent="0.25">
      <c r="A236" s="96" t="s">
        <v>1197</v>
      </c>
      <c r="B236" s="96" t="s">
        <v>1119</v>
      </c>
      <c r="C236" s="96" t="s">
        <v>1198</v>
      </c>
      <c r="D236" s="96" t="s">
        <v>1199</v>
      </c>
      <c r="E236" s="96" t="s">
        <v>1200</v>
      </c>
      <c r="F236" s="96"/>
      <c r="G236" s="131" t="str">
        <f t="shared" si="20"/>
        <v>2/6/2004</v>
      </c>
      <c r="H236" s="205">
        <v>2</v>
      </c>
      <c r="I236" s="205">
        <v>6</v>
      </c>
      <c r="J236" s="206">
        <v>2004</v>
      </c>
      <c r="K236" s="96"/>
      <c r="L236" s="133"/>
      <c r="M236" s="96" t="s">
        <v>624</v>
      </c>
      <c r="N236" s="310">
        <v>1</v>
      </c>
      <c r="O236" s="310"/>
      <c r="Q236" s="244">
        <v>10</v>
      </c>
      <c r="R236" s="30">
        <v>0</v>
      </c>
      <c r="S236" s="5">
        <v>0</v>
      </c>
      <c r="T236" s="5">
        <v>0</v>
      </c>
      <c r="U236" s="15">
        <f t="shared" si="21"/>
        <v>0</v>
      </c>
      <c r="V236" s="312">
        <f t="shared" si="23"/>
        <v>1</v>
      </c>
      <c r="X236" s="311"/>
      <c r="Y236" s="312"/>
      <c r="Z236" s="113">
        <f t="shared" si="24"/>
        <v>120</v>
      </c>
    </row>
    <row r="237" spans="1:26" s="244" customFormat="1" x14ac:dyDescent="0.25">
      <c r="A237" s="96" t="s">
        <v>1201</v>
      </c>
      <c r="B237" s="96" t="s">
        <v>1202</v>
      </c>
      <c r="C237" s="96"/>
      <c r="D237" s="96"/>
      <c r="E237" s="96"/>
      <c r="F237" s="96"/>
      <c r="G237" s="131" t="str">
        <f t="shared" si="20"/>
        <v>2/6/2004</v>
      </c>
      <c r="H237" s="205">
        <v>2</v>
      </c>
      <c r="I237" s="205">
        <v>6</v>
      </c>
      <c r="J237" s="206">
        <v>2004</v>
      </c>
      <c r="K237" s="96"/>
      <c r="L237" s="133"/>
      <c r="M237" s="96" t="s">
        <v>624</v>
      </c>
      <c r="N237" s="310">
        <v>1</v>
      </c>
      <c r="O237" s="310" t="s">
        <v>1203</v>
      </c>
      <c r="Q237" s="244">
        <v>10</v>
      </c>
      <c r="R237" s="30">
        <v>0</v>
      </c>
      <c r="S237" s="5">
        <v>0</v>
      </c>
      <c r="T237" s="5">
        <v>0</v>
      </c>
      <c r="U237" s="15">
        <f t="shared" si="21"/>
        <v>0</v>
      </c>
      <c r="V237" s="312">
        <f t="shared" si="23"/>
        <v>1</v>
      </c>
      <c r="X237" s="311"/>
      <c r="Y237" s="312"/>
      <c r="Z237" s="113">
        <f t="shared" si="24"/>
        <v>120</v>
      </c>
    </row>
    <row r="238" spans="1:26" s="244" customFormat="1" x14ac:dyDescent="0.25">
      <c r="A238" s="96" t="s">
        <v>1204</v>
      </c>
      <c r="B238" s="96" t="s">
        <v>1205</v>
      </c>
      <c r="C238" s="96"/>
      <c r="D238" s="96"/>
      <c r="E238" s="96"/>
      <c r="F238" s="96"/>
      <c r="G238" s="131" t="str">
        <f t="shared" si="20"/>
        <v>2/6/2004</v>
      </c>
      <c r="H238" s="205">
        <v>2</v>
      </c>
      <c r="I238" s="205">
        <v>6</v>
      </c>
      <c r="J238" s="206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v>0</v>
      </c>
      <c r="S238" s="5">
        <v>0</v>
      </c>
      <c r="T238" s="5">
        <v>0</v>
      </c>
      <c r="U238" s="15">
        <f t="shared" si="21"/>
        <v>0</v>
      </c>
      <c r="V238" s="312">
        <f t="shared" si="23"/>
        <v>1</v>
      </c>
      <c r="X238" s="311"/>
      <c r="Y238" s="312"/>
      <c r="Z238" s="113">
        <f t="shared" si="24"/>
        <v>120</v>
      </c>
    </row>
    <row r="239" spans="1:26" s="244" customFormat="1" x14ac:dyDescent="0.25">
      <c r="A239" s="96" t="s">
        <v>1206</v>
      </c>
      <c r="B239" s="96" t="s">
        <v>1207</v>
      </c>
      <c r="C239" s="96"/>
      <c r="D239" s="96"/>
      <c r="E239" s="96"/>
      <c r="F239" s="96"/>
      <c r="G239" s="131" t="str">
        <f t="shared" si="20"/>
        <v>2/6/2004</v>
      </c>
      <c r="H239" s="205">
        <v>2</v>
      </c>
      <c r="I239" s="205">
        <v>6</v>
      </c>
      <c r="J239" s="206">
        <v>2004</v>
      </c>
      <c r="K239" s="96"/>
      <c r="L239" s="133"/>
      <c r="M239" s="96" t="s">
        <v>624</v>
      </c>
      <c r="N239" s="310">
        <v>1</v>
      </c>
      <c r="O239" s="310"/>
      <c r="Q239" s="244">
        <v>10</v>
      </c>
      <c r="R239" s="30">
        <v>0</v>
      </c>
      <c r="S239" s="5">
        <v>0</v>
      </c>
      <c r="T239" s="5">
        <v>0</v>
      </c>
      <c r="U239" s="15">
        <f t="shared" si="21"/>
        <v>0</v>
      </c>
      <c r="V239" s="312">
        <f t="shared" si="23"/>
        <v>1</v>
      </c>
      <c r="X239" s="311"/>
      <c r="Y239" s="312"/>
      <c r="Z239" s="113">
        <f t="shared" si="24"/>
        <v>120</v>
      </c>
    </row>
    <row r="240" spans="1:26" s="244" customFormat="1" x14ac:dyDescent="0.25">
      <c r="A240" s="96" t="s">
        <v>1208</v>
      </c>
      <c r="B240" s="96" t="s">
        <v>78</v>
      </c>
      <c r="C240" s="96" t="s">
        <v>59</v>
      </c>
      <c r="D240" s="96" t="s">
        <v>80</v>
      </c>
      <c r="E240" s="96" t="s">
        <v>1209</v>
      </c>
      <c r="F240" s="96"/>
      <c r="G240" s="131" t="str">
        <f t="shared" si="20"/>
        <v>2/6/2004</v>
      </c>
      <c r="H240" s="205">
        <v>2</v>
      </c>
      <c r="I240" s="205">
        <v>6</v>
      </c>
      <c r="J240" s="206">
        <v>2004</v>
      </c>
      <c r="K240" s="96"/>
      <c r="L240" s="96"/>
      <c r="M240" s="96" t="s">
        <v>624</v>
      </c>
      <c r="N240" s="185">
        <v>1</v>
      </c>
      <c r="O240" s="185"/>
      <c r="Q240" s="244">
        <v>10</v>
      </c>
      <c r="R240" s="30">
        <v>0</v>
      </c>
      <c r="S240" s="5">
        <v>0</v>
      </c>
      <c r="T240" s="5">
        <v>0</v>
      </c>
      <c r="U240" s="15">
        <f t="shared" si="21"/>
        <v>0</v>
      </c>
      <c r="V240" s="312">
        <f t="shared" si="23"/>
        <v>1</v>
      </c>
      <c r="X240" s="311"/>
      <c r="Y240" s="312"/>
      <c r="Z240" s="113">
        <f t="shared" si="24"/>
        <v>120</v>
      </c>
    </row>
    <row r="241" spans="1:26" s="244" customFormat="1" x14ac:dyDescent="0.25">
      <c r="A241" s="96" t="s">
        <v>1210</v>
      </c>
      <c r="B241" s="96" t="s">
        <v>652</v>
      </c>
      <c r="C241" s="96" t="s">
        <v>318</v>
      </c>
      <c r="D241" s="96" t="s">
        <v>1211</v>
      </c>
      <c r="E241" s="96" t="s">
        <v>1212</v>
      </c>
      <c r="F241" s="96" t="s">
        <v>649</v>
      </c>
      <c r="G241" s="131" t="str">
        <f t="shared" si="20"/>
        <v>26/10/2005</v>
      </c>
      <c r="H241" s="132">
        <v>26</v>
      </c>
      <c r="I241" s="132">
        <v>10</v>
      </c>
      <c r="J241" s="133">
        <v>2005</v>
      </c>
      <c r="K241" s="96" t="s">
        <v>34</v>
      </c>
      <c r="L241" s="96">
        <v>9074</v>
      </c>
      <c r="M241" s="96" t="s">
        <v>624</v>
      </c>
      <c r="N241" s="185">
        <v>2500</v>
      </c>
      <c r="O241" s="185"/>
      <c r="Q241" s="244">
        <v>10</v>
      </c>
      <c r="R241" s="30">
        <v>0</v>
      </c>
      <c r="S241" s="5">
        <v>2499</v>
      </c>
      <c r="T241" s="5">
        <v>2499</v>
      </c>
      <c r="U241" s="15">
        <f t="shared" si="21"/>
        <v>0</v>
      </c>
      <c r="V241" s="312">
        <f t="shared" si="23"/>
        <v>1</v>
      </c>
      <c r="W241" s="244">
        <v>7552</v>
      </c>
      <c r="X241" s="311"/>
      <c r="Y241" s="312"/>
      <c r="Z241" s="113">
        <f t="shared" si="24"/>
        <v>120</v>
      </c>
    </row>
    <row r="242" spans="1:26" s="244" customFormat="1" x14ac:dyDescent="0.25">
      <c r="A242" s="147" t="s">
        <v>1213</v>
      </c>
      <c r="B242" s="147" t="s">
        <v>1214</v>
      </c>
      <c r="C242" s="147" t="s">
        <v>318</v>
      </c>
      <c r="D242" s="147" t="s">
        <v>1215</v>
      </c>
      <c r="E242" s="147">
        <v>37249002</v>
      </c>
      <c r="F242" s="147"/>
      <c r="G242" s="148" t="str">
        <f t="shared" si="20"/>
        <v>26/10/2005</v>
      </c>
      <c r="H242" s="132">
        <v>26</v>
      </c>
      <c r="I242" s="132">
        <v>10</v>
      </c>
      <c r="J242" s="133">
        <v>2005</v>
      </c>
      <c r="K242" s="147"/>
      <c r="L242" s="150"/>
      <c r="M242" s="147" t="s">
        <v>624</v>
      </c>
      <c r="N242" s="316">
        <v>1</v>
      </c>
      <c r="O242" s="310"/>
      <c r="Q242" s="244">
        <v>10</v>
      </c>
      <c r="R242" s="18">
        <f>(((N242)-1)/10)/12</f>
        <v>0</v>
      </c>
      <c r="S242" s="5">
        <v>0</v>
      </c>
      <c r="T242" s="318">
        <v>0</v>
      </c>
      <c r="U242" s="15">
        <f t="shared" si="21"/>
        <v>0</v>
      </c>
      <c r="V242" s="318">
        <f t="shared" si="23"/>
        <v>1</v>
      </c>
      <c r="W242" s="317"/>
      <c r="X242" s="319"/>
      <c r="Y242" s="318"/>
      <c r="Z242" s="154">
        <f t="shared" si="24"/>
        <v>120</v>
      </c>
    </row>
    <row r="243" spans="1:26" s="244" customFormat="1" x14ac:dyDescent="0.25">
      <c r="A243" s="96" t="s">
        <v>1217</v>
      </c>
      <c r="B243" s="96" t="s">
        <v>698</v>
      </c>
      <c r="C243" s="96" t="s">
        <v>1218</v>
      </c>
      <c r="D243" s="96"/>
      <c r="E243" s="96"/>
      <c r="F243" s="96" t="s">
        <v>1216</v>
      </c>
      <c r="G243" s="131" t="str">
        <f t="shared" si="20"/>
        <v>5/7/2004</v>
      </c>
      <c r="H243" s="132">
        <v>5</v>
      </c>
      <c r="I243" s="132">
        <v>7</v>
      </c>
      <c r="J243" s="133">
        <v>2004</v>
      </c>
      <c r="K243" s="96" t="s">
        <v>34</v>
      </c>
      <c r="L243" s="133">
        <v>7593</v>
      </c>
      <c r="M243" s="96" t="s">
        <v>624</v>
      </c>
      <c r="N243" s="310">
        <v>1105</v>
      </c>
      <c r="O243" s="310" t="s">
        <v>835</v>
      </c>
      <c r="Q243" s="244">
        <v>10</v>
      </c>
      <c r="R243" s="30">
        <v>0</v>
      </c>
      <c r="S243" s="5">
        <v>1104.0000000000002</v>
      </c>
      <c r="T243" s="5">
        <v>1104.0000000000002</v>
      </c>
      <c r="U243" s="15">
        <f t="shared" si="21"/>
        <v>0</v>
      </c>
      <c r="V243" s="312">
        <f t="shared" si="23"/>
        <v>0.99999999999977263</v>
      </c>
      <c r="W243" s="244">
        <v>4302</v>
      </c>
      <c r="X243" s="311"/>
      <c r="Y243" s="312"/>
      <c r="Z243" s="113">
        <f t="shared" si="24"/>
        <v>120</v>
      </c>
    </row>
    <row r="244" spans="1:26" s="244" customFormat="1" x14ac:dyDescent="0.25">
      <c r="A244" s="96" t="s">
        <v>1219</v>
      </c>
      <c r="B244" s="96" t="s">
        <v>1220</v>
      </c>
      <c r="C244" s="96"/>
      <c r="D244" s="96"/>
      <c r="E244" s="96"/>
      <c r="F244" s="96"/>
      <c r="G244" s="131" t="str">
        <f t="shared" si="20"/>
        <v>5/7/2004</v>
      </c>
      <c r="H244" s="132">
        <v>5</v>
      </c>
      <c r="I244" s="132">
        <v>7</v>
      </c>
      <c r="J244" s="133">
        <v>2004</v>
      </c>
      <c r="K244" s="96"/>
      <c r="L244" s="133"/>
      <c r="M244" s="96" t="s">
        <v>624</v>
      </c>
      <c r="N244" s="310">
        <v>1</v>
      </c>
      <c r="O244" s="310"/>
      <c r="Q244" s="244">
        <v>10</v>
      </c>
      <c r="R244" s="30">
        <f t="shared" ref="R244:R257" si="25">(((N244)-1)/10)/12</f>
        <v>0</v>
      </c>
      <c r="S244" s="5">
        <v>0</v>
      </c>
      <c r="T244" s="312">
        <v>0</v>
      </c>
      <c r="U244" s="15">
        <f t="shared" si="21"/>
        <v>0</v>
      </c>
      <c r="V244" s="312">
        <f t="shared" si="23"/>
        <v>1</v>
      </c>
      <c r="X244" s="311"/>
      <c r="Y244" s="312"/>
      <c r="Z244" s="113">
        <f t="shared" si="24"/>
        <v>120</v>
      </c>
    </row>
    <row r="245" spans="1:26" s="244" customFormat="1" x14ac:dyDescent="0.25">
      <c r="A245" s="96" t="s">
        <v>1221</v>
      </c>
      <c r="B245" s="96" t="s">
        <v>1220</v>
      </c>
      <c r="C245" s="96"/>
      <c r="D245" s="96"/>
      <c r="E245" s="96"/>
      <c r="F245" s="96"/>
      <c r="G245" s="131" t="str">
        <f t="shared" si="20"/>
        <v>5/7/2004</v>
      </c>
      <c r="H245" s="132">
        <v>5</v>
      </c>
      <c r="I245" s="132">
        <v>7</v>
      </c>
      <c r="J245" s="133">
        <v>2004</v>
      </c>
      <c r="K245" s="96"/>
      <c r="L245" s="133"/>
      <c r="M245" s="96" t="s">
        <v>624</v>
      </c>
      <c r="N245" s="310">
        <v>1</v>
      </c>
      <c r="O245" s="310"/>
      <c r="Q245" s="244">
        <v>10</v>
      </c>
      <c r="R245" s="30">
        <f t="shared" si="25"/>
        <v>0</v>
      </c>
      <c r="S245" s="5">
        <v>0</v>
      </c>
      <c r="T245" s="312">
        <v>0</v>
      </c>
      <c r="U245" s="15">
        <f t="shared" si="21"/>
        <v>0</v>
      </c>
      <c r="V245" s="312">
        <f t="shared" si="23"/>
        <v>1</v>
      </c>
      <c r="X245" s="311"/>
      <c r="Y245" s="312"/>
      <c r="Z245" s="113">
        <f t="shared" si="24"/>
        <v>120</v>
      </c>
    </row>
    <row r="246" spans="1:26" s="244" customFormat="1" x14ac:dyDescent="0.25">
      <c r="A246" s="96" t="s">
        <v>1222</v>
      </c>
      <c r="B246" s="96" t="s">
        <v>1223</v>
      </c>
      <c r="C246" s="96"/>
      <c r="D246" s="96"/>
      <c r="E246" s="96"/>
      <c r="F246" s="96"/>
      <c r="G246" s="131" t="str">
        <f t="shared" si="20"/>
        <v>5/7/2004</v>
      </c>
      <c r="H246" s="132">
        <v>5</v>
      </c>
      <c r="I246" s="132">
        <v>7</v>
      </c>
      <c r="J246" s="133">
        <v>2004</v>
      </c>
      <c r="K246" s="96"/>
      <c r="L246" s="133"/>
      <c r="M246" s="96" t="s">
        <v>624</v>
      </c>
      <c r="N246" s="310">
        <v>1</v>
      </c>
      <c r="O246" s="310" t="s">
        <v>1224</v>
      </c>
      <c r="Q246" s="244">
        <v>10</v>
      </c>
      <c r="R246" s="30">
        <f t="shared" si="25"/>
        <v>0</v>
      </c>
      <c r="S246" s="5">
        <v>0</v>
      </c>
      <c r="T246" s="312">
        <v>0</v>
      </c>
      <c r="U246" s="15">
        <f t="shared" si="21"/>
        <v>0</v>
      </c>
      <c r="V246" s="312">
        <f t="shared" si="23"/>
        <v>1</v>
      </c>
      <c r="X246" s="311"/>
      <c r="Y246" s="312"/>
      <c r="Z246" s="113">
        <f t="shared" si="24"/>
        <v>120</v>
      </c>
    </row>
    <row r="247" spans="1:26" s="244" customFormat="1" x14ac:dyDescent="0.25">
      <c r="A247" s="96" t="s">
        <v>1225</v>
      </c>
      <c r="B247" s="96" t="s">
        <v>1127</v>
      </c>
      <c r="C247" s="96" t="s">
        <v>1226</v>
      </c>
      <c r="D247" s="96"/>
      <c r="E247" s="96"/>
      <c r="F247" s="96"/>
      <c r="G247" s="131" t="str">
        <f t="shared" si="20"/>
        <v>5/7/2004</v>
      </c>
      <c r="H247" s="132">
        <v>5</v>
      </c>
      <c r="I247" s="132">
        <v>7</v>
      </c>
      <c r="J247" s="133">
        <v>2004</v>
      </c>
      <c r="K247" s="96"/>
      <c r="L247" s="133"/>
      <c r="M247" s="96" t="s">
        <v>624</v>
      </c>
      <c r="N247" s="310">
        <v>1</v>
      </c>
      <c r="O247" s="310"/>
      <c r="Q247" s="244">
        <v>10</v>
      </c>
      <c r="R247" s="30">
        <f t="shared" si="25"/>
        <v>0</v>
      </c>
      <c r="S247" s="5">
        <v>0</v>
      </c>
      <c r="T247" s="312">
        <v>0</v>
      </c>
      <c r="U247" s="15">
        <f t="shared" si="21"/>
        <v>0</v>
      </c>
      <c r="V247" s="312">
        <f t="shared" si="23"/>
        <v>1</v>
      </c>
      <c r="X247" s="311"/>
      <c r="Y247" s="312"/>
      <c r="Z247" s="113">
        <f t="shared" si="24"/>
        <v>120</v>
      </c>
    </row>
    <row r="248" spans="1:26" s="317" customFormat="1" x14ac:dyDescent="0.25">
      <c r="A248" s="96" t="s">
        <v>1227</v>
      </c>
      <c r="B248" s="96" t="s">
        <v>1228</v>
      </c>
      <c r="C248" s="96"/>
      <c r="D248" s="96" t="s">
        <v>1229</v>
      </c>
      <c r="E248" s="96"/>
      <c r="F248" s="96"/>
      <c r="G248" s="131" t="str">
        <f t="shared" si="20"/>
        <v>5/7/2004</v>
      </c>
      <c r="H248" s="132">
        <v>5</v>
      </c>
      <c r="I248" s="132">
        <v>7</v>
      </c>
      <c r="J248" s="133">
        <v>2004</v>
      </c>
      <c r="K248" s="96"/>
      <c r="L248" s="133"/>
      <c r="M248" s="96" t="s">
        <v>624</v>
      </c>
      <c r="N248" s="310">
        <v>1</v>
      </c>
      <c r="O248" s="310" t="s">
        <v>1230</v>
      </c>
      <c r="P248" s="244"/>
      <c r="Q248" s="244">
        <v>10</v>
      </c>
      <c r="R248" s="30">
        <f t="shared" si="25"/>
        <v>0</v>
      </c>
      <c r="S248" s="5">
        <v>0</v>
      </c>
      <c r="T248" s="312">
        <v>0</v>
      </c>
      <c r="U248" s="15">
        <f t="shared" si="21"/>
        <v>0</v>
      </c>
      <c r="V248" s="312">
        <f t="shared" ref="V248:V279" si="26">N248-T248</f>
        <v>1</v>
      </c>
      <c r="W248" s="244"/>
      <c r="X248" s="311"/>
      <c r="Y248" s="312"/>
      <c r="Z248" s="113">
        <f t="shared" si="24"/>
        <v>120</v>
      </c>
    </row>
    <row r="249" spans="1:26" s="244" customFormat="1" x14ac:dyDescent="0.25">
      <c r="A249" s="96" t="s">
        <v>1231</v>
      </c>
      <c r="B249" s="96" t="s">
        <v>1228</v>
      </c>
      <c r="C249" s="96"/>
      <c r="D249" s="96" t="s">
        <v>1229</v>
      </c>
      <c r="E249" s="96"/>
      <c r="F249" s="96"/>
      <c r="G249" s="131" t="str">
        <f t="shared" si="20"/>
        <v>5/7/2004</v>
      </c>
      <c r="H249" s="132">
        <v>5</v>
      </c>
      <c r="I249" s="132">
        <v>7</v>
      </c>
      <c r="J249" s="133">
        <v>2004</v>
      </c>
      <c r="K249" s="96"/>
      <c r="L249" s="133"/>
      <c r="M249" s="96" t="s">
        <v>624</v>
      </c>
      <c r="N249" s="310">
        <v>1</v>
      </c>
      <c r="O249" s="310" t="s">
        <v>1230</v>
      </c>
      <c r="Q249" s="244">
        <v>10</v>
      </c>
      <c r="R249" s="30">
        <f t="shared" si="25"/>
        <v>0</v>
      </c>
      <c r="S249" s="5">
        <v>0</v>
      </c>
      <c r="T249" s="312">
        <v>0</v>
      </c>
      <c r="U249" s="15">
        <f t="shared" si="21"/>
        <v>0</v>
      </c>
      <c r="V249" s="312">
        <f t="shared" si="26"/>
        <v>1</v>
      </c>
      <c r="X249" s="311"/>
      <c r="Y249" s="312"/>
      <c r="Z249" s="113">
        <f t="shared" si="24"/>
        <v>120</v>
      </c>
    </row>
    <row r="250" spans="1:26" s="317" customFormat="1" x14ac:dyDescent="0.25">
      <c r="A250" s="96" t="s">
        <v>1232</v>
      </c>
      <c r="B250" s="96" t="s">
        <v>1127</v>
      </c>
      <c r="C250" s="96" t="s">
        <v>1226</v>
      </c>
      <c r="D250" s="96"/>
      <c r="E250" s="96"/>
      <c r="F250" s="96"/>
      <c r="G250" s="131" t="str">
        <f t="shared" si="20"/>
        <v>5/7/2004</v>
      </c>
      <c r="H250" s="132">
        <v>5</v>
      </c>
      <c r="I250" s="132">
        <v>7</v>
      </c>
      <c r="J250" s="133">
        <v>2004</v>
      </c>
      <c r="K250" s="96"/>
      <c r="L250" s="133"/>
      <c r="M250" s="96" t="s">
        <v>624</v>
      </c>
      <c r="N250" s="310">
        <v>1</v>
      </c>
      <c r="O250" s="310"/>
      <c r="P250" s="244"/>
      <c r="Q250" s="244">
        <v>10</v>
      </c>
      <c r="R250" s="30">
        <f t="shared" si="25"/>
        <v>0</v>
      </c>
      <c r="S250" s="5">
        <v>0</v>
      </c>
      <c r="T250" s="312">
        <v>0</v>
      </c>
      <c r="U250" s="15">
        <f t="shared" si="21"/>
        <v>0</v>
      </c>
      <c r="V250" s="312">
        <f t="shared" si="26"/>
        <v>1</v>
      </c>
      <c r="W250" s="244"/>
      <c r="X250" s="311"/>
      <c r="Y250" s="312"/>
      <c r="Z250" s="113">
        <f t="shared" si="24"/>
        <v>120</v>
      </c>
    </row>
    <row r="251" spans="1:26" s="244" customFormat="1" x14ac:dyDescent="0.25">
      <c r="A251" s="96" t="s">
        <v>1233</v>
      </c>
      <c r="B251" s="96" t="s">
        <v>1234</v>
      </c>
      <c r="C251" s="96"/>
      <c r="D251" s="96"/>
      <c r="E251" s="96"/>
      <c r="F251" s="96"/>
      <c r="G251" s="131" t="str">
        <f t="shared" si="20"/>
        <v>5/7/2004</v>
      </c>
      <c r="H251" s="132">
        <v>5</v>
      </c>
      <c r="I251" s="132">
        <v>7</v>
      </c>
      <c r="J251" s="133">
        <v>2004</v>
      </c>
      <c r="K251" s="96"/>
      <c r="L251" s="133"/>
      <c r="M251" s="96" t="s">
        <v>624</v>
      </c>
      <c r="N251" s="310">
        <v>1</v>
      </c>
      <c r="O251" s="310"/>
      <c r="Q251" s="244">
        <v>10</v>
      </c>
      <c r="R251" s="30">
        <f t="shared" si="25"/>
        <v>0</v>
      </c>
      <c r="S251" s="5">
        <v>0</v>
      </c>
      <c r="T251" s="312">
        <v>0</v>
      </c>
      <c r="U251" s="15">
        <f t="shared" si="21"/>
        <v>0</v>
      </c>
      <c r="V251" s="312">
        <f t="shared" si="26"/>
        <v>1</v>
      </c>
      <c r="X251" s="311"/>
      <c r="Y251" s="312"/>
      <c r="Z251" s="113">
        <f t="shared" si="24"/>
        <v>120</v>
      </c>
    </row>
    <row r="252" spans="1:26" s="244" customFormat="1" x14ac:dyDescent="0.25">
      <c r="A252" s="147" t="s">
        <v>1235</v>
      </c>
      <c r="B252" s="147" t="s">
        <v>1236</v>
      </c>
      <c r="C252" s="147"/>
      <c r="D252" s="147"/>
      <c r="E252" s="147"/>
      <c r="F252" s="147"/>
      <c r="G252" s="148" t="str">
        <f t="shared" si="20"/>
        <v>5/7/2004</v>
      </c>
      <c r="H252" s="132">
        <v>5</v>
      </c>
      <c r="I252" s="132">
        <v>7</v>
      </c>
      <c r="J252" s="133">
        <v>2004</v>
      </c>
      <c r="K252" s="147"/>
      <c r="L252" s="150"/>
      <c r="M252" s="147" t="s">
        <v>624</v>
      </c>
      <c r="N252" s="316">
        <v>1</v>
      </c>
      <c r="O252" s="310"/>
      <c r="Q252" s="244">
        <v>10</v>
      </c>
      <c r="R252" s="18">
        <f t="shared" si="25"/>
        <v>0</v>
      </c>
      <c r="S252" s="5">
        <v>0</v>
      </c>
      <c r="T252" s="318">
        <v>0</v>
      </c>
      <c r="U252" s="15">
        <f t="shared" si="21"/>
        <v>0</v>
      </c>
      <c r="V252" s="318">
        <f t="shared" si="26"/>
        <v>1</v>
      </c>
      <c r="W252" s="317"/>
      <c r="X252" s="319"/>
      <c r="Y252" s="318"/>
      <c r="Z252" s="154">
        <f t="shared" si="24"/>
        <v>120</v>
      </c>
    </row>
    <row r="253" spans="1:26" s="244" customFormat="1" x14ac:dyDescent="0.25">
      <c r="A253" s="147" t="s">
        <v>1237</v>
      </c>
      <c r="B253" s="147" t="s">
        <v>1236</v>
      </c>
      <c r="C253" s="147"/>
      <c r="D253" s="147"/>
      <c r="E253" s="147"/>
      <c r="F253" s="147"/>
      <c r="G253" s="148" t="str">
        <f t="shared" si="20"/>
        <v>5/7/2004</v>
      </c>
      <c r="H253" s="132">
        <v>5</v>
      </c>
      <c r="I253" s="132">
        <v>7</v>
      </c>
      <c r="J253" s="133">
        <v>2004</v>
      </c>
      <c r="K253" s="147"/>
      <c r="L253" s="150"/>
      <c r="M253" s="147" t="s">
        <v>624</v>
      </c>
      <c r="N253" s="316">
        <v>1</v>
      </c>
      <c r="O253" s="310"/>
      <c r="Q253" s="244">
        <v>10</v>
      </c>
      <c r="R253" s="18">
        <f t="shared" si="25"/>
        <v>0</v>
      </c>
      <c r="S253" s="5">
        <v>0</v>
      </c>
      <c r="T253" s="318">
        <v>0</v>
      </c>
      <c r="U253" s="15">
        <f t="shared" si="21"/>
        <v>0</v>
      </c>
      <c r="V253" s="318">
        <f t="shared" si="26"/>
        <v>1</v>
      </c>
      <c r="W253" s="317"/>
      <c r="X253" s="319"/>
      <c r="Y253" s="318"/>
      <c r="Z253" s="154">
        <f t="shared" si="24"/>
        <v>120</v>
      </c>
    </row>
    <row r="254" spans="1:26" s="244" customFormat="1" x14ac:dyDescent="0.25">
      <c r="A254" s="147" t="s">
        <v>1238</v>
      </c>
      <c r="B254" s="147" t="s">
        <v>1236</v>
      </c>
      <c r="C254" s="147"/>
      <c r="D254" s="147"/>
      <c r="E254" s="147"/>
      <c r="F254" s="147"/>
      <c r="G254" s="148" t="str">
        <f t="shared" si="20"/>
        <v>5/7/2004</v>
      </c>
      <c r="H254" s="132">
        <v>5</v>
      </c>
      <c r="I254" s="132">
        <v>7</v>
      </c>
      <c r="J254" s="133">
        <v>2004</v>
      </c>
      <c r="K254" s="147"/>
      <c r="L254" s="150"/>
      <c r="M254" s="147" t="s">
        <v>624</v>
      </c>
      <c r="N254" s="316">
        <v>1</v>
      </c>
      <c r="O254" s="310"/>
      <c r="Q254" s="244">
        <v>10</v>
      </c>
      <c r="R254" s="18">
        <f t="shared" si="25"/>
        <v>0</v>
      </c>
      <c r="S254" s="5">
        <v>0</v>
      </c>
      <c r="T254" s="318">
        <v>0</v>
      </c>
      <c r="U254" s="15">
        <f t="shared" si="21"/>
        <v>0</v>
      </c>
      <c r="V254" s="318">
        <f t="shared" si="26"/>
        <v>1</v>
      </c>
      <c r="W254" s="317"/>
      <c r="X254" s="319"/>
      <c r="Y254" s="318"/>
      <c r="Z254" s="154">
        <f t="shared" si="24"/>
        <v>120</v>
      </c>
    </row>
    <row r="255" spans="1:26" s="244" customFormat="1" x14ac:dyDescent="0.25">
      <c r="A255" s="147" t="s">
        <v>1239</v>
      </c>
      <c r="B255" s="147" t="s">
        <v>1236</v>
      </c>
      <c r="C255" s="147"/>
      <c r="D255" s="147"/>
      <c r="E255" s="147"/>
      <c r="F255" s="147"/>
      <c r="G255" s="148" t="str">
        <f t="shared" si="20"/>
        <v>5/7/2004</v>
      </c>
      <c r="H255" s="132">
        <v>5</v>
      </c>
      <c r="I255" s="132">
        <v>7</v>
      </c>
      <c r="J255" s="133">
        <v>2004</v>
      </c>
      <c r="K255" s="147"/>
      <c r="L255" s="150"/>
      <c r="M255" s="147" t="s">
        <v>624</v>
      </c>
      <c r="N255" s="316">
        <v>1</v>
      </c>
      <c r="O255" s="310"/>
      <c r="Q255" s="244">
        <v>10</v>
      </c>
      <c r="R255" s="18">
        <f t="shared" si="25"/>
        <v>0</v>
      </c>
      <c r="S255" s="5">
        <v>0</v>
      </c>
      <c r="T255" s="318">
        <v>0</v>
      </c>
      <c r="U255" s="15">
        <f t="shared" si="21"/>
        <v>0</v>
      </c>
      <c r="V255" s="318">
        <f t="shared" si="26"/>
        <v>1</v>
      </c>
      <c r="W255" s="317"/>
      <c r="X255" s="319"/>
      <c r="Y255" s="318"/>
      <c r="Z255" s="154">
        <f t="shared" si="24"/>
        <v>120</v>
      </c>
    </row>
    <row r="256" spans="1:26" s="317" customFormat="1" x14ac:dyDescent="0.25">
      <c r="A256" s="147" t="s">
        <v>1240</v>
      </c>
      <c r="B256" s="147" t="s">
        <v>1241</v>
      </c>
      <c r="C256" s="147"/>
      <c r="D256" s="147"/>
      <c r="E256" s="147"/>
      <c r="F256" s="147"/>
      <c r="G256" s="148" t="str">
        <f t="shared" si="20"/>
        <v>5/7/2004</v>
      </c>
      <c r="H256" s="132">
        <v>5</v>
      </c>
      <c r="I256" s="132">
        <v>7</v>
      </c>
      <c r="J256" s="133">
        <v>2004</v>
      </c>
      <c r="K256" s="147"/>
      <c r="L256" s="150"/>
      <c r="M256" s="147" t="s">
        <v>624</v>
      </c>
      <c r="N256" s="316">
        <v>1</v>
      </c>
      <c r="O256" s="310" t="s">
        <v>835</v>
      </c>
      <c r="P256" s="244"/>
      <c r="Q256" s="244">
        <v>10</v>
      </c>
      <c r="R256" s="18">
        <f t="shared" si="25"/>
        <v>0</v>
      </c>
      <c r="S256" s="5">
        <v>0</v>
      </c>
      <c r="T256" s="318">
        <v>0</v>
      </c>
      <c r="U256" s="15">
        <f t="shared" si="21"/>
        <v>0</v>
      </c>
      <c r="V256" s="318">
        <f t="shared" si="26"/>
        <v>1</v>
      </c>
      <c r="X256" s="319"/>
      <c r="Y256" s="318"/>
      <c r="Z256" s="154">
        <f t="shared" si="24"/>
        <v>120</v>
      </c>
    </row>
    <row r="257" spans="1:26" s="317" customFormat="1" x14ac:dyDescent="0.25">
      <c r="A257" s="147" t="s">
        <v>1242</v>
      </c>
      <c r="B257" s="147" t="s">
        <v>1228</v>
      </c>
      <c r="C257" s="147"/>
      <c r="D257" s="147" t="s">
        <v>1243</v>
      </c>
      <c r="E257" s="147"/>
      <c r="F257" s="147"/>
      <c r="G257" s="148" t="str">
        <f t="shared" si="20"/>
        <v>5/7/2004</v>
      </c>
      <c r="H257" s="149">
        <v>5</v>
      </c>
      <c r="I257" s="149">
        <v>7</v>
      </c>
      <c r="J257" s="150">
        <v>2004</v>
      </c>
      <c r="K257" s="147"/>
      <c r="L257" s="150"/>
      <c r="M257" s="147" t="s">
        <v>624</v>
      </c>
      <c r="N257" s="316">
        <v>1</v>
      </c>
      <c r="O257" s="316" t="s">
        <v>835</v>
      </c>
      <c r="Q257" s="317">
        <v>10</v>
      </c>
      <c r="R257" s="18">
        <f t="shared" si="25"/>
        <v>0</v>
      </c>
      <c r="S257" s="551">
        <v>0</v>
      </c>
      <c r="T257" s="318">
        <v>0</v>
      </c>
      <c r="U257" s="552">
        <f t="shared" si="21"/>
        <v>0</v>
      </c>
      <c r="V257" s="318">
        <f t="shared" si="26"/>
        <v>1</v>
      </c>
      <c r="X257" s="319"/>
      <c r="Y257" s="318"/>
      <c r="Z257" s="154">
        <f t="shared" si="24"/>
        <v>120</v>
      </c>
    </row>
    <row r="258" spans="1:26" s="244" customFormat="1" x14ac:dyDescent="0.25">
      <c r="A258" s="96" t="s">
        <v>1244</v>
      </c>
      <c r="B258" s="96" t="s">
        <v>840</v>
      </c>
      <c r="C258" s="96" t="s">
        <v>1245</v>
      </c>
      <c r="D258" s="96" t="s">
        <v>1246</v>
      </c>
      <c r="E258" s="137" t="s">
        <v>1247</v>
      </c>
      <c r="F258" s="96" t="s">
        <v>1216</v>
      </c>
      <c r="G258" s="131" t="str">
        <f t="shared" si="20"/>
        <v>28/2/2006</v>
      </c>
      <c r="H258" s="132">
        <v>28</v>
      </c>
      <c r="I258" s="132">
        <v>2</v>
      </c>
      <c r="J258" s="133">
        <v>2006</v>
      </c>
      <c r="K258" s="96" t="s">
        <v>34</v>
      </c>
      <c r="L258" s="133">
        <v>9414</v>
      </c>
      <c r="M258" s="96" t="s">
        <v>624</v>
      </c>
      <c r="N258" s="310">
        <v>12120</v>
      </c>
      <c r="O258" s="310" t="s">
        <v>843</v>
      </c>
      <c r="Q258" s="244">
        <v>5</v>
      </c>
      <c r="R258" s="30">
        <f>(((N258)-1)/10)/12*0</f>
        <v>0</v>
      </c>
      <c r="S258" s="5">
        <v>12119</v>
      </c>
      <c r="T258" s="312">
        <v>12119</v>
      </c>
      <c r="U258" s="15">
        <f t="shared" si="21"/>
        <v>0</v>
      </c>
      <c r="V258" s="312">
        <f t="shared" si="26"/>
        <v>1</v>
      </c>
      <c r="W258" s="244">
        <v>7989</v>
      </c>
      <c r="X258" s="311"/>
      <c r="Y258" s="312"/>
      <c r="Z258" s="113">
        <f t="shared" si="24"/>
        <v>120</v>
      </c>
    </row>
    <row r="259" spans="1:26" s="244" customFormat="1" x14ac:dyDescent="0.25">
      <c r="A259" s="96" t="s">
        <v>1248</v>
      </c>
      <c r="B259" s="96" t="s">
        <v>1249</v>
      </c>
      <c r="C259" s="96" t="s">
        <v>1250</v>
      </c>
      <c r="D259" s="96" t="s">
        <v>1251</v>
      </c>
      <c r="E259" s="96"/>
      <c r="F259" s="96" t="s">
        <v>1252</v>
      </c>
      <c r="G259" s="131" t="str">
        <f t="shared" si="20"/>
        <v>21/3/2005</v>
      </c>
      <c r="H259" s="132">
        <v>21</v>
      </c>
      <c r="I259" s="132">
        <v>3</v>
      </c>
      <c r="J259" s="133">
        <v>2005</v>
      </c>
      <c r="K259" s="96" t="s">
        <v>34</v>
      </c>
      <c r="L259" s="133">
        <v>236</v>
      </c>
      <c r="M259" s="96" t="s">
        <v>624</v>
      </c>
      <c r="N259" s="310">
        <v>12426.01</v>
      </c>
      <c r="O259" s="310"/>
      <c r="Q259" s="244">
        <v>10</v>
      </c>
      <c r="R259" s="30">
        <v>0</v>
      </c>
      <c r="S259" s="5">
        <v>12425.009999999998</v>
      </c>
      <c r="T259" s="5">
        <v>12425.009999999998</v>
      </c>
      <c r="U259" s="15">
        <f t="shared" si="21"/>
        <v>0</v>
      </c>
      <c r="V259" s="312">
        <f t="shared" si="26"/>
        <v>1.000000000001819</v>
      </c>
      <c r="W259" s="244">
        <v>5931</v>
      </c>
      <c r="X259" s="311"/>
      <c r="Y259" s="312"/>
      <c r="Z259" s="113">
        <f t="shared" ref="Z259:Z290" si="27">IF((DATEDIF(G259,Z$4,"m"))&gt;=120,120,(DATEDIF(G259,Z$4,"m")))</f>
        <v>120</v>
      </c>
    </row>
    <row r="260" spans="1:26" s="244" customFormat="1" x14ac:dyDescent="0.25">
      <c r="A260" s="155" t="s">
        <v>1253</v>
      </c>
      <c r="B260" s="155" t="s">
        <v>1254</v>
      </c>
      <c r="C260" s="155"/>
      <c r="D260" s="155"/>
      <c r="E260" s="155"/>
      <c r="F260" s="155"/>
      <c r="G260" s="156" t="str">
        <f t="shared" si="20"/>
        <v>21/3/2005</v>
      </c>
      <c r="H260" s="132">
        <v>21</v>
      </c>
      <c r="I260" s="132">
        <v>3</v>
      </c>
      <c r="J260" s="133">
        <v>2005</v>
      </c>
      <c r="K260" s="155"/>
      <c r="L260" s="157"/>
      <c r="M260" s="155" t="s">
        <v>624</v>
      </c>
      <c r="N260" s="320">
        <v>1</v>
      </c>
      <c r="O260" s="313"/>
      <c r="P260" s="314"/>
      <c r="Q260" s="314">
        <v>10</v>
      </c>
      <c r="R260" s="158">
        <f>(((N260)-1)/10)/12</f>
        <v>0</v>
      </c>
      <c r="S260" s="5">
        <v>0</v>
      </c>
      <c r="T260" s="322">
        <v>0</v>
      </c>
      <c r="U260" s="15">
        <f t="shared" si="21"/>
        <v>0</v>
      </c>
      <c r="V260" s="322">
        <f t="shared" si="26"/>
        <v>1</v>
      </c>
      <c r="W260" s="321"/>
      <c r="X260" s="323"/>
      <c r="Y260" s="322"/>
      <c r="Z260" s="159">
        <f t="shared" si="27"/>
        <v>120</v>
      </c>
    </row>
    <row r="261" spans="1:26" s="244" customFormat="1" x14ac:dyDescent="0.25">
      <c r="A261" s="165" t="s">
        <v>1255</v>
      </c>
      <c r="B261" s="165" t="s">
        <v>1256</v>
      </c>
      <c r="C261" s="165"/>
      <c r="D261" s="165"/>
      <c r="E261" s="165"/>
      <c r="F261" s="165"/>
      <c r="G261" s="166" t="str">
        <f t="shared" si="20"/>
        <v>21/3/2005</v>
      </c>
      <c r="H261" s="132">
        <v>21</v>
      </c>
      <c r="I261" s="132">
        <v>3</v>
      </c>
      <c r="J261" s="133">
        <v>2005</v>
      </c>
      <c r="K261" s="165"/>
      <c r="L261" s="168"/>
      <c r="M261" s="165" t="s">
        <v>624</v>
      </c>
      <c r="N261" s="328">
        <v>1</v>
      </c>
      <c r="O261" s="310"/>
      <c r="Q261" s="244">
        <v>10</v>
      </c>
      <c r="R261" s="169">
        <f>(((N261)-1)/10)/12</f>
        <v>0</v>
      </c>
      <c r="S261" s="5">
        <v>0</v>
      </c>
      <c r="T261" s="330">
        <v>0</v>
      </c>
      <c r="U261" s="15">
        <f t="shared" si="21"/>
        <v>0</v>
      </c>
      <c r="V261" s="330">
        <f t="shared" si="26"/>
        <v>1</v>
      </c>
      <c r="W261" s="329"/>
      <c r="X261" s="331"/>
      <c r="Y261" s="330"/>
      <c r="Z261" s="170">
        <f t="shared" si="27"/>
        <v>120</v>
      </c>
    </row>
    <row r="262" spans="1:26" s="317" customFormat="1" x14ac:dyDescent="0.25">
      <c r="A262" s="147" t="s">
        <v>1257</v>
      </c>
      <c r="B262" s="147" t="s">
        <v>1228</v>
      </c>
      <c r="C262" s="147"/>
      <c r="D262" s="147" t="s">
        <v>1258</v>
      </c>
      <c r="E262" s="147"/>
      <c r="F262" s="147"/>
      <c r="G262" s="148" t="str">
        <f t="shared" si="20"/>
        <v>21/3/2005</v>
      </c>
      <c r="H262" s="149">
        <v>21</v>
      </c>
      <c r="I262" s="149">
        <v>3</v>
      </c>
      <c r="J262" s="150">
        <v>2005</v>
      </c>
      <c r="K262" s="147"/>
      <c r="L262" s="150"/>
      <c r="M262" s="147" t="s">
        <v>624</v>
      </c>
      <c r="N262" s="316">
        <v>1</v>
      </c>
      <c r="O262" s="316" t="s">
        <v>835</v>
      </c>
      <c r="Q262" s="317">
        <v>10</v>
      </c>
      <c r="R262" s="18">
        <f>(((N262)-1)/10)/12</f>
        <v>0</v>
      </c>
      <c r="S262" s="5">
        <v>0</v>
      </c>
      <c r="T262" s="318">
        <v>0</v>
      </c>
      <c r="U262" s="15">
        <f t="shared" si="21"/>
        <v>0</v>
      </c>
      <c r="V262" s="318">
        <f t="shared" si="26"/>
        <v>1</v>
      </c>
      <c r="X262" s="319"/>
      <c r="Y262" s="318"/>
      <c r="Z262" s="154">
        <f t="shared" si="27"/>
        <v>120</v>
      </c>
    </row>
    <row r="263" spans="1:26" s="317" customFormat="1" x14ac:dyDescent="0.25">
      <c r="A263" s="147" t="s">
        <v>1259</v>
      </c>
      <c r="B263" s="147" t="s">
        <v>1228</v>
      </c>
      <c r="C263" s="147"/>
      <c r="D263" s="147" t="s">
        <v>1258</v>
      </c>
      <c r="E263" s="147"/>
      <c r="F263" s="147"/>
      <c r="G263" s="148" t="str">
        <f t="shared" ref="G263:G307" si="28">CONCATENATE(H263,"/",I263,"/",J263,)</f>
        <v>21/3/2005</v>
      </c>
      <c r="H263" s="149">
        <v>21</v>
      </c>
      <c r="I263" s="149">
        <v>3</v>
      </c>
      <c r="J263" s="150">
        <v>2005</v>
      </c>
      <c r="K263" s="147"/>
      <c r="L263" s="150"/>
      <c r="M263" s="147" t="s">
        <v>624</v>
      </c>
      <c r="N263" s="316">
        <v>1</v>
      </c>
      <c r="O263" s="316" t="s">
        <v>835</v>
      </c>
      <c r="Q263" s="317">
        <v>10</v>
      </c>
      <c r="R263" s="18">
        <f>(((N263)-1)/10)/12</f>
        <v>0</v>
      </c>
      <c r="S263" s="5">
        <v>0</v>
      </c>
      <c r="T263" s="318">
        <v>0</v>
      </c>
      <c r="U263" s="15">
        <f t="shared" ref="U263:U307" si="29">T263-S263</f>
        <v>0</v>
      </c>
      <c r="V263" s="318">
        <f t="shared" si="26"/>
        <v>1</v>
      </c>
      <c r="X263" s="319"/>
      <c r="Y263" s="318"/>
      <c r="Z263" s="154">
        <f t="shared" si="27"/>
        <v>120</v>
      </c>
    </row>
    <row r="264" spans="1:26" s="244" customFormat="1" x14ac:dyDescent="0.25">
      <c r="A264" s="96" t="s">
        <v>1260</v>
      </c>
      <c r="B264" s="96" t="s">
        <v>1261</v>
      </c>
      <c r="C264" s="96" t="s">
        <v>1262</v>
      </c>
      <c r="D264" s="96" t="s">
        <v>1263</v>
      </c>
      <c r="E264" s="96"/>
      <c r="F264" s="96" t="s">
        <v>1264</v>
      </c>
      <c r="G264" s="131" t="str">
        <f t="shared" si="28"/>
        <v>13/8/2004</v>
      </c>
      <c r="H264" s="132">
        <v>13</v>
      </c>
      <c r="I264" s="132">
        <v>8</v>
      </c>
      <c r="J264" s="133">
        <v>2004</v>
      </c>
      <c r="K264" s="96" t="s">
        <v>1265</v>
      </c>
      <c r="L264" s="133">
        <v>1086</v>
      </c>
      <c r="M264" s="96" t="s">
        <v>624</v>
      </c>
      <c r="N264" s="310">
        <v>15000</v>
      </c>
      <c r="O264" s="310" t="s">
        <v>1266</v>
      </c>
      <c r="Q264" s="244">
        <v>10</v>
      </c>
      <c r="R264" s="30">
        <v>0</v>
      </c>
      <c r="S264" s="5">
        <v>14999</v>
      </c>
      <c r="T264" s="5">
        <v>14999</v>
      </c>
      <c r="U264" s="15">
        <f t="shared" si="29"/>
        <v>0</v>
      </c>
      <c r="V264" s="312">
        <f t="shared" si="26"/>
        <v>1</v>
      </c>
      <c r="W264" s="244">
        <v>4557</v>
      </c>
      <c r="X264" s="311"/>
      <c r="Y264" s="312"/>
      <c r="Z264" s="113">
        <f t="shared" si="27"/>
        <v>120</v>
      </c>
    </row>
    <row r="265" spans="1:26" s="244" customFormat="1" x14ac:dyDescent="0.25">
      <c r="A265" s="96" t="s">
        <v>1267</v>
      </c>
      <c r="B265" s="96" t="s">
        <v>1268</v>
      </c>
      <c r="C265" s="96" t="s">
        <v>1155</v>
      </c>
      <c r="D265" s="96" t="s">
        <v>1269</v>
      </c>
      <c r="E265" s="96">
        <v>63120112169</v>
      </c>
      <c r="F265" s="96"/>
      <c r="G265" s="131" t="str">
        <f t="shared" si="28"/>
        <v>27/5/2004</v>
      </c>
      <c r="H265" s="132">
        <v>27</v>
      </c>
      <c r="I265" s="132">
        <v>5</v>
      </c>
      <c r="J265" s="133">
        <v>2004</v>
      </c>
      <c r="K265" s="96"/>
      <c r="L265" s="133"/>
      <c r="M265" s="96" t="s">
        <v>624</v>
      </c>
      <c r="N265" s="310">
        <v>1</v>
      </c>
      <c r="O265" s="310" t="s">
        <v>1230</v>
      </c>
      <c r="Q265" s="244">
        <v>10</v>
      </c>
      <c r="R265" s="30">
        <f>(((N265)-1)/10)/12</f>
        <v>0</v>
      </c>
      <c r="S265" s="5">
        <v>0</v>
      </c>
      <c r="T265" s="312">
        <v>0</v>
      </c>
      <c r="U265" s="15">
        <f t="shared" si="29"/>
        <v>0</v>
      </c>
      <c r="V265" s="312">
        <f t="shared" si="26"/>
        <v>1</v>
      </c>
      <c r="X265" s="311"/>
      <c r="Y265" s="312"/>
      <c r="Z265" s="113">
        <f t="shared" si="27"/>
        <v>120</v>
      </c>
    </row>
    <row r="266" spans="1:26" s="244" customFormat="1" x14ac:dyDescent="0.25">
      <c r="A266" s="96" t="s">
        <v>1270</v>
      </c>
      <c r="B266" s="96" t="s">
        <v>1271</v>
      </c>
      <c r="C266" s="96"/>
      <c r="D266" s="96">
        <v>2001</v>
      </c>
      <c r="E266" s="96"/>
      <c r="F266" s="96" t="s">
        <v>822</v>
      </c>
      <c r="G266" s="131" t="str">
        <f t="shared" si="28"/>
        <v>23/3/2006</v>
      </c>
      <c r="H266" s="132">
        <v>23</v>
      </c>
      <c r="I266" s="132">
        <v>3</v>
      </c>
      <c r="J266" s="133">
        <v>2006</v>
      </c>
      <c r="K266" s="96" t="s">
        <v>34</v>
      </c>
      <c r="L266" s="96">
        <v>8006</v>
      </c>
      <c r="M266" s="96" t="s">
        <v>624</v>
      </c>
      <c r="N266" s="310">
        <v>7472.21</v>
      </c>
      <c r="O266" s="310" t="s">
        <v>790</v>
      </c>
      <c r="Q266" s="244">
        <v>10</v>
      </c>
      <c r="R266" s="30">
        <v>0</v>
      </c>
      <c r="S266" s="5">
        <v>7471.21</v>
      </c>
      <c r="T266" s="312">
        <v>7471.21</v>
      </c>
      <c r="U266" s="15">
        <f t="shared" si="29"/>
        <v>0</v>
      </c>
      <c r="V266" s="312">
        <f t="shared" si="26"/>
        <v>1</v>
      </c>
      <c r="W266" s="244">
        <v>8031</v>
      </c>
      <c r="X266" s="311"/>
      <c r="Y266" s="312"/>
      <c r="Z266" s="113">
        <f t="shared" si="27"/>
        <v>120</v>
      </c>
    </row>
    <row r="267" spans="1:26" s="244" customFormat="1" x14ac:dyDescent="0.25">
      <c r="A267" s="96" t="s">
        <v>1272</v>
      </c>
      <c r="B267" s="96" t="s">
        <v>1273</v>
      </c>
      <c r="C267" s="96"/>
      <c r="D267" s="96">
        <v>300</v>
      </c>
      <c r="E267" s="96"/>
      <c r="F267" s="96" t="s">
        <v>822</v>
      </c>
      <c r="G267" s="131" t="str">
        <f t="shared" si="28"/>
        <v>10/3/2006</v>
      </c>
      <c r="H267" s="132">
        <v>10</v>
      </c>
      <c r="I267" s="132">
        <v>3</v>
      </c>
      <c r="J267" s="133">
        <v>2006</v>
      </c>
      <c r="K267" s="96" t="s">
        <v>34</v>
      </c>
      <c r="L267" s="96">
        <v>7898</v>
      </c>
      <c r="M267" s="96" t="s">
        <v>624</v>
      </c>
      <c r="N267" s="310">
        <v>5862.65</v>
      </c>
      <c r="O267" s="310"/>
      <c r="Q267" s="244">
        <v>10</v>
      </c>
      <c r="R267" s="30">
        <v>0</v>
      </c>
      <c r="S267" s="5">
        <v>5861.65</v>
      </c>
      <c r="T267" s="312">
        <v>5861.65</v>
      </c>
      <c r="U267" s="15">
        <f t="shared" si="29"/>
        <v>0</v>
      </c>
      <c r="V267" s="312">
        <f t="shared" si="26"/>
        <v>1</v>
      </c>
      <c r="W267" s="244">
        <v>8017</v>
      </c>
      <c r="X267" s="311"/>
      <c r="Y267" s="312"/>
      <c r="Z267" s="113">
        <f t="shared" si="27"/>
        <v>120</v>
      </c>
    </row>
    <row r="268" spans="1:26" s="244" customFormat="1" x14ac:dyDescent="0.25">
      <c r="A268" s="96" t="s">
        <v>1274</v>
      </c>
      <c r="B268" s="96" t="s">
        <v>1275</v>
      </c>
      <c r="C268" s="96"/>
      <c r="D268" s="96"/>
      <c r="E268" s="96"/>
      <c r="F268" s="96" t="s">
        <v>688</v>
      </c>
      <c r="G268" s="131" t="str">
        <f t="shared" si="28"/>
        <v>28/9/2006</v>
      </c>
      <c r="H268" s="132">
        <v>28</v>
      </c>
      <c r="I268" s="132">
        <v>9</v>
      </c>
      <c r="J268" s="133">
        <v>2006</v>
      </c>
      <c r="K268" s="96" t="s">
        <v>1276</v>
      </c>
      <c r="L268" s="96">
        <v>1643</v>
      </c>
      <c r="M268" s="96" t="s">
        <v>624</v>
      </c>
      <c r="N268" s="310">
        <v>47472</v>
      </c>
      <c r="O268" s="310" t="s">
        <v>1277</v>
      </c>
      <c r="Q268" s="244">
        <v>10</v>
      </c>
      <c r="R268" s="30">
        <v>0</v>
      </c>
      <c r="S268" s="5">
        <v>47471</v>
      </c>
      <c r="T268" s="312">
        <v>47471</v>
      </c>
      <c r="U268" s="15">
        <f t="shared" si="29"/>
        <v>0</v>
      </c>
      <c r="V268" s="312">
        <f t="shared" si="26"/>
        <v>1</v>
      </c>
      <c r="W268" s="244">
        <v>8744</v>
      </c>
      <c r="X268" s="311"/>
      <c r="Y268" s="312"/>
      <c r="Z268" s="113">
        <f t="shared" si="27"/>
        <v>120</v>
      </c>
    </row>
    <row r="269" spans="1:26" s="244" customFormat="1" x14ac:dyDescent="0.25">
      <c r="A269" s="96" t="s">
        <v>1278</v>
      </c>
      <c r="B269" s="96" t="s">
        <v>1279</v>
      </c>
      <c r="C269" s="96"/>
      <c r="D269" s="96"/>
      <c r="E269" s="96"/>
      <c r="F269" s="96" t="s">
        <v>688</v>
      </c>
      <c r="G269" s="131" t="str">
        <f t="shared" si="28"/>
        <v>20/12/2006</v>
      </c>
      <c r="H269" s="132">
        <v>20</v>
      </c>
      <c r="I269" s="132">
        <v>12</v>
      </c>
      <c r="J269" s="133">
        <v>2006</v>
      </c>
      <c r="K269" s="96" t="s">
        <v>747</v>
      </c>
      <c r="L269" s="96">
        <v>1721</v>
      </c>
      <c r="M269" s="96" t="s">
        <v>624</v>
      </c>
      <c r="N269" s="310">
        <v>4649.46</v>
      </c>
      <c r="O269" s="310"/>
      <c r="Q269" s="244">
        <v>10</v>
      </c>
      <c r="R269" s="30">
        <f>(((N269)-1)/10)/12</f>
        <v>38.737166666666667</v>
      </c>
      <c r="S269" s="5">
        <v>4648.46</v>
      </c>
      <c r="T269" s="312">
        <f>Z269*R269</f>
        <v>4648.46</v>
      </c>
      <c r="U269" s="15">
        <f t="shared" si="29"/>
        <v>0</v>
      </c>
      <c r="V269" s="312">
        <f t="shared" si="26"/>
        <v>1</v>
      </c>
      <c r="W269" s="244">
        <v>9059</v>
      </c>
      <c r="X269" s="311"/>
      <c r="Y269" s="312"/>
      <c r="Z269" s="113">
        <f t="shared" si="27"/>
        <v>120</v>
      </c>
    </row>
    <row r="270" spans="1:26" s="244" customFormat="1" x14ac:dyDescent="0.25">
      <c r="A270" s="96" t="s">
        <v>1280</v>
      </c>
      <c r="B270" s="96" t="s">
        <v>1281</v>
      </c>
      <c r="C270" s="96"/>
      <c r="D270" s="96"/>
      <c r="E270" s="96"/>
      <c r="F270" s="96" t="s">
        <v>1282</v>
      </c>
      <c r="G270" s="131" t="str">
        <f t="shared" si="28"/>
        <v>15/11/2006</v>
      </c>
      <c r="H270" s="132">
        <v>15</v>
      </c>
      <c r="I270" s="132">
        <v>11</v>
      </c>
      <c r="J270" s="133">
        <v>2006</v>
      </c>
      <c r="K270" s="96" t="s">
        <v>1276</v>
      </c>
      <c r="L270" s="96">
        <v>1681</v>
      </c>
      <c r="M270" s="96" t="s">
        <v>624</v>
      </c>
      <c r="N270" s="310">
        <v>3967.2</v>
      </c>
      <c r="O270" s="310"/>
      <c r="Q270" s="244">
        <v>10</v>
      </c>
      <c r="R270" s="30">
        <f t="shared" ref="R270:R279" si="30">(((N270)-1)/10)/12*0</f>
        <v>0</v>
      </c>
      <c r="S270" s="5">
        <v>3966.2000000000003</v>
      </c>
      <c r="T270" s="312">
        <v>3966.2000000000003</v>
      </c>
      <c r="U270" s="15">
        <f t="shared" si="29"/>
        <v>0</v>
      </c>
      <c r="V270" s="312">
        <f t="shared" si="26"/>
        <v>0.99999999999954525</v>
      </c>
      <c r="X270" s="311"/>
      <c r="Y270" s="312"/>
      <c r="Z270" s="113">
        <f t="shared" si="27"/>
        <v>120</v>
      </c>
    </row>
    <row r="271" spans="1:26" s="244" customFormat="1" x14ac:dyDescent="0.25">
      <c r="A271" s="96" t="s">
        <v>1283</v>
      </c>
      <c r="B271" s="96" t="s">
        <v>1284</v>
      </c>
      <c r="C271" s="96"/>
      <c r="D271" s="96"/>
      <c r="E271" s="96"/>
      <c r="F271" s="96" t="s">
        <v>1285</v>
      </c>
      <c r="G271" s="131" t="str">
        <f t="shared" si="28"/>
        <v>9/5/2006</v>
      </c>
      <c r="H271" s="132">
        <v>9</v>
      </c>
      <c r="I271" s="132">
        <v>5</v>
      </c>
      <c r="J271" s="133">
        <v>2006</v>
      </c>
      <c r="K271" s="96" t="s">
        <v>1276</v>
      </c>
      <c r="L271" s="96">
        <v>1591</v>
      </c>
      <c r="M271" s="96" t="s">
        <v>624</v>
      </c>
      <c r="N271" s="310">
        <v>1125.2</v>
      </c>
      <c r="O271" s="310" t="s">
        <v>1286</v>
      </c>
      <c r="Q271" s="244">
        <v>10</v>
      </c>
      <c r="R271" s="30">
        <f t="shared" si="30"/>
        <v>0</v>
      </c>
      <c r="S271" s="5">
        <v>1124.2</v>
      </c>
      <c r="T271" s="312">
        <v>1124.2</v>
      </c>
      <c r="U271" s="15">
        <f t="shared" si="29"/>
        <v>0</v>
      </c>
      <c r="V271" s="312">
        <f t="shared" si="26"/>
        <v>1</v>
      </c>
      <c r="W271" s="244">
        <v>8260</v>
      </c>
      <c r="X271" s="311"/>
      <c r="Y271" s="312"/>
      <c r="Z271" s="113">
        <f t="shared" si="27"/>
        <v>120</v>
      </c>
    </row>
    <row r="272" spans="1:26" s="244" customFormat="1" x14ac:dyDescent="0.25">
      <c r="A272" s="96" t="s">
        <v>1287</v>
      </c>
      <c r="B272" s="96" t="s">
        <v>1288</v>
      </c>
      <c r="C272" s="96"/>
      <c r="D272" s="96" t="s">
        <v>1289</v>
      </c>
      <c r="E272" s="96"/>
      <c r="F272" s="96" t="s">
        <v>1282</v>
      </c>
      <c r="G272" s="131" t="str">
        <f t="shared" si="28"/>
        <v>15/11/2006</v>
      </c>
      <c r="H272" s="132">
        <v>15</v>
      </c>
      <c r="I272" s="132">
        <v>11</v>
      </c>
      <c r="J272" s="133">
        <v>2006</v>
      </c>
      <c r="K272" s="96" t="s">
        <v>1276</v>
      </c>
      <c r="L272" s="96">
        <v>1681</v>
      </c>
      <c r="M272" s="96" t="s">
        <v>624</v>
      </c>
      <c r="N272" s="310">
        <v>5950.8</v>
      </c>
      <c r="O272" s="310"/>
      <c r="Q272" s="244">
        <v>10</v>
      </c>
      <c r="R272" s="30">
        <f t="shared" si="30"/>
        <v>0</v>
      </c>
      <c r="S272" s="5">
        <v>5949.8</v>
      </c>
      <c r="T272" s="312">
        <v>5949.8</v>
      </c>
      <c r="U272" s="15">
        <f t="shared" si="29"/>
        <v>0</v>
      </c>
      <c r="V272" s="312">
        <f t="shared" si="26"/>
        <v>1</v>
      </c>
      <c r="X272" s="311"/>
      <c r="Y272" s="312"/>
      <c r="Z272" s="113">
        <f t="shared" si="27"/>
        <v>120</v>
      </c>
    </row>
    <row r="273" spans="1:26" s="244" customFormat="1" x14ac:dyDescent="0.25">
      <c r="A273" s="96" t="s">
        <v>1290</v>
      </c>
      <c r="B273" s="96" t="s">
        <v>1281</v>
      </c>
      <c r="C273" s="96"/>
      <c r="D273" s="96"/>
      <c r="E273" s="96"/>
      <c r="F273" s="96" t="s">
        <v>1282</v>
      </c>
      <c r="G273" s="131" t="str">
        <f t="shared" si="28"/>
        <v>15/11/2006</v>
      </c>
      <c r="H273" s="132">
        <v>15</v>
      </c>
      <c r="I273" s="132">
        <v>11</v>
      </c>
      <c r="J273" s="133">
        <v>2006</v>
      </c>
      <c r="K273" s="96" t="s">
        <v>1276</v>
      </c>
      <c r="L273" s="96">
        <v>1681</v>
      </c>
      <c r="M273" s="96" t="s">
        <v>624</v>
      </c>
      <c r="N273" s="310">
        <v>3967.2</v>
      </c>
      <c r="O273" s="310"/>
      <c r="Q273" s="244">
        <v>10</v>
      </c>
      <c r="R273" s="30">
        <f t="shared" si="30"/>
        <v>0</v>
      </c>
      <c r="S273" s="5">
        <v>3966.2000000000003</v>
      </c>
      <c r="T273" s="312">
        <v>3966.2000000000003</v>
      </c>
      <c r="U273" s="15">
        <f t="shared" si="29"/>
        <v>0</v>
      </c>
      <c r="V273" s="312">
        <f t="shared" si="26"/>
        <v>0.99999999999954525</v>
      </c>
      <c r="X273" s="311"/>
      <c r="Y273" s="312"/>
      <c r="Z273" s="113">
        <f t="shared" si="27"/>
        <v>120</v>
      </c>
    </row>
    <row r="274" spans="1:26" s="244" customFormat="1" x14ac:dyDescent="0.25">
      <c r="A274" s="96" t="s">
        <v>1291</v>
      </c>
      <c r="B274" s="96" t="s">
        <v>1292</v>
      </c>
      <c r="C274" s="96"/>
      <c r="D274" s="96"/>
      <c r="E274" s="96"/>
      <c r="F274" s="96" t="s">
        <v>1282</v>
      </c>
      <c r="G274" s="131" t="str">
        <f t="shared" si="28"/>
        <v>20/11/2006</v>
      </c>
      <c r="H274" s="132">
        <v>20</v>
      </c>
      <c r="I274" s="132">
        <v>11</v>
      </c>
      <c r="J274" s="133">
        <v>2006</v>
      </c>
      <c r="K274" s="96" t="s">
        <v>1276</v>
      </c>
      <c r="L274" s="96">
        <v>1684</v>
      </c>
      <c r="M274" s="96" t="s">
        <v>624</v>
      </c>
      <c r="N274" s="310">
        <v>2610</v>
      </c>
      <c r="O274" s="310"/>
      <c r="Q274" s="244">
        <v>10</v>
      </c>
      <c r="R274" s="30">
        <f t="shared" si="30"/>
        <v>0</v>
      </c>
      <c r="S274" s="5">
        <v>2608.9999999999995</v>
      </c>
      <c r="T274" s="312">
        <v>2608.9999999999995</v>
      </c>
      <c r="U274" s="15">
        <f t="shared" si="29"/>
        <v>0</v>
      </c>
      <c r="V274" s="312">
        <f t="shared" si="26"/>
        <v>1.0000000000004547</v>
      </c>
      <c r="X274" s="311"/>
      <c r="Y274" s="312"/>
      <c r="Z274" s="113">
        <f t="shared" si="27"/>
        <v>120</v>
      </c>
    </row>
    <row r="275" spans="1:26" s="244" customFormat="1" x14ac:dyDescent="0.25">
      <c r="A275" s="96" t="s">
        <v>1291</v>
      </c>
      <c r="B275" s="96" t="s">
        <v>1293</v>
      </c>
      <c r="C275" s="96" t="s">
        <v>1294</v>
      </c>
      <c r="D275" s="96" t="s">
        <v>1295</v>
      </c>
      <c r="E275" s="201"/>
      <c r="F275" s="201" t="s">
        <v>1296</v>
      </c>
      <c r="G275" s="131" t="str">
        <f t="shared" si="28"/>
        <v>23/3/2006</v>
      </c>
      <c r="H275" s="202">
        <v>23</v>
      </c>
      <c r="I275" s="202">
        <v>3</v>
      </c>
      <c r="J275" s="203">
        <v>2006</v>
      </c>
      <c r="K275" s="201" t="s">
        <v>1276</v>
      </c>
      <c r="L275" s="203">
        <v>1574</v>
      </c>
      <c r="M275" s="96" t="s">
        <v>624</v>
      </c>
      <c r="N275" s="310">
        <v>6111.6</v>
      </c>
      <c r="O275" s="310"/>
      <c r="Q275" s="244">
        <v>10</v>
      </c>
      <c r="R275" s="30">
        <f t="shared" si="30"/>
        <v>0</v>
      </c>
      <c r="S275" s="5">
        <v>6110.6000000000013</v>
      </c>
      <c r="T275" s="312">
        <v>6110.6000000000013</v>
      </c>
      <c r="U275" s="15">
        <f t="shared" si="29"/>
        <v>0</v>
      </c>
      <c r="V275" s="312">
        <f t="shared" si="26"/>
        <v>0.99999999999909051</v>
      </c>
      <c r="W275" s="244">
        <v>8065</v>
      </c>
      <c r="X275" s="311"/>
      <c r="Y275" s="312"/>
      <c r="Z275" s="113">
        <f t="shared" si="27"/>
        <v>120</v>
      </c>
    </row>
    <row r="276" spans="1:26" s="244" customFormat="1" x14ac:dyDescent="0.25">
      <c r="A276" s="96" t="s">
        <v>1297</v>
      </c>
      <c r="B276" s="96" t="s">
        <v>1292</v>
      </c>
      <c r="C276" s="96"/>
      <c r="D276" s="96"/>
      <c r="E276" s="96"/>
      <c r="F276" s="96" t="s">
        <v>1282</v>
      </c>
      <c r="G276" s="131" t="str">
        <f t="shared" si="28"/>
        <v>20/11/2006</v>
      </c>
      <c r="H276" s="132">
        <v>20</v>
      </c>
      <c r="I276" s="132">
        <v>11</v>
      </c>
      <c r="J276" s="133">
        <v>2006</v>
      </c>
      <c r="K276" s="96" t="s">
        <v>1276</v>
      </c>
      <c r="L276" s="96">
        <v>1684</v>
      </c>
      <c r="M276" s="96" t="s">
        <v>624</v>
      </c>
      <c r="N276" s="310">
        <v>2610</v>
      </c>
      <c r="O276" s="310"/>
      <c r="Q276" s="244">
        <v>10</v>
      </c>
      <c r="R276" s="30">
        <f t="shared" si="30"/>
        <v>0</v>
      </c>
      <c r="S276" s="5">
        <v>2608.9999999999995</v>
      </c>
      <c r="T276" s="312">
        <v>2608.9999999999995</v>
      </c>
      <c r="U276" s="15">
        <f t="shared" si="29"/>
        <v>0</v>
      </c>
      <c r="V276" s="312">
        <f t="shared" si="26"/>
        <v>1.0000000000004547</v>
      </c>
      <c r="X276" s="311"/>
      <c r="Y276" s="312"/>
      <c r="Z276" s="113">
        <f t="shared" si="27"/>
        <v>120</v>
      </c>
    </row>
    <row r="277" spans="1:26" s="317" customFormat="1" x14ac:dyDescent="0.25">
      <c r="A277" s="96" t="s">
        <v>1298</v>
      </c>
      <c r="B277" s="96" t="s">
        <v>1299</v>
      </c>
      <c r="C277" s="96"/>
      <c r="D277" s="96"/>
      <c r="E277" s="96"/>
      <c r="F277" s="96" t="s">
        <v>1300</v>
      </c>
      <c r="G277" s="131" t="str">
        <f t="shared" si="28"/>
        <v>3/2/2006</v>
      </c>
      <c r="H277" s="132">
        <v>3</v>
      </c>
      <c r="I277" s="132">
        <v>2</v>
      </c>
      <c r="J277" s="133">
        <v>2006</v>
      </c>
      <c r="K277" s="96" t="s">
        <v>34</v>
      </c>
      <c r="L277" s="96">
        <v>604</v>
      </c>
      <c r="M277" s="96" t="s">
        <v>624</v>
      </c>
      <c r="N277" s="310">
        <v>13500</v>
      </c>
      <c r="O277" s="310"/>
      <c r="P277" s="244"/>
      <c r="Q277" s="244">
        <v>10</v>
      </c>
      <c r="R277" s="30">
        <f t="shared" si="30"/>
        <v>0</v>
      </c>
      <c r="S277" s="5">
        <v>13499</v>
      </c>
      <c r="T277" s="312">
        <v>13499</v>
      </c>
      <c r="U277" s="15">
        <f t="shared" si="29"/>
        <v>0</v>
      </c>
      <c r="V277" s="312">
        <f t="shared" si="26"/>
        <v>1</v>
      </c>
      <c r="W277" s="244">
        <v>7865</v>
      </c>
      <c r="X277" s="311"/>
      <c r="Y277" s="312"/>
      <c r="Z277" s="113">
        <f t="shared" si="27"/>
        <v>120</v>
      </c>
    </row>
    <row r="278" spans="1:26" s="244" customFormat="1" x14ac:dyDescent="0.25">
      <c r="A278" s="96" t="s">
        <v>1301</v>
      </c>
      <c r="B278" s="96" t="s">
        <v>1302</v>
      </c>
      <c r="C278" s="96"/>
      <c r="D278" s="96"/>
      <c r="E278" s="96"/>
      <c r="F278" s="96" t="s">
        <v>1300</v>
      </c>
      <c r="G278" s="131" t="str">
        <f t="shared" si="28"/>
        <v>3/2/2006</v>
      </c>
      <c r="H278" s="132">
        <v>3</v>
      </c>
      <c r="I278" s="132">
        <v>2</v>
      </c>
      <c r="J278" s="133">
        <v>2006</v>
      </c>
      <c r="K278" s="96" t="s">
        <v>34</v>
      </c>
      <c r="L278" s="96">
        <v>604</v>
      </c>
      <c r="M278" s="96" t="s">
        <v>624</v>
      </c>
      <c r="N278" s="310">
        <v>12240</v>
      </c>
      <c r="O278" s="310"/>
      <c r="Q278" s="244">
        <v>10</v>
      </c>
      <c r="R278" s="30">
        <f t="shared" si="30"/>
        <v>0</v>
      </c>
      <c r="S278" s="5">
        <v>12239</v>
      </c>
      <c r="T278" s="312">
        <v>12239</v>
      </c>
      <c r="U278" s="15">
        <f t="shared" si="29"/>
        <v>0</v>
      </c>
      <c r="V278" s="312">
        <f t="shared" si="26"/>
        <v>1</v>
      </c>
      <c r="W278" s="244">
        <v>7856</v>
      </c>
      <c r="X278" s="311"/>
      <c r="Y278" s="312"/>
      <c r="Z278" s="113">
        <f t="shared" si="27"/>
        <v>120</v>
      </c>
    </row>
    <row r="279" spans="1:26" s="244" customFormat="1" x14ac:dyDescent="0.25">
      <c r="A279" s="96" t="s">
        <v>1303</v>
      </c>
      <c r="B279" s="96" t="s">
        <v>1304</v>
      </c>
      <c r="C279" s="96"/>
      <c r="D279" s="96"/>
      <c r="E279" s="96"/>
      <c r="F279" s="96" t="s">
        <v>1300</v>
      </c>
      <c r="G279" s="131" t="str">
        <f t="shared" si="28"/>
        <v>3/2/2006</v>
      </c>
      <c r="H279" s="132">
        <v>3</v>
      </c>
      <c r="I279" s="132">
        <v>2</v>
      </c>
      <c r="J279" s="133">
        <v>2006</v>
      </c>
      <c r="K279" s="96" t="s">
        <v>34</v>
      </c>
      <c r="L279" s="96">
        <v>604</v>
      </c>
      <c r="M279" s="96" t="s">
        <v>624</v>
      </c>
      <c r="N279" s="310">
        <v>9176</v>
      </c>
      <c r="O279" s="310"/>
      <c r="Q279" s="244">
        <v>10</v>
      </c>
      <c r="R279" s="30">
        <f t="shared" si="30"/>
        <v>0</v>
      </c>
      <c r="S279" s="5">
        <v>9175</v>
      </c>
      <c r="T279" s="312">
        <v>9175</v>
      </c>
      <c r="U279" s="15">
        <f t="shared" si="29"/>
        <v>0</v>
      </c>
      <c r="V279" s="312">
        <f t="shared" si="26"/>
        <v>1</v>
      </c>
      <c r="W279" s="244">
        <v>7865</v>
      </c>
      <c r="X279" s="311"/>
      <c r="Y279" s="312"/>
      <c r="Z279" s="113">
        <f t="shared" si="27"/>
        <v>120</v>
      </c>
    </row>
    <row r="280" spans="1:26" s="244" customFormat="1" x14ac:dyDescent="0.25">
      <c r="A280" s="207" t="s">
        <v>1305</v>
      </c>
      <c r="B280" s="207" t="s">
        <v>1306</v>
      </c>
      <c r="C280" s="207"/>
      <c r="D280" s="207" t="s">
        <v>1307</v>
      </c>
      <c r="E280" s="207"/>
      <c r="F280" s="207" t="s">
        <v>1308</v>
      </c>
      <c r="G280" s="131" t="str">
        <f t="shared" si="28"/>
        <v>10/10/2003</v>
      </c>
      <c r="H280" s="208">
        <v>10</v>
      </c>
      <c r="I280" s="208">
        <v>10</v>
      </c>
      <c r="J280" s="209">
        <v>2003</v>
      </c>
      <c r="K280" s="207" t="s">
        <v>34</v>
      </c>
      <c r="L280" s="207" t="s">
        <v>1309</v>
      </c>
      <c r="M280" s="207" t="s">
        <v>624</v>
      </c>
      <c r="N280" s="210">
        <v>3705</v>
      </c>
      <c r="O280" s="210" t="s">
        <v>1310</v>
      </c>
      <c r="Q280" s="244">
        <v>10</v>
      </c>
      <c r="R280" s="30">
        <v>0</v>
      </c>
      <c r="S280" s="5">
        <v>3703.9999999999995</v>
      </c>
      <c r="T280" s="5">
        <v>3703.9999999999995</v>
      </c>
      <c r="U280" s="15">
        <f t="shared" si="29"/>
        <v>0</v>
      </c>
      <c r="V280" s="312">
        <f t="shared" ref="V280:V307" si="31">N280-T280</f>
        <v>1.0000000000004547</v>
      </c>
      <c r="W280" s="244">
        <v>2165</v>
      </c>
      <c r="X280" s="311"/>
      <c r="Y280" s="312"/>
      <c r="Z280" s="113">
        <f t="shared" si="27"/>
        <v>120</v>
      </c>
    </row>
    <row r="281" spans="1:26" s="317" customFormat="1" x14ac:dyDescent="0.25">
      <c r="A281" s="96" t="s">
        <v>1311</v>
      </c>
      <c r="B281" s="96" t="s">
        <v>1312</v>
      </c>
      <c r="C281" s="96"/>
      <c r="D281" s="96" t="str">
        <f>+D280</f>
        <v>Descansa en RTVD</v>
      </c>
      <c r="E281" s="96"/>
      <c r="F281" s="96" t="s">
        <v>1308</v>
      </c>
      <c r="G281" s="131" t="str">
        <f t="shared" si="28"/>
        <v>10/10/2003</v>
      </c>
      <c r="H281" s="132">
        <v>10</v>
      </c>
      <c r="I281" s="132">
        <v>10</v>
      </c>
      <c r="J281" s="133">
        <v>2003</v>
      </c>
      <c r="K281" s="96" t="s">
        <v>34</v>
      </c>
      <c r="L281" s="96" t="s">
        <v>1309</v>
      </c>
      <c r="M281" s="96" t="s">
        <v>624</v>
      </c>
      <c r="N281" s="310">
        <v>20544</v>
      </c>
      <c r="O281" s="310"/>
      <c r="P281" s="244"/>
      <c r="Q281" s="244">
        <v>10</v>
      </c>
      <c r="R281" s="30">
        <v>0</v>
      </c>
      <c r="S281" s="5">
        <v>20543.000000000004</v>
      </c>
      <c r="T281" s="5">
        <v>20543.000000000004</v>
      </c>
      <c r="U281" s="15">
        <f t="shared" si="29"/>
        <v>0</v>
      </c>
      <c r="V281" s="312">
        <f t="shared" si="31"/>
        <v>0.99999999999636202</v>
      </c>
      <c r="W281" s="244">
        <v>2165</v>
      </c>
      <c r="X281" s="311"/>
      <c r="Y281" s="312"/>
      <c r="Z281" s="113">
        <f t="shared" si="27"/>
        <v>120</v>
      </c>
    </row>
    <row r="282" spans="1:26" s="244" customFormat="1" x14ac:dyDescent="0.25">
      <c r="A282" s="96" t="s">
        <v>1313</v>
      </c>
      <c r="B282" s="96" t="s">
        <v>1314</v>
      </c>
      <c r="C282" s="96"/>
      <c r="D282" s="96" t="str">
        <f>+D281</f>
        <v>Descansa en RTVD</v>
      </c>
      <c r="E282" s="96"/>
      <c r="F282" s="96" t="s">
        <v>1308</v>
      </c>
      <c r="G282" s="131" t="str">
        <f t="shared" si="28"/>
        <v>29/10/2003</v>
      </c>
      <c r="H282" s="132">
        <v>29</v>
      </c>
      <c r="I282" s="132">
        <v>10</v>
      </c>
      <c r="J282" s="133">
        <v>2003</v>
      </c>
      <c r="K282" s="96" t="s">
        <v>747</v>
      </c>
      <c r="L282" s="96">
        <v>626</v>
      </c>
      <c r="M282" s="96" t="s">
        <v>624</v>
      </c>
      <c r="N282" s="310">
        <v>17237</v>
      </c>
      <c r="O282" s="310"/>
      <c r="Q282" s="244">
        <v>10</v>
      </c>
      <c r="R282" s="30">
        <v>0</v>
      </c>
      <c r="S282" s="5">
        <v>17236</v>
      </c>
      <c r="T282" s="5">
        <v>17236</v>
      </c>
      <c r="U282" s="15">
        <f t="shared" si="29"/>
        <v>0</v>
      </c>
      <c r="V282" s="312">
        <f t="shared" si="31"/>
        <v>1</v>
      </c>
      <c r="W282" s="244">
        <v>2350</v>
      </c>
      <c r="X282" s="311"/>
      <c r="Y282" s="312"/>
      <c r="Z282" s="113">
        <f t="shared" si="27"/>
        <v>120</v>
      </c>
    </row>
    <row r="283" spans="1:26" s="244" customFormat="1" x14ac:dyDescent="0.25">
      <c r="A283" s="96" t="s">
        <v>1315</v>
      </c>
      <c r="B283" s="96" t="s">
        <v>1316</v>
      </c>
      <c r="C283" s="96"/>
      <c r="D283" s="96"/>
      <c r="E283" s="96"/>
      <c r="F283" s="96" t="s">
        <v>673</v>
      </c>
      <c r="G283" s="131" t="str">
        <f t="shared" si="28"/>
        <v>14/1/2005</v>
      </c>
      <c r="H283" s="132">
        <v>14</v>
      </c>
      <c r="I283" s="132">
        <v>1</v>
      </c>
      <c r="J283" s="133">
        <v>2005</v>
      </c>
      <c r="K283" s="96" t="s">
        <v>34</v>
      </c>
      <c r="L283" s="96">
        <v>2594</v>
      </c>
      <c r="M283" s="96" t="s">
        <v>624</v>
      </c>
      <c r="N283" s="310">
        <v>4083.2</v>
      </c>
      <c r="O283" s="310"/>
      <c r="Q283" s="244">
        <v>10</v>
      </c>
      <c r="R283" s="30">
        <v>0</v>
      </c>
      <c r="S283" s="5">
        <v>4082.2</v>
      </c>
      <c r="T283" s="312">
        <v>4082.2</v>
      </c>
      <c r="U283" s="15">
        <f t="shared" si="29"/>
        <v>0</v>
      </c>
      <c r="V283" s="312">
        <f t="shared" si="31"/>
        <v>1</v>
      </c>
      <c r="W283" s="244">
        <v>5603</v>
      </c>
      <c r="X283" s="311"/>
      <c r="Y283" s="312"/>
      <c r="Z283" s="113">
        <f t="shared" si="27"/>
        <v>120</v>
      </c>
    </row>
    <row r="284" spans="1:26" s="244" customFormat="1" x14ac:dyDescent="0.25">
      <c r="A284" s="96" t="s">
        <v>1317</v>
      </c>
      <c r="B284" s="96" t="s">
        <v>1318</v>
      </c>
      <c r="C284" s="96" t="s">
        <v>1319</v>
      </c>
      <c r="D284" s="96"/>
      <c r="E284" s="96" t="s">
        <v>1320</v>
      </c>
      <c r="F284" s="96" t="s">
        <v>1032</v>
      </c>
      <c r="G284" s="131" t="str">
        <f t="shared" si="28"/>
        <v>11/2/2004</v>
      </c>
      <c r="H284" s="132">
        <v>11</v>
      </c>
      <c r="I284" s="132">
        <v>2</v>
      </c>
      <c r="J284" s="133">
        <v>2004</v>
      </c>
      <c r="K284" s="96" t="s">
        <v>34</v>
      </c>
      <c r="L284" s="96">
        <v>30591</v>
      </c>
      <c r="M284" s="96" t="s">
        <v>624</v>
      </c>
      <c r="N284" s="310">
        <v>2353.1799999999998</v>
      </c>
      <c r="O284" s="310"/>
      <c r="Q284" s="244">
        <v>10</v>
      </c>
      <c r="R284" s="30">
        <v>0</v>
      </c>
      <c r="S284" s="5">
        <v>2352.1799999999998</v>
      </c>
      <c r="T284" s="5">
        <v>2352.1799999999998</v>
      </c>
      <c r="U284" s="15">
        <f t="shared" si="29"/>
        <v>0</v>
      </c>
      <c r="V284" s="312">
        <f t="shared" si="31"/>
        <v>1</v>
      </c>
      <c r="W284" s="244">
        <v>3170</v>
      </c>
      <c r="X284" s="311"/>
      <c r="Y284" s="312"/>
      <c r="Z284" s="113">
        <f t="shared" si="27"/>
        <v>120</v>
      </c>
    </row>
    <row r="285" spans="1:26" s="244" customFormat="1" x14ac:dyDescent="0.25">
      <c r="A285" s="96" t="s">
        <v>1321</v>
      </c>
      <c r="B285" s="96" t="s">
        <v>1322</v>
      </c>
      <c r="C285" s="96"/>
      <c r="D285" s="96"/>
      <c r="E285" s="96"/>
      <c r="F285" s="96" t="s">
        <v>822</v>
      </c>
      <c r="G285" s="131" t="str">
        <f t="shared" si="28"/>
        <v>2/2/2005</v>
      </c>
      <c r="H285" s="132">
        <v>2</v>
      </c>
      <c r="I285" s="132">
        <v>2</v>
      </c>
      <c r="J285" s="133">
        <v>2005</v>
      </c>
      <c r="K285" s="96" t="s">
        <v>34</v>
      </c>
      <c r="L285" s="96">
        <v>6053</v>
      </c>
      <c r="M285" s="96" t="s">
        <v>624</v>
      </c>
      <c r="N285" s="310">
        <v>492</v>
      </c>
      <c r="O285" s="310"/>
      <c r="Q285" s="244">
        <v>10</v>
      </c>
      <c r="R285" s="30">
        <v>0</v>
      </c>
      <c r="S285" s="5">
        <v>491</v>
      </c>
      <c r="T285" s="312">
        <v>491</v>
      </c>
      <c r="U285" s="15">
        <f t="shared" si="29"/>
        <v>0</v>
      </c>
      <c r="V285" s="312">
        <f t="shared" si="31"/>
        <v>1</v>
      </c>
      <c r="W285" s="244">
        <v>5561</v>
      </c>
      <c r="X285" s="311"/>
      <c r="Y285" s="312"/>
      <c r="Z285" s="113">
        <f t="shared" si="27"/>
        <v>120</v>
      </c>
    </row>
    <row r="286" spans="1:26" s="244" customFormat="1" x14ac:dyDescent="0.25">
      <c r="A286" s="96" t="s">
        <v>1323</v>
      </c>
      <c r="B286" s="96" t="s">
        <v>1324</v>
      </c>
      <c r="C286" s="96"/>
      <c r="D286" s="96"/>
      <c r="E286" s="96"/>
      <c r="F286" s="96" t="s">
        <v>750</v>
      </c>
      <c r="G286" s="131" t="str">
        <f t="shared" si="28"/>
        <v>12/8/2003</v>
      </c>
      <c r="H286" s="132">
        <v>12</v>
      </c>
      <c r="I286" s="132">
        <v>8</v>
      </c>
      <c r="J286" s="133">
        <v>2003</v>
      </c>
      <c r="K286" s="96" t="s">
        <v>747</v>
      </c>
      <c r="L286" s="96">
        <v>727</v>
      </c>
      <c r="M286" s="96" t="s">
        <v>624</v>
      </c>
      <c r="N286" s="185">
        <v>25528.5</v>
      </c>
      <c r="O286" s="185"/>
      <c r="Q286" s="244">
        <v>10</v>
      </c>
      <c r="R286" s="30">
        <v>0</v>
      </c>
      <c r="S286" s="5">
        <v>25527.5</v>
      </c>
      <c r="T286" s="5">
        <v>25527.5</v>
      </c>
      <c r="U286" s="15">
        <f t="shared" si="29"/>
        <v>0</v>
      </c>
      <c r="V286" s="312">
        <f t="shared" si="31"/>
        <v>1</v>
      </c>
      <c r="W286" s="244">
        <v>2710</v>
      </c>
      <c r="X286" s="311"/>
      <c r="Y286" s="312"/>
      <c r="Z286" s="113">
        <f t="shared" si="27"/>
        <v>120</v>
      </c>
    </row>
    <row r="287" spans="1:26" s="244" customFormat="1" x14ac:dyDescent="0.25">
      <c r="A287" s="96" t="s">
        <v>1325</v>
      </c>
      <c r="B287" s="96" t="s">
        <v>1326</v>
      </c>
      <c r="C287" s="96"/>
      <c r="D287" s="96"/>
      <c r="E287" s="96"/>
      <c r="F287" s="96" t="s">
        <v>750</v>
      </c>
      <c r="G287" s="131" t="str">
        <f t="shared" si="28"/>
        <v>19/12/2003</v>
      </c>
      <c r="H287" s="132">
        <v>19</v>
      </c>
      <c r="I287" s="132">
        <v>12</v>
      </c>
      <c r="J287" s="133">
        <v>2003</v>
      </c>
      <c r="K287" s="96" t="s">
        <v>747</v>
      </c>
      <c r="L287" s="96">
        <v>768</v>
      </c>
      <c r="M287" s="96" t="s">
        <v>624</v>
      </c>
      <c r="N287" s="185">
        <v>14824.05</v>
      </c>
      <c r="O287" s="185"/>
      <c r="Q287" s="244">
        <v>10</v>
      </c>
      <c r="R287" s="30">
        <v>0</v>
      </c>
      <c r="S287" s="5">
        <v>14823.05</v>
      </c>
      <c r="T287" s="5">
        <v>14823.05</v>
      </c>
      <c r="U287" s="15">
        <f t="shared" si="29"/>
        <v>0</v>
      </c>
      <c r="V287" s="312">
        <f t="shared" si="31"/>
        <v>1</v>
      </c>
      <c r="W287" s="244">
        <v>2895</v>
      </c>
      <c r="X287" s="311"/>
      <c r="Y287" s="312"/>
      <c r="Z287" s="113">
        <f t="shared" si="27"/>
        <v>120</v>
      </c>
    </row>
    <row r="288" spans="1:26" s="244" customFormat="1" x14ac:dyDescent="0.25">
      <c r="A288" s="96" t="s">
        <v>1327</v>
      </c>
      <c r="B288" s="96" t="s">
        <v>1328</v>
      </c>
      <c r="C288" s="96"/>
      <c r="D288" s="96"/>
      <c r="E288" s="96"/>
      <c r="F288" s="96" t="s">
        <v>822</v>
      </c>
      <c r="G288" s="131" t="str">
        <f t="shared" si="28"/>
        <v>13/2/2004</v>
      </c>
      <c r="H288" s="132">
        <v>13</v>
      </c>
      <c r="I288" s="132">
        <v>2</v>
      </c>
      <c r="J288" s="133">
        <v>2004</v>
      </c>
      <c r="K288" s="96" t="s">
        <v>34</v>
      </c>
      <c r="L288" s="96">
        <v>4921</v>
      </c>
      <c r="M288" s="96" t="s">
        <v>624</v>
      </c>
      <c r="N288" s="185">
        <v>2661.79</v>
      </c>
      <c r="O288" s="185"/>
      <c r="Q288" s="244">
        <v>10</v>
      </c>
      <c r="R288" s="30">
        <v>0</v>
      </c>
      <c r="S288" s="5">
        <v>2660.79</v>
      </c>
      <c r="T288" s="5">
        <v>2660.79</v>
      </c>
      <c r="U288" s="15">
        <f t="shared" si="29"/>
        <v>0</v>
      </c>
      <c r="V288" s="312">
        <f t="shared" si="31"/>
        <v>1</v>
      </c>
      <c r="W288" s="244">
        <v>3249</v>
      </c>
      <c r="X288" s="311"/>
      <c r="Y288" s="312"/>
      <c r="Z288" s="113">
        <f t="shared" si="27"/>
        <v>120</v>
      </c>
    </row>
    <row r="289" spans="1:26" s="341" customFormat="1" x14ac:dyDescent="0.25">
      <c r="A289" s="96" t="s">
        <v>1329</v>
      </c>
      <c r="B289" s="96" t="str">
        <f>+B288</f>
        <v>Sistema Reclinable Neumático</v>
      </c>
      <c r="C289" s="96"/>
      <c r="D289" s="96"/>
      <c r="E289" s="96"/>
      <c r="F289" s="96" t="s">
        <v>822</v>
      </c>
      <c r="G289" s="131" t="str">
        <f t="shared" si="28"/>
        <v>13/2/2004</v>
      </c>
      <c r="H289" s="132">
        <v>13</v>
      </c>
      <c r="I289" s="132">
        <v>2</v>
      </c>
      <c r="J289" s="133">
        <v>2004</v>
      </c>
      <c r="K289" s="96" t="s">
        <v>34</v>
      </c>
      <c r="L289" s="96">
        <v>4921</v>
      </c>
      <c r="M289" s="96" t="s">
        <v>624</v>
      </c>
      <c r="N289" s="185">
        <v>2661.79</v>
      </c>
      <c r="O289" s="185"/>
      <c r="P289" s="244"/>
      <c r="Q289" s="244">
        <v>10</v>
      </c>
      <c r="R289" s="30">
        <v>0</v>
      </c>
      <c r="S289" s="5">
        <v>2660.79</v>
      </c>
      <c r="T289" s="5">
        <v>2660.79</v>
      </c>
      <c r="U289" s="15">
        <f t="shared" si="29"/>
        <v>0</v>
      </c>
      <c r="V289" s="312">
        <f t="shared" si="31"/>
        <v>1</v>
      </c>
      <c r="W289" s="200">
        <v>3249</v>
      </c>
      <c r="X289" s="311"/>
      <c r="Y289" s="312"/>
      <c r="Z289" s="113">
        <f t="shared" si="27"/>
        <v>120</v>
      </c>
    </row>
    <row r="290" spans="1:26" s="317" customFormat="1" x14ac:dyDescent="0.25">
      <c r="A290" s="96" t="s">
        <v>1330</v>
      </c>
      <c r="B290" s="96" t="s">
        <v>1275</v>
      </c>
      <c r="C290" s="96"/>
      <c r="D290" s="96"/>
      <c r="E290" s="96"/>
      <c r="F290" s="96" t="s">
        <v>822</v>
      </c>
      <c r="G290" s="131" t="str">
        <f t="shared" si="28"/>
        <v>6/9/2006</v>
      </c>
      <c r="H290" s="132">
        <v>6</v>
      </c>
      <c r="I290" s="132">
        <v>9</v>
      </c>
      <c r="J290" s="133">
        <v>2006</v>
      </c>
      <c r="K290" s="96" t="s">
        <v>747</v>
      </c>
      <c r="L290" s="96">
        <v>1633</v>
      </c>
      <c r="M290" s="96" t="s">
        <v>624</v>
      </c>
      <c r="N290" s="185">
        <v>50254.18</v>
      </c>
      <c r="O290" s="186" t="s">
        <v>972</v>
      </c>
      <c r="P290" s="244"/>
      <c r="Q290" s="244">
        <v>10</v>
      </c>
      <c r="R290" s="30">
        <v>0</v>
      </c>
      <c r="S290" s="5">
        <v>50253.18</v>
      </c>
      <c r="T290" s="312">
        <v>50253.18</v>
      </c>
      <c r="U290" s="15">
        <f t="shared" si="29"/>
        <v>0</v>
      </c>
      <c r="V290" s="312">
        <f t="shared" si="31"/>
        <v>1</v>
      </c>
      <c r="W290" s="200">
        <v>8656</v>
      </c>
      <c r="X290" s="311"/>
      <c r="Y290" s="312"/>
      <c r="Z290" s="113">
        <f t="shared" si="27"/>
        <v>120</v>
      </c>
    </row>
    <row r="291" spans="1:26" s="317" customFormat="1" x14ac:dyDescent="0.25">
      <c r="A291" s="96" t="s">
        <v>1331</v>
      </c>
      <c r="B291" s="96" t="s">
        <v>1332</v>
      </c>
      <c r="C291" s="96"/>
      <c r="D291" s="96"/>
      <c r="E291" s="96"/>
      <c r="F291" s="96" t="s">
        <v>822</v>
      </c>
      <c r="G291" s="131" t="str">
        <f t="shared" si="28"/>
        <v>25/11/2003</v>
      </c>
      <c r="H291" s="132">
        <v>25</v>
      </c>
      <c r="I291" s="132">
        <v>11</v>
      </c>
      <c r="J291" s="133">
        <v>2003</v>
      </c>
      <c r="K291" s="96" t="s">
        <v>34</v>
      </c>
      <c r="L291" s="96" t="s">
        <v>949</v>
      </c>
      <c r="M291" s="96" t="s">
        <v>624</v>
      </c>
      <c r="N291" s="310">
        <v>3569.6</v>
      </c>
      <c r="O291" s="310"/>
      <c r="P291" s="244"/>
      <c r="Q291" s="244">
        <v>10</v>
      </c>
      <c r="R291" s="30">
        <v>0</v>
      </c>
      <c r="S291" s="5">
        <v>3568.6</v>
      </c>
      <c r="T291" s="5">
        <v>3568.6</v>
      </c>
      <c r="U291" s="15">
        <f t="shared" si="29"/>
        <v>0</v>
      </c>
      <c r="V291" s="312">
        <f t="shared" si="31"/>
        <v>1</v>
      </c>
      <c r="W291" s="244">
        <v>2702</v>
      </c>
      <c r="X291" s="311"/>
      <c r="Y291" s="312"/>
      <c r="Z291" s="113">
        <f t="shared" ref="Z291:Z307" si="32">IF((DATEDIF(G291,Z$4,"m"))&gt;=120,120,(DATEDIF(G291,Z$4,"m")))</f>
        <v>120</v>
      </c>
    </row>
    <row r="292" spans="1:26" s="244" customFormat="1" x14ac:dyDescent="0.25">
      <c r="A292" s="96" t="s">
        <v>1333</v>
      </c>
      <c r="B292" s="96" t="s">
        <v>1334</v>
      </c>
      <c r="C292" s="96"/>
      <c r="D292" s="96"/>
      <c r="E292" s="96"/>
      <c r="F292" s="96" t="s">
        <v>750</v>
      </c>
      <c r="G292" s="131" t="str">
        <f t="shared" si="28"/>
        <v>10/1/2003</v>
      </c>
      <c r="H292" s="132">
        <v>10</v>
      </c>
      <c r="I292" s="132">
        <v>1</v>
      </c>
      <c r="J292" s="133">
        <v>2003</v>
      </c>
      <c r="K292" s="96" t="s">
        <v>747</v>
      </c>
      <c r="L292" s="96">
        <v>694</v>
      </c>
      <c r="M292" s="96" t="s">
        <v>624</v>
      </c>
      <c r="N292" s="310">
        <v>13833</v>
      </c>
      <c r="O292" s="310"/>
      <c r="Q292" s="244">
        <v>10</v>
      </c>
      <c r="R292" s="30">
        <v>0</v>
      </c>
      <c r="S292" s="5">
        <v>13832</v>
      </c>
      <c r="T292" s="5">
        <v>13832</v>
      </c>
      <c r="U292" s="15">
        <f t="shared" si="29"/>
        <v>0</v>
      </c>
      <c r="V292" s="312">
        <f t="shared" si="31"/>
        <v>1</v>
      </c>
      <c r="W292" s="244">
        <v>2533</v>
      </c>
      <c r="X292" s="311"/>
      <c r="Y292" s="312"/>
      <c r="Z292" s="113">
        <f t="shared" si="32"/>
        <v>120</v>
      </c>
    </row>
    <row r="293" spans="1:26" s="244" customFormat="1" x14ac:dyDescent="0.25">
      <c r="A293" s="96" t="s">
        <v>1335</v>
      </c>
      <c r="B293" s="96" t="s">
        <v>1007</v>
      </c>
      <c r="C293" s="96"/>
      <c r="D293" s="96"/>
      <c r="E293" s="96"/>
      <c r="F293" s="96" t="s">
        <v>750</v>
      </c>
      <c r="G293" s="131" t="str">
        <f t="shared" si="28"/>
        <v>10/1/2003</v>
      </c>
      <c r="H293" s="132">
        <v>10</v>
      </c>
      <c r="I293" s="132">
        <v>1</v>
      </c>
      <c r="J293" s="133">
        <v>2003</v>
      </c>
      <c r="K293" s="96" t="s">
        <v>747</v>
      </c>
      <c r="L293" s="96">
        <v>694</v>
      </c>
      <c r="M293" s="96" t="s">
        <v>624</v>
      </c>
      <c r="N293" s="310">
        <v>23328</v>
      </c>
      <c r="O293" s="310"/>
      <c r="Q293" s="244">
        <v>10</v>
      </c>
      <c r="R293" s="30">
        <v>0</v>
      </c>
      <c r="S293" s="5">
        <v>23327</v>
      </c>
      <c r="T293" s="5">
        <v>23327</v>
      </c>
      <c r="U293" s="15">
        <f t="shared" si="29"/>
        <v>0</v>
      </c>
      <c r="V293" s="312">
        <f t="shared" si="31"/>
        <v>1</v>
      </c>
      <c r="W293" s="244">
        <v>2533</v>
      </c>
      <c r="X293" s="311"/>
      <c r="Y293" s="312"/>
      <c r="Z293" s="113">
        <f t="shared" si="32"/>
        <v>120</v>
      </c>
    </row>
    <row r="294" spans="1:26" s="244" customFormat="1" x14ac:dyDescent="0.25">
      <c r="A294" s="96" t="s">
        <v>1336</v>
      </c>
      <c r="B294" s="96" t="s">
        <v>1275</v>
      </c>
      <c r="C294" s="96"/>
      <c r="D294" s="96"/>
      <c r="E294" s="96"/>
      <c r="F294" s="96" t="s">
        <v>822</v>
      </c>
      <c r="G294" s="131" t="str">
        <f t="shared" si="28"/>
        <v>3/10/2006</v>
      </c>
      <c r="H294" s="132">
        <v>3</v>
      </c>
      <c r="I294" s="132">
        <v>10</v>
      </c>
      <c r="J294" s="133">
        <v>2006</v>
      </c>
      <c r="K294" s="96" t="s">
        <v>1276</v>
      </c>
      <c r="L294" s="96">
        <v>1568</v>
      </c>
      <c r="M294" s="96" t="s">
        <v>624</v>
      </c>
      <c r="N294" s="310">
        <v>5862.65</v>
      </c>
      <c r="O294" s="310"/>
      <c r="Q294" s="244">
        <v>10</v>
      </c>
      <c r="R294" s="30">
        <v>0</v>
      </c>
      <c r="S294" s="5">
        <v>5861.65</v>
      </c>
      <c r="T294" s="312">
        <v>5861.65</v>
      </c>
      <c r="U294" s="15">
        <f t="shared" si="29"/>
        <v>0</v>
      </c>
      <c r="V294" s="312">
        <f t="shared" si="31"/>
        <v>1</v>
      </c>
      <c r="W294" s="244">
        <v>8017</v>
      </c>
      <c r="X294" s="311"/>
      <c r="Y294" s="312"/>
      <c r="Z294" s="113">
        <f t="shared" si="32"/>
        <v>120</v>
      </c>
    </row>
    <row r="295" spans="1:26" s="244" customFormat="1" x14ac:dyDescent="0.25">
      <c r="A295" s="96" t="s">
        <v>1337</v>
      </c>
      <c r="B295" s="96" t="s">
        <v>1338</v>
      </c>
      <c r="C295" s="96"/>
      <c r="D295" s="96"/>
      <c r="E295" s="96"/>
      <c r="F295" s="96" t="s">
        <v>750</v>
      </c>
      <c r="G295" s="131" t="str">
        <f t="shared" si="28"/>
        <v>12/1/2003</v>
      </c>
      <c r="H295" s="132">
        <v>12</v>
      </c>
      <c r="I295" s="132">
        <v>1</v>
      </c>
      <c r="J295" s="133">
        <v>2003</v>
      </c>
      <c r="K295" s="96" t="s">
        <v>747</v>
      </c>
      <c r="L295" s="96">
        <v>703</v>
      </c>
      <c r="M295" s="96" t="s">
        <v>624</v>
      </c>
      <c r="N295" s="310">
        <v>10995</v>
      </c>
      <c r="O295" s="310"/>
      <c r="Q295" s="244">
        <v>10</v>
      </c>
      <c r="R295" s="30">
        <v>0</v>
      </c>
      <c r="S295" s="5">
        <v>10994</v>
      </c>
      <c r="T295" s="5">
        <v>10994</v>
      </c>
      <c r="U295" s="15">
        <f t="shared" si="29"/>
        <v>0</v>
      </c>
      <c r="V295" s="312">
        <f t="shared" si="31"/>
        <v>1</v>
      </c>
      <c r="W295" s="244">
        <v>2542</v>
      </c>
      <c r="X295" s="311"/>
      <c r="Y295" s="312"/>
      <c r="Z295" s="113">
        <f t="shared" si="32"/>
        <v>120</v>
      </c>
    </row>
    <row r="296" spans="1:26" s="244" customFormat="1" x14ac:dyDescent="0.25">
      <c r="A296" s="96" t="s">
        <v>1339</v>
      </c>
      <c r="B296" s="96" t="s">
        <v>1340</v>
      </c>
      <c r="C296" s="96"/>
      <c r="D296" s="96"/>
      <c r="E296" s="96"/>
      <c r="F296" s="96" t="s">
        <v>750</v>
      </c>
      <c r="G296" s="131" t="str">
        <f t="shared" si="28"/>
        <v>12/8/2003</v>
      </c>
      <c r="H296" s="132">
        <v>12</v>
      </c>
      <c r="I296" s="132">
        <v>8</v>
      </c>
      <c r="J296" s="133">
        <v>2003</v>
      </c>
      <c r="K296" s="96" t="s">
        <v>747</v>
      </c>
      <c r="L296" s="96">
        <v>727</v>
      </c>
      <c r="M296" s="96" t="s">
        <v>624</v>
      </c>
      <c r="N296" s="310">
        <v>5310</v>
      </c>
      <c r="O296" s="310"/>
      <c r="Q296" s="244">
        <v>10</v>
      </c>
      <c r="R296" s="30">
        <v>0</v>
      </c>
      <c r="S296" s="5">
        <v>5309</v>
      </c>
      <c r="T296" s="5">
        <v>5309</v>
      </c>
      <c r="U296" s="15">
        <f t="shared" si="29"/>
        <v>0</v>
      </c>
      <c r="V296" s="312">
        <f t="shared" si="31"/>
        <v>1</v>
      </c>
      <c r="W296" s="244">
        <v>2710</v>
      </c>
      <c r="X296" s="311"/>
      <c r="Y296" s="312"/>
      <c r="Z296" s="113">
        <f t="shared" si="32"/>
        <v>120</v>
      </c>
    </row>
    <row r="297" spans="1:26" s="244" customFormat="1" x14ac:dyDescent="0.25">
      <c r="A297" s="96" t="s">
        <v>1341</v>
      </c>
      <c r="B297" s="195" t="s">
        <v>1342</v>
      </c>
      <c r="C297" s="96" t="s">
        <v>1128</v>
      </c>
      <c r="D297" s="96"/>
      <c r="E297" s="96"/>
      <c r="F297" s="96" t="s">
        <v>1343</v>
      </c>
      <c r="G297" s="131" t="str">
        <f t="shared" si="28"/>
        <v>27/9/2006</v>
      </c>
      <c r="H297" s="132">
        <v>27</v>
      </c>
      <c r="I297" s="132">
        <v>9</v>
      </c>
      <c r="J297" s="133">
        <v>2006</v>
      </c>
      <c r="K297" s="96" t="s">
        <v>747</v>
      </c>
      <c r="L297" s="96">
        <v>1642</v>
      </c>
      <c r="M297" s="96" t="s">
        <v>624</v>
      </c>
      <c r="N297" s="310">
        <v>3280</v>
      </c>
      <c r="O297" s="310" t="s">
        <v>1344</v>
      </c>
      <c r="Q297" s="244">
        <v>10</v>
      </c>
      <c r="R297" s="30">
        <v>0</v>
      </c>
      <c r="S297" s="5">
        <v>3279</v>
      </c>
      <c r="T297" s="312">
        <v>3279</v>
      </c>
      <c r="U297" s="15">
        <f t="shared" si="29"/>
        <v>0</v>
      </c>
      <c r="V297" s="312">
        <f t="shared" si="31"/>
        <v>1</v>
      </c>
      <c r="W297" s="244">
        <v>8740</v>
      </c>
      <c r="X297" s="311"/>
      <c r="Y297" s="312"/>
      <c r="Z297" s="113">
        <f t="shared" si="32"/>
        <v>120</v>
      </c>
    </row>
    <row r="298" spans="1:26" s="244" customFormat="1" x14ac:dyDescent="0.25">
      <c r="A298" s="96" t="s">
        <v>1345</v>
      </c>
      <c r="B298" s="195" t="s">
        <v>1342</v>
      </c>
      <c r="C298" s="96" t="s">
        <v>1128</v>
      </c>
      <c r="D298" s="96"/>
      <c r="E298" s="96"/>
      <c r="F298" s="96" t="s">
        <v>1343</v>
      </c>
      <c r="G298" s="131" t="str">
        <f t="shared" si="28"/>
        <v>27/9/2006</v>
      </c>
      <c r="H298" s="132">
        <v>27</v>
      </c>
      <c r="I298" s="132">
        <v>9</v>
      </c>
      <c r="J298" s="133">
        <v>2006</v>
      </c>
      <c r="K298" s="96" t="s">
        <v>747</v>
      </c>
      <c r="L298" s="96">
        <v>1642</v>
      </c>
      <c r="M298" s="96" t="s">
        <v>624</v>
      </c>
      <c r="N298" s="310">
        <v>3280</v>
      </c>
      <c r="O298" s="310" t="s">
        <v>1157</v>
      </c>
      <c r="Q298" s="244">
        <v>10</v>
      </c>
      <c r="R298" s="30">
        <v>0</v>
      </c>
      <c r="S298" s="5">
        <v>3279</v>
      </c>
      <c r="T298" s="312">
        <v>3279</v>
      </c>
      <c r="U298" s="15">
        <f t="shared" si="29"/>
        <v>0</v>
      </c>
      <c r="V298" s="312">
        <f t="shared" si="31"/>
        <v>1</v>
      </c>
      <c r="W298" s="244">
        <v>8740</v>
      </c>
      <c r="X298" s="311"/>
      <c r="Y298" s="312"/>
      <c r="Z298" s="113">
        <f t="shared" si="32"/>
        <v>120</v>
      </c>
    </row>
    <row r="299" spans="1:26" s="244" customFormat="1" x14ac:dyDescent="0.25">
      <c r="A299" s="96" t="s">
        <v>1346</v>
      </c>
      <c r="B299" s="96" t="s">
        <v>728</v>
      </c>
      <c r="C299" s="96"/>
      <c r="D299" s="96" t="s">
        <v>1347</v>
      </c>
      <c r="E299" s="96"/>
      <c r="F299" s="96" t="s">
        <v>1348</v>
      </c>
      <c r="G299" s="131" t="str">
        <f t="shared" si="28"/>
        <v>23/3/2005</v>
      </c>
      <c r="H299" s="132">
        <v>23</v>
      </c>
      <c r="I299" s="132">
        <v>3</v>
      </c>
      <c r="J299" s="133">
        <v>2005</v>
      </c>
      <c r="K299" s="96" t="s">
        <v>34</v>
      </c>
      <c r="L299" s="96">
        <v>541</v>
      </c>
      <c r="M299" s="96" t="s">
        <v>624</v>
      </c>
      <c r="N299" s="310">
        <v>3730</v>
      </c>
      <c r="O299" s="310"/>
      <c r="Q299" s="244">
        <v>10</v>
      </c>
      <c r="R299" s="30">
        <v>0</v>
      </c>
      <c r="S299" s="5">
        <v>3729</v>
      </c>
      <c r="T299" s="5">
        <v>3729</v>
      </c>
      <c r="U299" s="15">
        <f t="shared" si="29"/>
        <v>0</v>
      </c>
      <c r="V299" s="312">
        <f t="shared" si="31"/>
        <v>1</v>
      </c>
      <c r="W299" s="244">
        <v>5915</v>
      </c>
      <c r="X299" s="311"/>
      <c r="Y299" s="312"/>
      <c r="Z299" s="113">
        <f t="shared" si="32"/>
        <v>120</v>
      </c>
    </row>
    <row r="300" spans="1:26" s="244" customFormat="1" x14ac:dyDescent="0.25">
      <c r="A300" s="96" t="s">
        <v>1349</v>
      </c>
      <c r="B300" s="96" t="s">
        <v>1350</v>
      </c>
      <c r="C300" s="96" t="s">
        <v>1351</v>
      </c>
      <c r="D300" s="96" t="s">
        <v>1352</v>
      </c>
      <c r="E300" s="96"/>
      <c r="F300" s="96" t="s">
        <v>1252</v>
      </c>
      <c r="G300" s="131" t="str">
        <f t="shared" si="28"/>
        <v>17/5/2005</v>
      </c>
      <c r="H300" s="132">
        <v>17</v>
      </c>
      <c r="I300" s="132">
        <v>5</v>
      </c>
      <c r="J300" s="133">
        <v>2005</v>
      </c>
      <c r="K300" s="96" t="s">
        <v>34</v>
      </c>
      <c r="L300" s="133">
        <v>8314</v>
      </c>
      <c r="M300" s="96" t="s">
        <v>624</v>
      </c>
      <c r="N300" s="310">
        <v>11091.06</v>
      </c>
      <c r="O300" s="310"/>
      <c r="Q300" s="244">
        <v>10</v>
      </c>
      <c r="R300" s="30">
        <v>0</v>
      </c>
      <c r="S300" s="5">
        <v>11090.06</v>
      </c>
      <c r="T300" s="5">
        <v>11090.06</v>
      </c>
      <c r="U300" s="15">
        <f t="shared" si="29"/>
        <v>0</v>
      </c>
      <c r="V300" s="312">
        <f t="shared" si="31"/>
        <v>1</v>
      </c>
      <c r="W300" s="244">
        <v>6358</v>
      </c>
      <c r="X300" s="311"/>
      <c r="Y300" s="312"/>
      <c r="Z300" s="113">
        <f t="shared" si="32"/>
        <v>120</v>
      </c>
    </row>
    <row r="301" spans="1:26" s="244" customFormat="1" x14ac:dyDescent="0.25">
      <c r="A301" s="96" t="s">
        <v>1353</v>
      </c>
      <c r="B301" s="96" t="s">
        <v>1354</v>
      </c>
      <c r="C301" s="96" t="s">
        <v>1355</v>
      </c>
      <c r="D301" s="96"/>
      <c r="E301" s="96" t="s">
        <v>1356</v>
      </c>
      <c r="F301" s="96" t="s">
        <v>1357</v>
      </c>
      <c r="G301" s="131" t="str">
        <f t="shared" si="28"/>
        <v>2/11/2005</v>
      </c>
      <c r="H301" s="132">
        <v>2</v>
      </c>
      <c r="I301" s="132">
        <v>11</v>
      </c>
      <c r="J301" s="133">
        <v>2005</v>
      </c>
      <c r="K301" s="96" t="s">
        <v>34</v>
      </c>
      <c r="L301" s="133">
        <v>11261</v>
      </c>
      <c r="M301" s="96" t="s">
        <v>624</v>
      </c>
      <c r="N301" s="310">
        <v>63200</v>
      </c>
      <c r="O301" s="310" t="s">
        <v>1358</v>
      </c>
      <c r="Q301" s="244">
        <v>10</v>
      </c>
      <c r="R301" s="30">
        <v>0</v>
      </c>
      <c r="S301" s="5">
        <v>63199</v>
      </c>
      <c r="T301" s="5">
        <v>63199</v>
      </c>
      <c r="U301" s="15">
        <f t="shared" si="29"/>
        <v>0</v>
      </c>
      <c r="V301" s="312">
        <f t="shared" si="31"/>
        <v>1</v>
      </c>
      <c r="W301" s="244">
        <v>5585</v>
      </c>
      <c r="X301" s="311"/>
      <c r="Y301" s="312"/>
      <c r="Z301" s="113">
        <f t="shared" si="32"/>
        <v>120</v>
      </c>
    </row>
    <row r="302" spans="1:26" s="244" customFormat="1" x14ac:dyDescent="0.25">
      <c r="A302" s="96" t="s">
        <v>1365</v>
      </c>
      <c r="B302" s="96" t="s">
        <v>852</v>
      </c>
      <c r="C302" s="96" t="s">
        <v>992</v>
      </c>
      <c r="D302" s="96" t="s">
        <v>1366</v>
      </c>
      <c r="E302" s="96" t="s">
        <v>1367</v>
      </c>
      <c r="F302" s="96" t="s">
        <v>1368</v>
      </c>
      <c r="G302" s="131" t="str">
        <f t="shared" si="28"/>
        <v>1/3/2005</v>
      </c>
      <c r="H302" s="132">
        <v>1</v>
      </c>
      <c r="I302" s="132">
        <v>3</v>
      </c>
      <c r="J302" s="133">
        <v>2005</v>
      </c>
      <c r="K302" s="96" t="s">
        <v>34</v>
      </c>
      <c r="L302" s="133">
        <v>33910</v>
      </c>
      <c r="M302" s="96" t="s">
        <v>624</v>
      </c>
      <c r="N302" s="310">
        <v>13499.99</v>
      </c>
      <c r="O302" s="310"/>
      <c r="Q302" s="244">
        <v>10</v>
      </c>
      <c r="R302" s="30">
        <v>0</v>
      </c>
      <c r="S302" s="5">
        <v>13498.989999999998</v>
      </c>
      <c r="T302" s="5">
        <v>13498.989999999998</v>
      </c>
      <c r="U302" s="15">
        <f t="shared" si="29"/>
        <v>0</v>
      </c>
      <c r="V302" s="312">
        <f t="shared" si="31"/>
        <v>1.000000000001819</v>
      </c>
      <c r="W302" s="244">
        <v>5774</v>
      </c>
      <c r="X302" s="311"/>
      <c r="Y302" s="312"/>
      <c r="Z302" s="113">
        <f t="shared" si="32"/>
        <v>120</v>
      </c>
    </row>
    <row r="303" spans="1:26" s="244" customFormat="1" x14ac:dyDescent="0.25">
      <c r="A303" s="96" t="s">
        <v>1369</v>
      </c>
      <c r="B303" s="96" t="s">
        <v>1370</v>
      </c>
      <c r="C303" s="96"/>
      <c r="D303" s="96" t="s">
        <v>1371</v>
      </c>
      <c r="E303" s="96"/>
      <c r="F303" s="96" t="s">
        <v>673</v>
      </c>
      <c r="G303" s="131" t="str">
        <f t="shared" si="28"/>
        <v>20/6/2005</v>
      </c>
      <c r="H303" s="132">
        <v>20</v>
      </c>
      <c r="I303" s="132">
        <v>6</v>
      </c>
      <c r="J303" s="133">
        <v>2005</v>
      </c>
      <c r="K303" s="96" t="s">
        <v>34</v>
      </c>
      <c r="L303" s="133">
        <v>6063</v>
      </c>
      <c r="M303" s="96" t="s">
        <v>624</v>
      </c>
      <c r="N303" s="310">
        <v>5800</v>
      </c>
      <c r="O303" s="310"/>
      <c r="Q303" s="244">
        <v>10</v>
      </c>
      <c r="R303" s="30">
        <v>0</v>
      </c>
      <c r="S303" s="5">
        <v>5798.9999999999991</v>
      </c>
      <c r="T303" s="5">
        <v>5798.9999999999991</v>
      </c>
      <c r="U303" s="15">
        <f t="shared" si="29"/>
        <v>0</v>
      </c>
      <c r="V303" s="312">
        <f t="shared" si="31"/>
        <v>1.0000000000009095</v>
      </c>
      <c r="W303" s="244">
        <v>6492</v>
      </c>
      <c r="X303" s="311"/>
      <c r="Y303" s="312"/>
      <c r="Z303" s="113">
        <f t="shared" si="32"/>
        <v>120</v>
      </c>
    </row>
    <row r="304" spans="1:26" s="317" customFormat="1" x14ac:dyDescent="0.25">
      <c r="A304" s="96" t="s">
        <v>1372</v>
      </c>
      <c r="B304" s="96" t="s">
        <v>1373</v>
      </c>
      <c r="C304" s="96"/>
      <c r="D304" s="96"/>
      <c r="E304" s="96"/>
      <c r="F304" s="96" t="s">
        <v>673</v>
      </c>
      <c r="G304" s="131" t="str">
        <f t="shared" si="28"/>
        <v>20/6/2005</v>
      </c>
      <c r="H304" s="132">
        <v>20</v>
      </c>
      <c r="I304" s="132">
        <v>6</v>
      </c>
      <c r="J304" s="133">
        <v>2005</v>
      </c>
      <c r="K304" s="96" t="s">
        <v>34</v>
      </c>
      <c r="L304" s="133">
        <v>6063</v>
      </c>
      <c r="M304" s="96" t="s">
        <v>624</v>
      </c>
      <c r="N304" s="310">
        <v>4050.72</v>
      </c>
      <c r="O304" s="310"/>
      <c r="P304" s="244"/>
      <c r="Q304" s="244">
        <v>10</v>
      </c>
      <c r="R304" s="30">
        <v>0</v>
      </c>
      <c r="S304" s="5">
        <v>4049.7200000000003</v>
      </c>
      <c r="T304" s="5">
        <v>4049.7200000000003</v>
      </c>
      <c r="U304" s="15">
        <f t="shared" si="29"/>
        <v>0</v>
      </c>
      <c r="V304" s="312">
        <f t="shared" si="31"/>
        <v>0.99999999999954525</v>
      </c>
      <c r="W304" s="244">
        <v>6492</v>
      </c>
      <c r="X304" s="311"/>
      <c r="Y304" s="312"/>
      <c r="Z304" s="113">
        <f t="shared" si="32"/>
        <v>120</v>
      </c>
    </row>
    <row r="305" spans="1:26" s="317" customFormat="1" x14ac:dyDescent="0.25">
      <c r="A305" s="96" t="s">
        <v>1374</v>
      </c>
      <c r="B305" s="96" t="s">
        <v>1375</v>
      </c>
      <c r="C305" s="96"/>
      <c r="D305" s="96" t="s">
        <v>970</v>
      </c>
      <c r="E305" s="96"/>
      <c r="F305" s="96" t="s">
        <v>673</v>
      </c>
      <c r="G305" s="131" t="str">
        <f t="shared" si="28"/>
        <v>20/6/2005</v>
      </c>
      <c r="H305" s="132">
        <v>20</v>
      </c>
      <c r="I305" s="132">
        <v>6</v>
      </c>
      <c r="J305" s="133">
        <v>2005</v>
      </c>
      <c r="K305" s="96" t="s">
        <v>34</v>
      </c>
      <c r="L305" s="133">
        <v>6063</v>
      </c>
      <c r="M305" s="96" t="s">
        <v>624</v>
      </c>
      <c r="N305" s="310">
        <v>6913.6</v>
      </c>
      <c r="O305" s="310" t="s">
        <v>972</v>
      </c>
      <c r="P305" s="244"/>
      <c r="Q305" s="244">
        <v>10</v>
      </c>
      <c r="R305" s="30">
        <v>0</v>
      </c>
      <c r="S305" s="5">
        <v>6912.5999999999995</v>
      </c>
      <c r="T305" s="5">
        <v>6912.5999999999995</v>
      </c>
      <c r="U305" s="15">
        <f t="shared" si="29"/>
        <v>0</v>
      </c>
      <c r="V305" s="312">
        <f t="shared" si="31"/>
        <v>1.0000000000009095</v>
      </c>
      <c r="W305" s="244">
        <v>6492</v>
      </c>
      <c r="X305" s="311"/>
      <c r="Y305" s="312"/>
      <c r="Z305" s="113">
        <f t="shared" si="32"/>
        <v>120</v>
      </c>
    </row>
    <row r="306" spans="1:26" s="244" customFormat="1" x14ac:dyDescent="0.25">
      <c r="A306" s="96" t="s">
        <v>1376</v>
      </c>
      <c r="B306" s="96" t="s">
        <v>1377</v>
      </c>
      <c r="C306" s="96"/>
      <c r="D306" s="96" t="s">
        <v>1378</v>
      </c>
      <c r="E306" s="96"/>
      <c r="F306" s="96" t="s">
        <v>1379</v>
      </c>
      <c r="G306" s="131" t="str">
        <f t="shared" si="28"/>
        <v>26/7/2005</v>
      </c>
      <c r="H306" s="132">
        <v>26</v>
      </c>
      <c r="I306" s="132">
        <v>7</v>
      </c>
      <c r="J306" s="133">
        <v>2005</v>
      </c>
      <c r="K306" s="96" t="s">
        <v>34</v>
      </c>
      <c r="L306" s="133">
        <v>335</v>
      </c>
      <c r="M306" s="96" t="s">
        <v>624</v>
      </c>
      <c r="N306" s="310">
        <v>2500</v>
      </c>
      <c r="O306" s="310"/>
      <c r="Q306" s="244">
        <v>10</v>
      </c>
      <c r="R306" s="30">
        <v>0</v>
      </c>
      <c r="S306" s="5">
        <v>2499</v>
      </c>
      <c r="T306" s="5">
        <v>2499</v>
      </c>
      <c r="U306" s="15">
        <f t="shared" si="29"/>
        <v>0</v>
      </c>
      <c r="V306" s="312">
        <f t="shared" si="31"/>
        <v>1</v>
      </c>
      <c r="W306" s="244">
        <v>6832</v>
      </c>
      <c r="X306" s="311"/>
      <c r="Y306" s="312"/>
      <c r="Z306" s="113">
        <f t="shared" si="32"/>
        <v>120</v>
      </c>
    </row>
    <row r="307" spans="1:26" s="244" customFormat="1" x14ac:dyDescent="0.25">
      <c r="A307" s="96" t="s">
        <v>1380</v>
      </c>
      <c r="B307" s="96" t="s">
        <v>1377</v>
      </c>
      <c r="C307" s="96"/>
      <c r="D307" s="96" t="s">
        <v>1378</v>
      </c>
      <c r="E307" s="96"/>
      <c r="F307" s="96" t="s">
        <v>1379</v>
      </c>
      <c r="G307" s="131" t="str">
        <f t="shared" si="28"/>
        <v>26/7/2005</v>
      </c>
      <c r="H307" s="132">
        <v>26</v>
      </c>
      <c r="I307" s="132">
        <v>7</v>
      </c>
      <c r="J307" s="133">
        <v>2005</v>
      </c>
      <c r="K307" s="96" t="s">
        <v>34</v>
      </c>
      <c r="L307" s="133">
        <v>335</v>
      </c>
      <c r="M307" s="96" t="s">
        <v>624</v>
      </c>
      <c r="N307" s="310">
        <v>2500</v>
      </c>
      <c r="O307" s="310"/>
      <c r="Q307" s="244">
        <v>10</v>
      </c>
      <c r="R307" s="30">
        <v>0</v>
      </c>
      <c r="S307" s="5">
        <v>2499</v>
      </c>
      <c r="T307" s="5">
        <v>2499</v>
      </c>
      <c r="U307" s="15">
        <f t="shared" si="29"/>
        <v>0</v>
      </c>
      <c r="V307" s="312">
        <f t="shared" si="31"/>
        <v>1</v>
      </c>
      <c r="W307" s="244">
        <v>6832</v>
      </c>
      <c r="X307" s="311"/>
      <c r="Y307" s="312"/>
      <c r="Z307" s="113">
        <f t="shared" si="32"/>
        <v>120</v>
      </c>
    </row>
    <row r="308" spans="1:26" s="244" customFormat="1" x14ac:dyDescent="0.25">
      <c r="A308" s="22" t="s">
        <v>93</v>
      </c>
      <c r="B308" s="96"/>
      <c r="C308" s="96"/>
      <c r="D308" s="96"/>
      <c r="E308" s="96"/>
      <c r="F308" s="96"/>
      <c r="G308" s="131"/>
      <c r="H308" s="132"/>
      <c r="I308" s="132"/>
      <c r="J308" s="133"/>
      <c r="K308" s="96"/>
      <c r="L308" s="133"/>
      <c r="M308" s="96"/>
      <c r="N308" s="26">
        <f>SUM(N7:N307)</f>
        <v>1976668.5399999991</v>
      </c>
      <c r="O308" s="26">
        <f>SUM(O7:O307)</f>
        <v>0</v>
      </c>
      <c r="P308" s="26">
        <f>SUM(P7:P307)</f>
        <v>0</v>
      </c>
      <c r="Q308" s="28"/>
      <c r="R308" s="26">
        <f>SUM(R7:R307)</f>
        <v>38.737166666666667</v>
      </c>
      <c r="S308" s="26">
        <v>2042042.7799999982</v>
      </c>
      <c r="T308" s="26">
        <f>SUM(T7:T307)</f>
        <v>1976367.5399999991</v>
      </c>
      <c r="U308" s="26">
        <f>SUM(U7:U307)</f>
        <v>0</v>
      </c>
      <c r="V308" s="26">
        <f>SUM(V7:V307)</f>
        <v>300.99999999997749</v>
      </c>
      <c r="X308" s="311"/>
      <c r="Y308" s="312"/>
      <c r="Z308" s="113"/>
    </row>
    <row r="309" spans="1:26" s="244" customFormat="1" x14ac:dyDescent="0.25">
      <c r="B309" s="96"/>
      <c r="C309" s="96"/>
      <c r="D309" s="96"/>
      <c r="E309" s="96"/>
      <c r="F309" s="96"/>
      <c r="G309" s="131"/>
      <c r="H309" s="132"/>
      <c r="I309" s="132"/>
      <c r="J309" s="133"/>
      <c r="K309" s="96"/>
      <c r="L309" s="133"/>
      <c r="M309" s="96"/>
      <c r="N309" s="310"/>
      <c r="O309" s="310"/>
      <c r="R309" s="30"/>
      <c r="S309" s="30"/>
      <c r="T309" s="312"/>
      <c r="U309" s="312"/>
      <c r="V309" s="312"/>
      <c r="X309" s="311"/>
      <c r="Y309" s="312"/>
      <c r="Z309" s="113"/>
    </row>
    <row r="310" spans="1:26" s="244" customFormat="1" x14ac:dyDescent="0.25">
      <c r="A310" s="22" t="s">
        <v>94</v>
      </c>
      <c r="B310" s="96"/>
      <c r="C310" s="96"/>
      <c r="D310" s="96"/>
      <c r="E310" s="96"/>
      <c r="F310" s="96"/>
      <c r="G310" s="131"/>
      <c r="H310" s="132"/>
      <c r="I310" s="132"/>
      <c r="J310" s="133"/>
      <c r="K310" s="96"/>
      <c r="L310" s="96"/>
      <c r="M310" s="96"/>
      <c r="N310" s="29">
        <f>N308</f>
        <v>1976668.5399999991</v>
      </c>
      <c r="O310" s="29">
        <f>O308</f>
        <v>0</v>
      </c>
      <c r="P310" s="29"/>
      <c r="Q310" s="28"/>
      <c r="R310" s="29">
        <f>R308</f>
        <v>38.737166666666667</v>
      </c>
      <c r="S310" s="29">
        <v>2042042.7799999982</v>
      </c>
      <c r="T310" s="29">
        <f>T308</f>
        <v>1976367.5399999991</v>
      </c>
      <c r="U310" s="29">
        <f>U308</f>
        <v>0</v>
      </c>
      <c r="V310" s="29">
        <f>V308</f>
        <v>300.99999999997749</v>
      </c>
      <c r="X310" s="311"/>
      <c r="Y310" s="312"/>
      <c r="Z310" s="113"/>
    </row>
    <row r="311" spans="1:26" s="244" customFormat="1" x14ac:dyDescent="0.25">
      <c r="A311" s="22"/>
      <c r="B311" s="96"/>
      <c r="C311" s="96"/>
      <c r="D311" s="96"/>
      <c r="E311" s="96"/>
      <c r="F311" s="96"/>
      <c r="G311" s="131"/>
      <c r="H311" s="132"/>
      <c r="I311" s="132"/>
      <c r="J311" s="133"/>
      <c r="K311" s="96"/>
      <c r="L311" s="133"/>
      <c r="M311" s="96"/>
      <c r="N311" s="310"/>
      <c r="O311" s="310"/>
      <c r="R311" s="30"/>
      <c r="S311" s="30"/>
      <c r="T311" s="312"/>
      <c r="U311" s="312"/>
      <c r="V311" s="312"/>
      <c r="X311" s="311"/>
      <c r="Y311" s="312"/>
      <c r="Z311" s="113"/>
    </row>
    <row r="312" spans="1:26" s="244" customFormat="1" x14ac:dyDescent="0.25">
      <c r="A312" s="96" t="s">
        <v>1381</v>
      </c>
      <c r="B312" s="96" t="s">
        <v>1382</v>
      </c>
      <c r="C312" s="96"/>
      <c r="D312" s="96"/>
      <c r="E312" s="96"/>
      <c r="F312" s="96" t="s">
        <v>1383</v>
      </c>
      <c r="G312" s="131" t="str">
        <f t="shared" ref="G312:G343" si="33">CONCATENATE(H312,"/",I312,"/",J312,)</f>
        <v>23/12/2007</v>
      </c>
      <c r="H312" s="132">
        <v>23</v>
      </c>
      <c r="I312" s="132">
        <v>12</v>
      </c>
      <c r="J312" s="133">
        <v>2007</v>
      </c>
      <c r="K312" s="96" t="s">
        <v>34</v>
      </c>
      <c r="L312" s="133">
        <v>2</v>
      </c>
      <c r="M312" s="96" t="s">
        <v>624</v>
      </c>
      <c r="N312" s="310">
        <v>4060</v>
      </c>
      <c r="O312" s="310" t="s">
        <v>814</v>
      </c>
      <c r="Q312" s="244">
        <v>10</v>
      </c>
      <c r="R312" s="30">
        <f t="shared" ref="R312:R343" si="34">(((N312)-1)/10)/12</f>
        <v>33.824999999999996</v>
      </c>
      <c r="S312" s="5">
        <v>3653.0999999999995</v>
      </c>
      <c r="T312" s="312">
        <f t="shared" ref="T312:T343" si="35">Z312*R312</f>
        <v>3720.7499999999995</v>
      </c>
      <c r="U312" s="15">
        <f t="shared" ref="U312:U343" si="36">T312-S312</f>
        <v>67.650000000000091</v>
      </c>
      <c r="V312" s="312">
        <f t="shared" ref="V312:V343" si="37">N312-T312</f>
        <v>339.25000000000045</v>
      </c>
      <c r="W312" s="244">
        <v>9257</v>
      </c>
      <c r="X312" s="311"/>
      <c r="Y312" s="312"/>
      <c r="Z312" s="113">
        <f t="shared" ref="Z312:Z343" si="38">IF((DATEDIF(G312,Z$4,"m"))&gt;=120,120,(DATEDIF(G312,Z$4,"m")))</f>
        <v>110</v>
      </c>
    </row>
    <row r="313" spans="1:26" s="244" customFormat="1" x14ac:dyDescent="0.25">
      <c r="A313" s="96" t="s">
        <v>1384</v>
      </c>
      <c r="B313" s="96" t="s">
        <v>1385</v>
      </c>
      <c r="C313" s="96"/>
      <c r="D313" s="96"/>
      <c r="E313" s="96"/>
      <c r="F313" s="96" t="s">
        <v>1383</v>
      </c>
      <c r="G313" s="131" t="str">
        <f t="shared" si="33"/>
        <v>23/12/2007</v>
      </c>
      <c r="H313" s="132">
        <v>23</v>
      </c>
      <c r="I313" s="132">
        <v>12</v>
      </c>
      <c r="J313" s="133">
        <v>2007</v>
      </c>
      <c r="K313" s="96" t="s">
        <v>34</v>
      </c>
      <c r="L313" s="133">
        <v>2</v>
      </c>
      <c r="M313" s="96" t="s">
        <v>624</v>
      </c>
      <c r="N313" s="185">
        <v>5336</v>
      </c>
      <c r="O313" s="185"/>
      <c r="Q313" s="244">
        <v>10</v>
      </c>
      <c r="R313" s="30">
        <f t="shared" si="34"/>
        <v>44.458333333333336</v>
      </c>
      <c r="S313" s="5">
        <v>4801.5</v>
      </c>
      <c r="T313" s="312">
        <f t="shared" si="35"/>
        <v>4890.416666666667</v>
      </c>
      <c r="U313" s="15">
        <f t="shared" si="36"/>
        <v>88.91666666666697</v>
      </c>
      <c r="V313" s="312">
        <f t="shared" si="37"/>
        <v>445.58333333333303</v>
      </c>
      <c r="W313" s="244">
        <v>9257</v>
      </c>
      <c r="X313" s="311"/>
      <c r="Y313" s="312"/>
      <c r="Z313" s="113">
        <f t="shared" si="38"/>
        <v>110</v>
      </c>
    </row>
    <row r="314" spans="1:26" s="244" customFormat="1" x14ac:dyDescent="0.25">
      <c r="A314" s="96" t="s">
        <v>1386</v>
      </c>
      <c r="B314" s="96" t="s">
        <v>1387</v>
      </c>
      <c r="C314" s="96"/>
      <c r="D314" s="96"/>
      <c r="E314" s="96"/>
      <c r="F314" s="96" t="s">
        <v>1383</v>
      </c>
      <c r="G314" s="131" t="str">
        <f t="shared" si="33"/>
        <v>23/12/2007</v>
      </c>
      <c r="H314" s="132">
        <v>23</v>
      </c>
      <c r="I314" s="132">
        <v>12</v>
      </c>
      <c r="J314" s="133">
        <v>2007</v>
      </c>
      <c r="K314" s="96" t="s">
        <v>34</v>
      </c>
      <c r="L314" s="133">
        <v>2</v>
      </c>
      <c r="M314" s="96" t="s">
        <v>624</v>
      </c>
      <c r="N314" s="185">
        <v>4872</v>
      </c>
      <c r="O314" s="186" t="s">
        <v>814</v>
      </c>
      <c r="Q314" s="244">
        <v>10</v>
      </c>
      <c r="R314" s="30">
        <f t="shared" si="34"/>
        <v>40.591666666666669</v>
      </c>
      <c r="S314" s="5">
        <v>4383.9000000000005</v>
      </c>
      <c r="T314" s="312">
        <f t="shared" si="35"/>
        <v>4465.0833333333339</v>
      </c>
      <c r="U314" s="15">
        <f t="shared" si="36"/>
        <v>81.183333333333394</v>
      </c>
      <c r="V314" s="312">
        <f t="shared" si="37"/>
        <v>406.91666666666606</v>
      </c>
      <c r="W314" s="244">
        <v>9257</v>
      </c>
      <c r="X314" s="311"/>
      <c r="Y314" s="312"/>
      <c r="Z314" s="113">
        <f t="shared" si="38"/>
        <v>110</v>
      </c>
    </row>
    <row r="315" spans="1:26" s="244" customFormat="1" x14ac:dyDescent="0.25">
      <c r="A315" s="96" t="s">
        <v>1388</v>
      </c>
      <c r="B315" s="96" t="s">
        <v>1387</v>
      </c>
      <c r="C315" s="96"/>
      <c r="D315" s="96"/>
      <c r="E315" s="96"/>
      <c r="F315" s="96" t="s">
        <v>1383</v>
      </c>
      <c r="G315" s="131" t="str">
        <f t="shared" si="33"/>
        <v>23/12/2007</v>
      </c>
      <c r="H315" s="132">
        <v>23</v>
      </c>
      <c r="I315" s="132">
        <v>12</v>
      </c>
      <c r="J315" s="133">
        <v>2007</v>
      </c>
      <c r="K315" s="96" t="s">
        <v>34</v>
      </c>
      <c r="L315" s="133">
        <v>2</v>
      </c>
      <c r="M315" s="96" t="s">
        <v>624</v>
      </c>
      <c r="N315" s="185">
        <v>4872</v>
      </c>
      <c r="O315" s="186" t="s">
        <v>814</v>
      </c>
      <c r="Q315" s="244">
        <v>10</v>
      </c>
      <c r="R315" s="30">
        <f t="shared" si="34"/>
        <v>40.591666666666669</v>
      </c>
      <c r="S315" s="5">
        <v>4383.9000000000005</v>
      </c>
      <c r="T315" s="312">
        <f t="shared" si="35"/>
        <v>4465.0833333333339</v>
      </c>
      <c r="U315" s="15">
        <f t="shared" si="36"/>
        <v>81.183333333333394</v>
      </c>
      <c r="V315" s="312">
        <f t="shared" si="37"/>
        <v>406.91666666666606</v>
      </c>
      <c r="W315" s="244">
        <v>9257</v>
      </c>
      <c r="X315" s="311"/>
      <c r="Y315" s="312"/>
      <c r="Z315" s="113">
        <f t="shared" si="38"/>
        <v>110</v>
      </c>
    </row>
    <row r="316" spans="1:26" s="244" customFormat="1" x14ac:dyDescent="0.25">
      <c r="A316" s="96" t="s">
        <v>1389</v>
      </c>
      <c r="B316" s="96" t="s">
        <v>1390</v>
      </c>
      <c r="C316" s="96"/>
      <c r="D316" s="96"/>
      <c r="E316" s="96"/>
      <c r="F316" s="96" t="s">
        <v>1391</v>
      </c>
      <c r="G316" s="131" t="str">
        <f t="shared" si="33"/>
        <v>21/12/2007</v>
      </c>
      <c r="H316" s="132">
        <v>21</v>
      </c>
      <c r="I316" s="132">
        <v>12</v>
      </c>
      <c r="J316" s="133">
        <v>2007</v>
      </c>
      <c r="K316" s="96" t="s">
        <v>34</v>
      </c>
      <c r="L316" s="96">
        <v>150028</v>
      </c>
      <c r="M316" s="96" t="s">
        <v>624</v>
      </c>
      <c r="N316" s="185">
        <v>3776.96</v>
      </c>
      <c r="O316" s="185"/>
      <c r="Q316" s="244">
        <v>10</v>
      </c>
      <c r="R316" s="30">
        <f t="shared" si="34"/>
        <v>31.466333333333335</v>
      </c>
      <c r="S316" s="5">
        <v>3398.364</v>
      </c>
      <c r="T316" s="312">
        <f t="shared" si="35"/>
        <v>3461.2966666666666</v>
      </c>
      <c r="U316" s="15">
        <f t="shared" si="36"/>
        <v>62.932666666666591</v>
      </c>
      <c r="V316" s="312">
        <f t="shared" si="37"/>
        <v>315.66333333333341</v>
      </c>
      <c r="W316" s="244">
        <v>10462</v>
      </c>
      <c r="X316" s="311"/>
      <c r="Y316" s="312"/>
      <c r="Z316" s="113">
        <f t="shared" si="38"/>
        <v>110</v>
      </c>
    </row>
    <row r="317" spans="1:26" s="244" customFormat="1" x14ac:dyDescent="0.25">
      <c r="A317" s="96" t="s">
        <v>1392</v>
      </c>
      <c r="B317" s="96" t="s">
        <v>1393</v>
      </c>
      <c r="C317" s="96"/>
      <c r="D317" s="96"/>
      <c r="E317" s="96"/>
      <c r="F317" s="96" t="s">
        <v>1391</v>
      </c>
      <c r="G317" s="131" t="str">
        <f t="shared" si="33"/>
        <v>21/12/2007</v>
      </c>
      <c r="H317" s="132">
        <v>21</v>
      </c>
      <c r="I317" s="132">
        <v>12</v>
      </c>
      <c r="J317" s="133">
        <v>2007</v>
      </c>
      <c r="K317" s="96" t="s">
        <v>34</v>
      </c>
      <c r="L317" s="96">
        <v>150028</v>
      </c>
      <c r="M317" s="96" t="s">
        <v>624</v>
      </c>
      <c r="N317" s="185">
        <v>3470.72</v>
      </c>
      <c r="O317" s="185"/>
      <c r="Q317" s="244">
        <v>10</v>
      </c>
      <c r="R317" s="30">
        <f t="shared" si="34"/>
        <v>28.914333333333332</v>
      </c>
      <c r="S317" s="5">
        <v>3122.7479999999996</v>
      </c>
      <c r="T317" s="312">
        <f t="shared" si="35"/>
        <v>3180.5766666666664</v>
      </c>
      <c r="U317" s="15">
        <f t="shared" si="36"/>
        <v>57.828666666666777</v>
      </c>
      <c r="V317" s="312">
        <f t="shared" si="37"/>
        <v>290.14333333333343</v>
      </c>
      <c r="W317" s="244">
        <v>10462</v>
      </c>
      <c r="X317" s="311"/>
      <c r="Y317" s="312"/>
      <c r="Z317" s="113">
        <f t="shared" si="38"/>
        <v>110</v>
      </c>
    </row>
    <row r="318" spans="1:26" s="244" customFormat="1" x14ac:dyDescent="0.25">
      <c r="A318" s="96" t="s">
        <v>1394</v>
      </c>
      <c r="B318" s="96" t="s">
        <v>1395</v>
      </c>
      <c r="C318" s="96"/>
      <c r="D318" s="96"/>
      <c r="E318" s="96"/>
      <c r="F318" s="96" t="s">
        <v>1391</v>
      </c>
      <c r="G318" s="131" t="str">
        <f t="shared" si="33"/>
        <v>21/12/2007</v>
      </c>
      <c r="H318" s="132">
        <v>21</v>
      </c>
      <c r="I318" s="132">
        <v>12</v>
      </c>
      <c r="J318" s="133">
        <v>2007</v>
      </c>
      <c r="K318" s="96" t="s">
        <v>34</v>
      </c>
      <c r="L318" s="96">
        <v>150028</v>
      </c>
      <c r="M318" s="96" t="s">
        <v>624</v>
      </c>
      <c r="N318" s="185">
        <v>3285.12</v>
      </c>
      <c r="O318" s="186"/>
      <c r="Q318" s="244">
        <v>10</v>
      </c>
      <c r="R318" s="30">
        <f t="shared" si="34"/>
        <v>27.367666666666665</v>
      </c>
      <c r="S318" s="5">
        <v>2955.7079999999996</v>
      </c>
      <c r="T318" s="312">
        <f t="shared" si="35"/>
        <v>3010.4433333333332</v>
      </c>
      <c r="U318" s="15">
        <f t="shared" si="36"/>
        <v>54.735333333333529</v>
      </c>
      <c r="V318" s="312">
        <f t="shared" si="37"/>
        <v>274.67666666666673</v>
      </c>
      <c r="W318" s="244">
        <v>10414</v>
      </c>
      <c r="X318" s="311"/>
      <c r="Y318" s="312"/>
      <c r="Z318" s="113">
        <f t="shared" si="38"/>
        <v>110</v>
      </c>
    </row>
    <row r="319" spans="1:26" s="244" customFormat="1" x14ac:dyDescent="0.25">
      <c r="A319" s="96" t="s">
        <v>1396</v>
      </c>
      <c r="B319" s="96" t="s">
        <v>1397</v>
      </c>
      <c r="C319" s="96"/>
      <c r="D319" s="96"/>
      <c r="E319" s="96"/>
      <c r="F319" s="96" t="s">
        <v>1391</v>
      </c>
      <c r="G319" s="131" t="str">
        <f t="shared" si="33"/>
        <v>21/12/2007</v>
      </c>
      <c r="H319" s="132">
        <v>21</v>
      </c>
      <c r="I319" s="132">
        <v>12</v>
      </c>
      <c r="J319" s="133">
        <v>2007</v>
      </c>
      <c r="K319" s="96" t="s">
        <v>34</v>
      </c>
      <c r="L319" s="96">
        <v>150028</v>
      </c>
      <c r="M319" s="96" t="s">
        <v>624</v>
      </c>
      <c r="N319" s="185">
        <v>3285.12</v>
      </c>
      <c r="O319" s="185"/>
      <c r="Q319" s="244">
        <v>10</v>
      </c>
      <c r="R319" s="30">
        <f t="shared" si="34"/>
        <v>27.367666666666665</v>
      </c>
      <c r="S319" s="5">
        <v>2955.7079999999996</v>
      </c>
      <c r="T319" s="312">
        <f t="shared" si="35"/>
        <v>3010.4433333333332</v>
      </c>
      <c r="U319" s="15">
        <f t="shared" si="36"/>
        <v>54.735333333333529</v>
      </c>
      <c r="V319" s="312">
        <f t="shared" si="37"/>
        <v>274.67666666666673</v>
      </c>
      <c r="W319" s="244">
        <v>10462</v>
      </c>
      <c r="X319" s="311"/>
      <c r="Y319" s="312"/>
      <c r="Z319" s="113">
        <f t="shared" si="38"/>
        <v>110</v>
      </c>
    </row>
    <row r="320" spans="1:26" s="244" customFormat="1" x14ac:dyDescent="0.25">
      <c r="A320" s="96" t="s">
        <v>1398</v>
      </c>
      <c r="B320" s="96" t="s">
        <v>1397</v>
      </c>
      <c r="C320" s="96"/>
      <c r="D320" s="96"/>
      <c r="E320" s="96"/>
      <c r="F320" s="96" t="s">
        <v>1391</v>
      </c>
      <c r="G320" s="131" t="str">
        <f t="shared" si="33"/>
        <v>21/12/2007</v>
      </c>
      <c r="H320" s="132">
        <v>21</v>
      </c>
      <c r="I320" s="132">
        <v>12</v>
      </c>
      <c r="J320" s="133">
        <v>2007</v>
      </c>
      <c r="K320" s="96" t="s">
        <v>34</v>
      </c>
      <c r="L320" s="96">
        <v>150028</v>
      </c>
      <c r="M320" s="96" t="s">
        <v>624</v>
      </c>
      <c r="N320" s="185">
        <v>3285.12</v>
      </c>
      <c r="O320" s="185"/>
      <c r="Q320" s="244">
        <v>10</v>
      </c>
      <c r="R320" s="30">
        <f t="shared" si="34"/>
        <v>27.367666666666665</v>
      </c>
      <c r="S320" s="5">
        <v>2955.7079999999996</v>
      </c>
      <c r="T320" s="312">
        <f t="shared" si="35"/>
        <v>3010.4433333333332</v>
      </c>
      <c r="U320" s="15">
        <f t="shared" si="36"/>
        <v>54.735333333333529</v>
      </c>
      <c r="V320" s="312">
        <f t="shared" si="37"/>
        <v>274.67666666666673</v>
      </c>
      <c r="W320" s="244">
        <v>10462</v>
      </c>
      <c r="X320" s="311"/>
      <c r="Y320" s="312"/>
      <c r="Z320" s="113">
        <f t="shared" si="38"/>
        <v>110</v>
      </c>
    </row>
    <row r="321" spans="1:26" s="244" customFormat="1" x14ac:dyDescent="0.25">
      <c r="A321" s="96" t="s">
        <v>1399</v>
      </c>
      <c r="B321" s="96" t="s">
        <v>1397</v>
      </c>
      <c r="C321" s="96"/>
      <c r="D321" s="96"/>
      <c r="E321" s="96"/>
      <c r="F321" s="96" t="s">
        <v>1391</v>
      </c>
      <c r="G321" s="131" t="str">
        <f t="shared" si="33"/>
        <v>21/12/2007</v>
      </c>
      <c r="H321" s="132">
        <v>21</v>
      </c>
      <c r="I321" s="132">
        <v>12</v>
      </c>
      <c r="J321" s="133">
        <v>2007</v>
      </c>
      <c r="K321" s="96" t="s">
        <v>34</v>
      </c>
      <c r="L321" s="96">
        <v>150028</v>
      </c>
      <c r="M321" s="96" t="s">
        <v>624</v>
      </c>
      <c r="N321" s="185">
        <v>3285.12</v>
      </c>
      <c r="O321" s="185"/>
      <c r="Q321" s="244">
        <v>10</v>
      </c>
      <c r="R321" s="30">
        <f t="shared" si="34"/>
        <v>27.367666666666665</v>
      </c>
      <c r="S321" s="5">
        <v>2955.7079999999996</v>
      </c>
      <c r="T321" s="312">
        <f t="shared" si="35"/>
        <v>3010.4433333333332</v>
      </c>
      <c r="U321" s="15">
        <f t="shared" si="36"/>
        <v>54.735333333333529</v>
      </c>
      <c r="V321" s="312">
        <f t="shared" si="37"/>
        <v>274.67666666666673</v>
      </c>
      <c r="W321" s="244">
        <v>10462</v>
      </c>
      <c r="X321" s="311"/>
      <c r="Y321" s="312"/>
      <c r="Z321" s="113">
        <f t="shared" si="38"/>
        <v>110</v>
      </c>
    </row>
    <row r="322" spans="1:26" s="244" customFormat="1" x14ac:dyDescent="0.25">
      <c r="A322" s="96" t="s">
        <v>1400</v>
      </c>
      <c r="B322" s="96" t="s">
        <v>1401</v>
      </c>
      <c r="C322" s="96" t="s">
        <v>1402</v>
      </c>
      <c r="D322" s="96" t="s">
        <v>1403</v>
      </c>
      <c r="E322" s="96"/>
      <c r="F322" s="96" t="s">
        <v>1391</v>
      </c>
      <c r="G322" s="131" t="str">
        <f t="shared" si="33"/>
        <v>20/12/2007</v>
      </c>
      <c r="H322" s="132">
        <v>20</v>
      </c>
      <c r="I322" s="132">
        <v>12</v>
      </c>
      <c r="J322" s="133">
        <v>2007</v>
      </c>
      <c r="K322" s="96" t="s">
        <v>34</v>
      </c>
      <c r="L322" s="96">
        <v>150008</v>
      </c>
      <c r="M322" s="96" t="s">
        <v>624</v>
      </c>
      <c r="N322" s="185">
        <v>5187.5200000000004</v>
      </c>
      <c r="O322" s="186" t="s">
        <v>1404</v>
      </c>
      <c r="Q322" s="244">
        <v>10</v>
      </c>
      <c r="R322" s="30">
        <f t="shared" si="34"/>
        <v>43.221000000000004</v>
      </c>
      <c r="S322" s="5">
        <v>4667.8680000000004</v>
      </c>
      <c r="T322" s="312">
        <f t="shared" si="35"/>
        <v>4754.3100000000004</v>
      </c>
      <c r="U322" s="15">
        <f t="shared" si="36"/>
        <v>86.442000000000007</v>
      </c>
      <c r="V322" s="312">
        <f t="shared" si="37"/>
        <v>433.21000000000004</v>
      </c>
      <c r="W322" s="244">
        <v>10394</v>
      </c>
      <c r="X322" s="311"/>
      <c r="Y322" s="312"/>
      <c r="Z322" s="113">
        <f t="shared" si="38"/>
        <v>110</v>
      </c>
    </row>
    <row r="323" spans="1:26" s="244" customFormat="1" x14ac:dyDescent="0.25">
      <c r="A323" s="96" t="s">
        <v>1405</v>
      </c>
      <c r="B323" s="96" t="s">
        <v>1406</v>
      </c>
      <c r="C323" s="96" t="s">
        <v>1402</v>
      </c>
      <c r="D323" s="96" t="s">
        <v>1407</v>
      </c>
      <c r="E323" s="96"/>
      <c r="F323" s="96" t="s">
        <v>1391</v>
      </c>
      <c r="G323" s="131" t="str">
        <f t="shared" si="33"/>
        <v>20/12/2007</v>
      </c>
      <c r="H323" s="132">
        <v>20</v>
      </c>
      <c r="I323" s="132">
        <v>12</v>
      </c>
      <c r="J323" s="133">
        <v>2007</v>
      </c>
      <c r="K323" s="96" t="s">
        <v>34</v>
      </c>
      <c r="L323" s="96">
        <v>150008</v>
      </c>
      <c r="M323" s="96" t="s">
        <v>624</v>
      </c>
      <c r="N323" s="185">
        <v>3776.96</v>
      </c>
      <c r="O323" s="185"/>
      <c r="Q323" s="244">
        <v>10</v>
      </c>
      <c r="R323" s="30">
        <f t="shared" si="34"/>
        <v>31.466333333333335</v>
      </c>
      <c r="S323" s="5">
        <v>3398.364</v>
      </c>
      <c r="T323" s="312">
        <f t="shared" si="35"/>
        <v>3461.2966666666666</v>
      </c>
      <c r="U323" s="15">
        <f t="shared" si="36"/>
        <v>62.932666666666591</v>
      </c>
      <c r="V323" s="312">
        <f t="shared" si="37"/>
        <v>315.66333333333341</v>
      </c>
      <c r="W323" s="244">
        <v>10394</v>
      </c>
      <c r="X323" s="311"/>
      <c r="Y323" s="312"/>
      <c r="Z323" s="113">
        <f t="shared" si="38"/>
        <v>110</v>
      </c>
    </row>
    <row r="324" spans="1:26" s="244" customFormat="1" x14ac:dyDescent="0.25">
      <c r="A324" s="96" t="s">
        <v>1408</v>
      </c>
      <c r="B324" s="96" t="s">
        <v>1409</v>
      </c>
      <c r="C324" s="96" t="s">
        <v>1402</v>
      </c>
      <c r="D324" s="96" t="s">
        <v>1410</v>
      </c>
      <c r="E324" s="96"/>
      <c r="F324" s="96" t="s">
        <v>1391</v>
      </c>
      <c r="G324" s="131" t="str">
        <f t="shared" si="33"/>
        <v>20/12/2007</v>
      </c>
      <c r="H324" s="132">
        <v>20</v>
      </c>
      <c r="I324" s="132">
        <v>12</v>
      </c>
      <c r="J324" s="133">
        <v>2007</v>
      </c>
      <c r="K324" s="96" t="s">
        <v>34</v>
      </c>
      <c r="L324" s="96">
        <v>150008</v>
      </c>
      <c r="M324" s="96" t="s">
        <v>624</v>
      </c>
      <c r="N324" s="185">
        <v>6820.8</v>
      </c>
      <c r="O324" s="185"/>
      <c r="Q324" s="244">
        <v>10</v>
      </c>
      <c r="R324" s="30">
        <f t="shared" si="34"/>
        <v>56.831666666666671</v>
      </c>
      <c r="S324" s="5">
        <v>6137.8200000000006</v>
      </c>
      <c r="T324" s="312">
        <f t="shared" si="35"/>
        <v>6251.4833333333336</v>
      </c>
      <c r="U324" s="15">
        <f t="shared" si="36"/>
        <v>113.66333333333296</v>
      </c>
      <c r="V324" s="312">
        <f t="shared" si="37"/>
        <v>569.31666666666661</v>
      </c>
      <c r="W324" s="244">
        <v>10394</v>
      </c>
      <c r="X324" s="311"/>
      <c r="Y324" s="312"/>
      <c r="Z324" s="113">
        <f t="shared" si="38"/>
        <v>110</v>
      </c>
    </row>
    <row r="325" spans="1:26" s="244" customFormat="1" x14ac:dyDescent="0.25">
      <c r="A325" s="96" t="s">
        <v>1411</v>
      </c>
      <c r="B325" s="96" t="s">
        <v>2601</v>
      </c>
      <c r="C325" s="96" t="s">
        <v>1402</v>
      </c>
      <c r="D325" s="96" t="s">
        <v>1412</v>
      </c>
      <c r="E325" s="96"/>
      <c r="F325" s="96" t="s">
        <v>1391</v>
      </c>
      <c r="G325" s="131" t="str">
        <f t="shared" si="33"/>
        <v>20/12/2007</v>
      </c>
      <c r="H325" s="132">
        <v>20</v>
      </c>
      <c r="I325" s="132">
        <v>12</v>
      </c>
      <c r="J325" s="133">
        <v>2007</v>
      </c>
      <c r="K325" s="96" t="s">
        <v>34</v>
      </c>
      <c r="L325" s="96">
        <v>150008</v>
      </c>
      <c r="M325" s="96" t="s">
        <v>624</v>
      </c>
      <c r="N325" s="185">
        <v>1299.2</v>
      </c>
      <c r="O325" s="185"/>
      <c r="Q325" s="244">
        <v>10</v>
      </c>
      <c r="R325" s="30">
        <f t="shared" si="34"/>
        <v>10.818333333333333</v>
      </c>
      <c r="S325" s="5">
        <v>1168.3800000000001</v>
      </c>
      <c r="T325" s="312">
        <f t="shared" si="35"/>
        <v>1190.0166666666667</v>
      </c>
      <c r="U325" s="15">
        <f t="shared" si="36"/>
        <v>21.636666666666542</v>
      </c>
      <c r="V325" s="312">
        <f t="shared" si="37"/>
        <v>109.18333333333339</v>
      </c>
      <c r="W325" s="244">
        <v>10394</v>
      </c>
      <c r="X325" s="311"/>
      <c r="Y325" s="312"/>
      <c r="Z325" s="113">
        <f t="shared" si="38"/>
        <v>110</v>
      </c>
    </row>
    <row r="326" spans="1:26" s="244" customFormat="1" x14ac:dyDescent="0.25">
      <c r="A326" s="96" t="s">
        <v>1413</v>
      </c>
      <c r="B326" s="96" t="s">
        <v>1414</v>
      </c>
      <c r="C326" s="96" t="s">
        <v>1402</v>
      </c>
      <c r="D326" s="96"/>
      <c r="E326" s="96"/>
      <c r="F326" s="96" t="s">
        <v>1391</v>
      </c>
      <c r="G326" s="131" t="str">
        <f t="shared" si="33"/>
        <v>20/12/2007</v>
      </c>
      <c r="H326" s="132">
        <v>20</v>
      </c>
      <c r="I326" s="132">
        <v>12</v>
      </c>
      <c r="J326" s="133">
        <v>2007</v>
      </c>
      <c r="K326" s="96" t="s">
        <v>34</v>
      </c>
      <c r="L326" s="96">
        <v>150008</v>
      </c>
      <c r="M326" s="96" t="s">
        <v>624</v>
      </c>
      <c r="N326" s="185">
        <v>580</v>
      </c>
      <c r="O326" s="185"/>
      <c r="Q326" s="244">
        <v>10</v>
      </c>
      <c r="R326" s="30">
        <f t="shared" si="34"/>
        <v>4.8250000000000002</v>
      </c>
      <c r="S326" s="5">
        <v>521.1</v>
      </c>
      <c r="T326" s="312">
        <f t="shared" si="35"/>
        <v>530.75</v>
      </c>
      <c r="U326" s="15">
        <f t="shared" si="36"/>
        <v>9.6499999999999773</v>
      </c>
      <c r="V326" s="312">
        <f t="shared" si="37"/>
        <v>49.25</v>
      </c>
      <c r="W326" s="244">
        <v>10394</v>
      </c>
      <c r="X326" s="311"/>
      <c r="Y326" s="312"/>
      <c r="Z326" s="113">
        <f t="shared" si="38"/>
        <v>110</v>
      </c>
    </row>
    <row r="327" spans="1:26" s="244" customFormat="1" x14ac:dyDescent="0.25">
      <c r="A327" s="96" t="s">
        <v>1415</v>
      </c>
      <c r="B327" s="96" t="s">
        <v>1416</v>
      </c>
      <c r="C327" s="96" t="s">
        <v>1402</v>
      </c>
      <c r="D327" s="96" t="s">
        <v>1417</v>
      </c>
      <c r="E327" s="96"/>
      <c r="F327" s="96" t="s">
        <v>1391</v>
      </c>
      <c r="G327" s="131" t="str">
        <f t="shared" si="33"/>
        <v>20/12/2007</v>
      </c>
      <c r="H327" s="132">
        <v>20</v>
      </c>
      <c r="I327" s="132">
        <v>12</v>
      </c>
      <c r="J327" s="133">
        <v>2007</v>
      </c>
      <c r="K327" s="96" t="s">
        <v>34</v>
      </c>
      <c r="L327" s="96">
        <v>150008</v>
      </c>
      <c r="M327" s="96" t="s">
        <v>624</v>
      </c>
      <c r="N327" s="185">
        <v>779.52</v>
      </c>
      <c r="O327" s="185"/>
      <c r="Q327" s="244">
        <v>10</v>
      </c>
      <c r="R327" s="30">
        <f t="shared" si="34"/>
        <v>6.4876666666666667</v>
      </c>
      <c r="S327" s="5">
        <v>700.66800000000001</v>
      </c>
      <c r="T327" s="312">
        <f t="shared" si="35"/>
        <v>713.64333333333332</v>
      </c>
      <c r="U327" s="15">
        <f t="shared" si="36"/>
        <v>12.97533333333331</v>
      </c>
      <c r="V327" s="312">
        <f t="shared" si="37"/>
        <v>65.876666666666665</v>
      </c>
      <c r="W327" s="244">
        <v>10394</v>
      </c>
      <c r="X327" s="311"/>
      <c r="Y327" s="312"/>
      <c r="Z327" s="113">
        <f t="shared" si="38"/>
        <v>110</v>
      </c>
    </row>
    <row r="328" spans="1:26" s="317" customFormat="1" x14ac:dyDescent="0.25">
      <c r="A328" s="147" t="s">
        <v>1418</v>
      </c>
      <c r="B328" s="147" t="s">
        <v>1419</v>
      </c>
      <c r="C328" s="147" t="s">
        <v>1420</v>
      </c>
      <c r="D328" s="147" t="s">
        <v>1421</v>
      </c>
      <c r="E328" s="147"/>
      <c r="F328" s="147" t="s">
        <v>1422</v>
      </c>
      <c r="G328" s="148" t="str">
        <f t="shared" si="33"/>
        <v>28/9/2007</v>
      </c>
      <c r="H328" s="149">
        <v>28</v>
      </c>
      <c r="I328" s="149">
        <v>9</v>
      </c>
      <c r="J328" s="150">
        <v>2007</v>
      </c>
      <c r="K328" s="147" t="s">
        <v>34</v>
      </c>
      <c r="L328" s="147">
        <v>1791</v>
      </c>
      <c r="M328" s="147" t="s">
        <v>624</v>
      </c>
      <c r="N328" s="17">
        <v>34800</v>
      </c>
      <c r="O328" s="558" t="s">
        <v>1423</v>
      </c>
      <c r="Q328" s="317">
        <v>10</v>
      </c>
      <c r="R328" s="18">
        <f t="shared" si="34"/>
        <v>289.99166666666667</v>
      </c>
      <c r="S328" s="5">
        <v>32189.075000000001</v>
      </c>
      <c r="T328" s="318">
        <f t="shared" si="35"/>
        <v>32769.058333333334</v>
      </c>
      <c r="U328" s="552">
        <f t="shared" si="36"/>
        <v>579.98333333333358</v>
      </c>
      <c r="V328" s="318">
        <f t="shared" si="37"/>
        <v>2030.9416666666657</v>
      </c>
      <c r="W328" s="317">
        <v>10046</v>
      </c>
      <c r="X328" s="319"/>
      <c r="Y328" s="318"/>
      <c r="Z328" s="154">
        <f t="shared" si="38"/>
        <v>113</v>
      </c>
    </row>
    <row r="329" spans="1:26" s="244" customFormat="1" x14ac:dyDescent="0.25">
      <c r="A329" s="96" t="s">
        <v>1424</v>
      </c>
      <c r="B329" s="96" t="s">
        <v>1419</v>
      </c>
      <c r="C329" s="96" t="s">
        <v>1425</v>
      </c>
      <c r="D329" s="96">
        <v>2360</v>
      </c>
      <c r="E329" s="96"/>
      <c r="F329" s="96" t="s">
        <v>1422</v>
      </c>
      <c r="G329" s="131" t="str">
        <f t="shared" si="33"/>
        <v>28/9/2007</v>
      </c>
      <c r="H329" s="132">
        <v>28</v>
      </c>
      <c r="I329" s="132">
        <v>9</v>
      </c>
      <c r="J329" s="133">
        <v>2007</v>
      </c>
      <c r="K329" s="96" t="s">
        <v>34</v>
      </c>
      <c r="L329" s="96">
        <v>1791</v>
      </c>
      <c r="M329" s="96" t="s">
        <v>624</v>
      </c>
      <c r="N329" s="185">
        <v>34800</v>
      </c>
      <c r="O329" s="185"/>
      <c r="Q329" s="244">
        <v>10</v>
      </c>
      <c r="R329" s="30">
        <f t="shared" si="34"/>
        <v>289.99166666666667</v>
      </c>
      <c r="S329" s="5">
        <v>32189.075000000001</v>
      </c>
      <c r="T329" s="312">
        <f t="shared" si="35"/>
        <v>32769.058333333334</v>
      </c>
      <c r="U329" s="15">
        <f t="shared" si="36"/>
        <v>579.98333333333358</v>
      </c>
      <c r="V329" s="312">
        <f t="shared" si="37"/>
        <v>2030.9416666666657</v>
      </c>
      <c r="W329" s="244">
        <v>10046</v>
      </c>
      <c r="X329" s="311"/>
      <c r="Y329" s="312"/>
      <c r="Z329" s="113">
        <f t="shared" si="38"/>
        <v>113</v>
      </c>
    </row>
    <row r="330" spans="1:26" s="244" customFormat="1" x14ac:dyDescent="0.25">
      <c r="A330" s="96" t="s">
        <v>1426</v>
      </c>
      <c r="B330" s="96" t="s">
        <v>1427</v>
      </c>
      <c r="C330" s="96" t="s">
        <v>1428</v>
      </c>
      <c r="D330" s="96"/>
      <c r="E330" s="96" t="s">
        <v>1429</v>
      </c>
      <c r="F330" s="96" t="s">
        <v>1430</v>
      </c>
      <c r="G330" s="131" t="str">
        <f t="shared" si="33"/>
        <v>17/12/2007</v>
      </c>
      <c r="H330" s="132">
        <v>17</v>
      </c>
      <c r="I330" s="132">
        <v>12</v>
      </c>
      <c r="J330" s="133">
        <v>2007</v>
      </c>
      <c r="K330" s="96" t="s">
        <v>34</v>
      </c>
      <c r="L330" s="96">
        <v>8042</v>
      </c>
      <c r="M330" s="96" t="s">
        <v>624</v>
      </c>
      <c r="N330" s="185">
        <v>11557.5</v>
      </c>
      <c r="O330" s="185" t="s">
        <v>824</v>
      </c>
      <c r="Q330" s="244">
        <v>10</v>
      </c>
      <c r="R330" s="30">
        <f t="shared" si="34"/>
        <v>96.304166666666674</v>
      </c>
      <c r="S330" s="5">
        <v>10400.85</v>
      </c>
      <c r="T330" s="312">
        <f t="shared" si="35"/>
        <v>10593.458333333334</v>
      </c>
      <c r="U330" s="15">
        <f t="shared" si="36"/>
        <v>192.60833333333358</v>
      </c>
      <c r="V330" s="312">
        <f t="shared" si="37"/>
        <v>964.04166666666606</v>
      </c>
      <c r="W330" s="244">
        <v>10429</v>
      </c>
      <c r="X330" s="311"/>
      <c r="Y330" s="312"/>
      <c r="Z330" s="113">
        <f t="shared" si="38"/>
        <v>110</v>
      </c>
    </row>
    <row r="331" spans="1:26" s="244" customFormat="1" x14ac:dyDescent="0.25">
      <c r="A331" s="171" t="s">
        <v>1431</v>
      </c>
      <c r="B331" s="171" t="s">
        <v>1432</v>
      </c>
      <c r="C331" s="171" t="s">
        <v>1433</v>
      </c>
      <c r="D331" s="171"/>
      <c r="E331" s="171"/>
      <c r="F331" s="171" t="s">
        <v>1430</v>
      </c>
      <c r="G331" s="172" t="str">
        <f t="shared" si="33"/>
        <v>17/12/2007</v>
      </c>
      <c r="H331" s="173">
        <v>17</v>
      </c>
      <c r="I331" s="173">
        <v>12</v>
      </c>
      <c r="J331" s="174">
        <v>2007</v>
      </c>
      <c r="K331" s="171" t="s">
        <v>34</v>
      </c>
      <c r="L331" s="171">
        <v>8042</v>
      </c>
      <c r="M331" s="171" t="s">
        <v>624</v>
      </c>
      <c r="N331" s="187">
        <v>4187.5</v>
      </c>
      <c r="O331" s="185"/>
      <c r="Q331" s="333">
        <v>10</v>
      </c>
      <c r="R331" s="177">
        <f t="shared" si="34"/>
        <v>34.887499999999996</v>
      </c>
      <c r="S331" s="5">
        <v>3767.8499999999995</v>
      </c>
      <c r="T331" s="334">
        <f t="shared" si="35"/>
        <v>3837.6249999999995</v>
      </c>
      <c r="U331" s="15">
        <f t="shared" si="36"/>
        <v>69.775000000000091</v>
      </c>
      <c r="V331" s="334">
        <f t="shared" si="37"/>
        <v>349.87500000000045</v>
      </c>
      <c r="W331" s="333">
        <v>10429</v>
      </c>
      <c r="X331" s="311"/>
      <c r="Y331" s="312"/>
      <c r="Z331" s="113">
        <f t="shared" si="38"/>
        <v>110</v>
      </c>
    </row>
    <row r="332" spans="1:26" s="244" customFormat="1" x14ac:dyDescent="0.25">
      <c r="A332" s="96" t="s">
        <v>1434</v>
      </c>
      <c r="B332" s="96" t="s">
        <v>1435</v>
      </c>
      <c r="C332" s="96" t="s">
        <v>1436</v>
      </c>
      <c r="D332" s="96"/>
      <c r="E332" s="96"/>
      <c r="F332" s="96" t="s">
        <v>1430</v>
      </c>
      <c r="G332" s="131" t="str">
        <f t="shared" si="33"/>
        <v>15/8/2007</v>
      </c>
      <c r="H332" s="132">
        <v>15</v>
      </c>
      <c r="I332" s="132">
        <v>8</v>
      </c>
      <c r="J332" s="133">
        <v>2007</v>
      </c>
      <c r="K332" s="96" t="s">
        <v>34</v>
      </c>
      <c r="L332" s="96">
        <v>58597</v>
      </c>
      <c r="M332" s="96" t="s">
        <v>624</v>
      </c>
      <c r="N332" s="185">
        <v>9700</v>
      </c>
      <c r="O332" s="185" t="s">
        <v>1437</v>
      </c>
      <c r="Q332" s="244">
        <v>10</v>
      </c>
      <c r="R332" s="30">
        <f t="shared" si="34"/>
        <v>80.825000000000003</v>
      </c>
      <c r="S332" s="5">
        <v>9052.4</v>
      </c>
      <c r="T332" s="312">
        <f t="shared" si="35"/>
        <v>9214.0500000000011</v>
      </c>
      <c r="U332" s="15">
        <f t="shared" si="36"/>
        <v>161.65000000000146</v>
      </c>
      <c r="V332" s="312">
        <f t="shared" si="37"/>
        <v>485.94999999999891</v>
      </c>
      <c r="W332" s="244">
        <v>9901</v>
      </c>
      <c r="X332" s="311"/>
      <c r="Y332" s="312"/>
      <c r="Z332" s="113">
        <f t="shared" si="38"/>
        <v>114</v>
      </c>
    </row>
    <row r="333" spans="1:26" s="244" customFormat="1" x14ac:dyDescent="0.25">
      <c r="A333" s="96" t="s">
        <v>1438</v>
      </c>
      <c r="B333" s="96" t="s">
        <v>1439</v>
      </c>
      <c r="C333" s="96" t="s">
        <v>1440</v>
      </c>
      <c r="D333" s="96"/>
      <c r="E333" s="96"/>
      <c r="F333" s="96" t="s">
        <v>1430</v>
      </c>
      <c r="G333" s="131" t="str">
        <f t="shared" si="33"/>
        <v>15/8/2007</v>
      </c>
      <c r="H333" s="132">
        <v>15</v>
      </c>
      <c r="I333" s="132">
        <v>8</v>
      </c>
      <c r="J333" s="133">
        <v>2007</v>
      </c>
      <c r="K333" s="96" t="s">
        <v>34</v>
      </c>
      <c r="L333" s="96">
        <v>58597</v>
      </c>
      <c r="M333" s="96" t="s">
        <v>624</v>
      </c>
      <c r="N333" s="185">
        <v>8050</v>
      </c>
      <c r="O333" s="186" t="s">
        <v>1344</v>
      </c>
      <c r="Q333" s="244">
        <v>10</v>
      </c>
      <c r="R333" s="30">
        <f t="shared" si="34"/>
        <v>67.075000000000003</v>
      </c>
      <c r="S333" s="5">
        <v>7512.4000000000005</v>
      </c>
      <c r="T333" s="312">
        <f t="shared" si="35"/>
        <v>7646.55</v>
      </c>
      <c r="U333" s="15">
        <f t="shared" si="36"/>
        <v>134.14999999999964</v>
      </c>
      <c r="V333" s="312">
        <f t="shared" si="37"/>
        <v>403.44999999999982</v>
      </c>
      <c r="W333" s="244">
        <v>9901</v>
      </c>
      <c r="X333" s="311"/>
      <c r="Y333" s="312"/>
      <c r="Z333" s="113">
        <f t="shared" si="38"/>
        <v>114</v>
      </c>
    </row>
    <row r="334" spans="1:26" s="244" customFormat="1" x14ac:dyDescent="0.25">
      <c r="A334" s="96" t="s">
        <v>1441</v>
      </c>
      <c r="B334" s="96" t="s">
        <v>1442</v>
      </c>
      <c r="C334" s="137" t="s">
        <v>1443</v>
      </c>
      <c r="D334" s="137"/>
      <c r="E334" s="96"/>
      <c r="F334" s="96" t="s">
        <v>1430</v>
      </c>
      <c r="G334" s="131" t="str">
        <f t="shared" si="33"/>
        <v>15/8/2007</v>
      </c>
      <c r="H334" s="132">
        <v>15</v>
      </c>
      <c r="I334" s="132">
        <v>8</v>
      </c>
      <c r="J334" s="133">
        <v>2007</v>
      </c>
      <c r="K334" s="96" t="s">
        <v>34</v>
      </c>
      <c r="L334" s="96">
        <v>58597</v>
      </c>
      <c r="M334" s="96" t="s">
        <v>624</v>
      </c>
      <c r="N334" s="185">
        <v>6880</v>
      </c>
      <c r="O334" s="186" t="s">
        <v>1444</v>
      </c>
      <c r="Q334" s="244">
        <v>10</v>
      </c>
      <c r="R334" s="30">
        <f t="shared" si="34"/>
        <v>57.324999999999996</v>
      </c>
      <c r="S334" s="5">
        <v>6420.4</v>
      </c>
      <c r="T334" s="312">
        <f t="shared" si="35"/>
        <v>6535.0499999999993</v>
      </c>
      <c r="U334" s="15">
        <f t="shared" si="36"/>
        <v>114.64999999999964</v>
      </c>
      <c r="V334" s="312">
        <f t="shared" si="37"/>
        <v>344.95000000000073</v>
      </c>
      <c r="W334" s="244">
        <v>9901</v>
      </c>
      <c r="X334" s="311"/>
      <c r="Y334" s="312"/>
      <c r="Z334" s="113">
        <f t="shared" si="38"/>
        <v>114</v>
      </c>
    </row>
    <row r="335" spans="1:26" s="244" customFormat="1" x14ac:dyDescent="0.25">
      <c r="A335" s="96" t="s">
        <v>1445</v>
      </c>
      <c r="B335" s="96" t="s">
        <v>1446</v>
      </c>
      <c r="C335" s="96" t="s">
        <v>1447</v>
      </c>
      <c r="D335" s="96"/>
      <c r="E335" s="96"/>
      <c r="F335" s="96" t="s">
        <v>1430</v>
      </c>
      <c r="G335" s="131" t="str">
        <f t="shared" si="33"/>
        <v>15/8/2007</v>
      </c>
      <c r="H335" s="132">
        <v>15</v>
      </c>
      <c r="I335" s="132">
        <v>8</v>
      </c>
      <c r="J335" s="133">
        <v>2007</v>
      </c>
      <c r="K335" s="96" t="s">
        <v>34</v>
      </c>
      <c r="L335" s="96">
        <v>58597</v>
      </c>
      <c r="M335" s="96" t="s">
        <v>624</v>
      </c>
      <c r="N335" s="185">
        <v>3770</v>
      </c>
      <c r="O335" s="185"/>
      <c r="Q335" s="244">
        <v>10</v>
      </c>
      <c r="R335" s="30">
        <f t="shared" si="34"/>
        <v>31.408333333333331</v>
      </c>
      <c r="S335" s="5">
        <v>3517.7333333333331</v>
      </c>
      <c r="T335" s="312">
        <f t="shared" si="35"/>
        <v>3580.5499999999997</v>
      </c>
      <c r="U335" s="15">
        <f t="shared" si="36"/>
        <v>62.816666666666606</v>
      </c>
      <c r="V335" s="312">
        <f t="shared" si="37"/>
        <v>189.45000000000027</v>
      </c>
      <c r="W335" s="244">
        <v>9901</v>
      </c>
      <c r="X335" s="311"/>
      <c r="Y335" s="312"/>
      <c r="Z335" s="113">
        <f t="shared" si="38"/>
        <v>114</v>
      </c>
    </row>
    <row r="336" spans="1:26" s="244" customFormat="1" x14ac:dyDescent="0.25">
      <c r="A336" s="96" t="s">
        <v>1448</v>
      </c>
      <c r="B336" s="96" t="s">
        <v>1449</v>
      </c>
      <c r="C336" s="96"/>
      <c r="D336" s="96"/>
      <c r="E336" s="96"/>
      <c r="F336" s="96" t="s">
        <v>1450</v>
      </c>
      <c r="G336" s="131" t="str">
        <f t="shared" si="33"/>
        <v>19/3/2007</v>
      </c>
      <c r="H336" s="132">
        <v>19</v>
      </c>
      <c r="I336" s="132">
        <v>3</v>
      </c>
      <c r="J336" s="133">
        <v>2007</v>
      </c>
      <c r="K336" s="96" t="s">
        <v>34</v>
      </c>
      <c r="L336" s="96">
        <v>12</v>
      </c>
      <c r="M336" s="96" t="s">
        <v>624</v>
      </c>
      <c r="N336" s="185">
        <v>5336</v>
      </c>
      <c r="O336" s="185"/>
      <c r="Q336" s="244">
        <v>10</v>
      </c>
      <c r="R336" s="30">
        <f t="shared" si="34"/>
        <v>44.458333333333336</v>
      </c>
      <c r="S336" s="5">
        <v>5201.625</v>
      </c>
      <c r="T336" s="312">
        <f t="shared" si="35"/>
        <v>5290.541666666667</v>
      </c>
      <c r="U336" s="15">
        <f t="shared" si="36"/>
        <v>88.91666666666697</v>
      </c>
      <c r="V336" s="312">
        <f t="shared" si="37"/>
        <v>45.45833333333303</v>
      </c>
      <c r="W336" s="244">
        <v>9493</v>
      </c>
      <c r="X336" s="311"/>
      <c r="Y336" s="312"/>
      <c r="Z336" s="113">
        <f t="shared" si="38"/>
        <v>119</v>
      </c>
    </row>
    <row r="337" spans="1:26" s="244" customFormat="1" x14ac:dyDescent="0.25">
      <c r="A337" s="96" t="s">
        <v>1451</v>
      </c>
      <c r="B337" s="96" t="s">
        <v>1452</v>
      </c>
      <c r="C337" s="96"/>
      <c r="D337" s="96"/>
      <c r="E337" s="96"/>
      <c r="F337" s="96" t="s">
        <v>1450</v>
      </c>
      <c r="G337" s="131" t="str">
        <f t="shared" si="33"/>
        <v>19/3/2007</v>
      </c>
      <c r="H337" s="132">
        <v>19</v>
      </c>
      <c r="I337" s="132">
        <v>3</v>
      </c>
      <c r="J337" s="133">
        <v>2007</v>
      </c>
      <c r="K337" s="96" t="s">
        <v>34</v>
      </c>
      <c r="L337" s="96">
        <v>12</v>
      </c>
      <c r="M337" s="96" t="s">
        <v>624</v>
      </c>
      <c r="N337" s="185">
        <v>4176</v>
      </c>
      <c r="O337" s="185"/>
      <c r="Q337" s="244">
        <v>10</v>
      </c>
      <c r="R337" s="30">
        <f t="shared" si="34"/>
        <v>34.791666666666664</v>
      </c>
      <c r="S337" s="5">
        <v>4070.6249999999995</v>
      </c>
      <c r="T337" s="312">
        <f t="shared" si="35"/>
        <v>4140.208333333333</v>
      </c>
      <c r="U337" s="15">
        <f t="shared" si="36"/>
        <v>69.583333333333485</v>
      </c>
      <c r="V337" s="312">
        <f t="shared" si="37"/>
        <v>35.79166666666697</v>
      </c>
      <c r="W337" s="244">
        <v>9493</v>
      </c>
      <c r="X337" s="311"/>
      <c r="Y337" s="312"/>
      <c r="Z337" s="113">
        <f t="shared" si="38"/>
        <v>119</v>
      </c>
    </row>
    <row r="338" spans="1:26" s="244" customFormat="1" x14ac:dyDescent="0.25">
      <c r="A338" s="96" t="s">
        <v>1453</v>
      </c>
      <c r="B338" s="96" t="s">
        <v>1454</v>
      </c>
      <c r="C338" s="96" t="s">
        <v>1455</v>
      </c>
      <c r="D338" s="96" t="s">
        <v>1456</v>
      </c>
      <c r="E338" s="96"/>
      <c r="F338" s="96" t="s">
        <v>1457</v>
      </c>
      <c r="G338" s="131" t="str">
        <f t="shared" si="33"/>
        <v>4/7/2007</v>
      </c>
      <c r="H338" s="132">
        <v>4</v>
      </c>
      <c r="I338" s="132">
        <v>7</v>
      </c>
      <c r="J338" s="133">
        <v>2007</v>
      </c>
      <c r="K338" s="96" t="s">
        <v>34</v>
      </c>
      <c r="L338" s="96" t="s">
        <v>1458</v>
      </c>
      <c r="M338" s="96" t="s">
        <v>624</v>
      </c>
      <c r="N338" s="185">
        <v>22878.61</v>
      </c>
      <c r="O338" s="186" t="s">
        <v>1459</v>
      </c>
      <c r="Q338" s="244">
        <v>10</v>
      </c>
      <c r="R338" s="30">
        <f t="shared" si="34"/>
        <v>190.64675</v>
      </c>
      <c r="S338" s="5">
        <v>21543.082750000001</v>
      </c>
      <c r="T338" s="312">
        <f t="shared" si="35"/>
        <v>21924.376250000001</v>
      </c>
      <c r="U338" s="15">
        <f t="shared" si="36"/>
        <v>381.29349999999977</v>
      </c>
      <c r="V338" s="312">
        <f t="shared" si="37"/>
        <v>954.23374999999942</v>
      </c>
      <c r="W338" s="244">
        <v>9777</v>
      </c>
      <c r="X338" s="311"/>
      <c r="Y338" s="312"/>
      <c r="Z338" s="113">
        <f t="shared" si="38"/>
        <v>115</v>
      </c>
    </row>
    <row r="339" spans="1:26" s="244" customFormat="1" x14ac:dyDescent="0.25">
      <c r="A339" s="96" t="s">
        <v>1460</v>
      </c>
      <c r="B339" s="96" t="s">
        <v>1461</v>
      </c>
      <c r="C339" s="96"/>
      <c r="D339" s="96"/>
      <c r="E339" s="96"/>
      <c r="F339" s="96" t="s">
        <v>1457</v>
      </c>
      <c r="G339" s="131" t="str">
        <f t="shared" si="33"/>
        <v>10/4/2007</v>
      </c>
      <c r="H339" s="132">
        <v>10</v>
      </c>
      <c r="I339" s="132">
        <v>4</v>
      </c>
      <c r="J339" s="133">
        <v>2007</v>
      </c>
      <c r="K339" s="96" t="s">
        <v>34</v>
      </c>
      <c r="L339" s="96">
        <v>755830</v>
      </c>
      <c r="M339" s="96" t="s">
        <v>624</v>
      </c>
      <c r="N339" s="185">
        <v>9950.06</v>
      </c>
      <c r="O339" s="186" t="s">
        <v>1157</v>
      </c>
      <c r="Q339" s="244">
        <v>10</v>
      </c>
      <c r="R339" s="30">
        <f t="shared" si="34"/>
        <v>82.908833333333334</v>
      </c>
      <c r="S339" s="5">
        <v>9617.4246666666659</v>
      </c>
      <c r="T339" s="312">
        <f t="shared" si="35"/>
        <v>9783.2423333333336</v>
      </c>
      <c r="U339" s="15">
        <f t="shared" si="36"/>
        <v>165.81766666666772</v>
      </c>
      <c r="V339" s="312">
        <f t="shared" si="37"/>
        <v>166.8176666666659</v>
      </c>
      <c r="W339" s="244">
        <v>9897</v>
      </c>
      <c r="X339" s="311"/>
      <c r="Y339" s="312"/>
      <c r="Z339" s="113">
        <f t="shared" si="38"/>
        <v>118</v>
      </c>
    </row>
    <row r="340" spans="1:26" s="244" customFormat="1" x14ac:dyDescent="0.25">
      <c r="A340" s="96" t="s">
        <v>1462</v>
      </c>
      <c r="B340" s="96" t="s">
        <v>1461</v>
      </c>
      <c r="C340" s="96"/>
      <c r="D340" s="96"/>
      <c r="E340" s="96"/>
      <c r="F340" s="96" t="s">
        <v>1457</v>
      </c>
      <c r="G340" s="131" t="str">
        <f t="shared" si="33"/>
        <v>10/4/2007</v>
      </c>
      <c r="H340" s="132">
        <v>10</v>
      </c>
      <c r="I340" s="132">
        <v>4</v>
      </c>
      <c r="J340" s="133">
        <v>2007</v>
      </c>
      <c r="K340" s="96" t="s">
        <v>34</v>
      </c>
      <c r="L340" s="96">
        <v>755830</v>
      </c>
      <c r="M340" s="96" t="s">
        <v>624</v>
      </c>
      <c r="N340" s="185">
        <v>9950.06</v>
      </c>
      <c r="O340" s="186" t="s">
        <v>1344</v>
      </c>
      <c r="Q340" s="244">
        <v>10</v>
      </c>
      <c r="R340" s="30">
        <f t="shared" si="34"/>
        <v>82.908833333333334</v>
      </c>
      <c r="S340" s="5">
        <v>9617.4246666666659</v>
      </c>
      <c r="T340" s="312">
        <f t="shared" si="35"/>
        <v>9783.2423333333336</v>
      </c>
      <c r="U340" s="15">
        <f t="shared" si="36"/>
        <v>165.81766666666772</v>
      </c>
      <c r="V340" s="312">
        <f t="shared" si="37"/>
        <v>166.8176666666659</v>
      </c>
      <c r="W340" s="244">
        <v>9897</v>
      </c>
      <c r="X340" s="311"/>
      <c r="Y340" s="312"/>
      <c r="Z340" s="113">
        <f t="shared" si="38"/>
        <v>118</v>
      </c>
    </row>
    <row r="341" spans="1:26" s="317" customFormat="1" x14ac:dyDescent="0.25">
      <c r="A341" s="96" t="s">
        <v>1463</v>
      </c>
      <c r="B341" s="96" t="s">
        <v>1464</v>
      </c>
      <c r="C341" s="96"/>
      <c r="D341" s="96" t="s">
        <v>1465</v>
      </c>
      <c r="E341" s="96"/>
      <c r="F341" s="96" t="s">
        <v>1457</v>
      </c>
      <c r="G341" s="131" t="str">
        <f t="shared" si="33"/>
        <v>10/4/2007</v>
      </c>
      <c r="H341" s="132">
        <v>10</v>
      </c>
      <c r="I341" s="132">
        <v>4</v>
      </c>
      <c r="J341" s="133">
        <v>2007</v>
      </c>
      <c r="K341" s="96" t="s">
        <v>34</v>
      </c>
      <c r="L341" s="96">
        <v>755830</v>
      </c>
      <c r="M341" s="96" t="s">
        <v>624</v>
      </c>
      <c r="N341" s="185">
        <v>2989.02</v>
      </c>
      <c r="O341" s="186" t="s">
        <v>1344</v>
      </c>
      <c r="P341" s="244"/>
      <c r="Q341" s="244">
        <v>10</v>
      </c>
      <c r="R341" s="30">
        <f t="shared" si="34"/>
        <v>24.900166666666667</v>
      </c>
      <c r="S341" s="5">
        <v>2888.4193333333333</v>
      </c>
      <c r="T341" s="312">
        <f t="shared" si="35"/>
        <v>2938.2196666666669</v>
      </c>
      <c r="U341" s="15">
        <f t="shared" si="36"/>
        <v>49.800333333333583</v>
      </c>
      <c r="V341" s="312">
        <f t="shared" si="37"/>
        <v>50.800333333333128</v>
      </c>
      <c r="W341" s="244">
        <v>9897</v>
      </c>
      <c r="X341" s="311"/>
      <c r="Y341" s="312"/>
      <c r="Z341" s="113">
        <f t="shared" si="38"/>
        <v>118</v>
      </c>
    </row>
    <row r="342" spans="1:26" s="317" customFormat="1" x14ac:dyDescent="0.25">
      <c r="A342" s="96" t="s">
        <v>1466</v>
      </c>
      <c r="B342" s="96" t="s">
        <v>1442</v>
      </c>
      <c r="C342" s="137" t="s">
        <v>1467</v>
      </c>
      <c r="D342" s="137">
        <v>500</v>
      </c>
      <c r="E342" s="96"/>
      <c r="F342" s="96" t="s">
        <v>1457</v>
      </c>
      <c r="G342" s="131" t="str">
        <f t="shared" si="33"/>
        <v>10/4/2007</v>
      </c>
      <c r="H342" s="132">
        <v>10</v>
      </c>
      <c r="I342" s="132">
        <v>4</v>
      </c>
      <c r="J342" s="133">
        <v>2007</v>
      </c>
      <c r="K342" s="96" t="s">
        <v>34</v>
      </c>
      <c r="L342" s="96">
        <v>755830</v>
      </c>
      <c r="M342" s="96" t="s">
        <v>624</v>
      </c>
      <c r="N342" s="185">
        <v>4785.41</v>
      </c>
      <c r="O342" s="186" t="s">
        <v>1468</v>
      </c>
      <c r="P342" s="244"/>
      <c r="Q342" s="244">
        <v>10</v>
      </c>
      <c r="R342" s="30">
        <f t="shared" si="34"/>
        <v>39.870083333333334</v>
      </c>
      <c r="S342" s="5">
        <v>4624.9296666666669</v>
      </c>
      <c r="T342" s="312">
        <f t="shared" si="35"/>
        <v>4704.6698333333334</v>
      </c>
      <c r="U342" s="15">
        <f t="shared" si="36"/>
        <v>79.740166666666482</v>
      </c>
      <c r="V342" s="312">
        <f t="shared" si="37"/>
        <v>80.740166666666482</v>
      </c>
      <c r="W342" s="244">
        <v>9897</v>
      </c>
      <c r="X342" s="311"/>
      <c r="Y342" s="312"/>
      <c r="Z342" s="113">
        <f t="shared" si="38"/>
        <v>118</v>
      </c>
    </row>
    <row r="343" spans="1:26" s="337" customFormat="1" x14ac:dyDescent="0.25">
      <c r="A343" s="96" t="s">
        <v>1469</v>
      </c>
      <c r="B343" s="96" t="s">
        <v>1470</v>
      </c>
      <c r="C343" s="96"/>
      <c r="D343" s="96"/>
      <c r="E343" s="96"/>
      <c r="F343" s="96" t="s">
        <v>1457</v>
      </c>
      <c r="G343" s="131" t="str">
        <f t="shared" si="33"/>
        <v>10/4/2007</v>
      </c>
      <c r="H343" s="132">
        <v>10</v>
      </c>
      <c r="I343" s="132">
        <v>4</v>
      </c>
      <c r="J343" s="133">
        <v>2007</v>
      </c>
      <c r="K343" s="96" t="s">
        <v>34</v>
      </c>
      <c r="L343" s="96">
        <v>755830</v>
      </c>
      <c r="M343" s="96" t="s">
        <v>624</v>
      </c>
      <c r="N343" s="185">
        <v>5244.62</v>
      </c>
      <c r="O343" s="185"/>
      <c r="P343" s="244"/>
      <c r="Q343" s="244">
        <v>10</v>
      </c>
      <c r="R343" s="30">
        <f t="shared" si="34"/>
        <v>43.696833333333331</v>
      </c>
      <c r="S343" s="5">
        <v>5068.8326666666662</v>
      </c>
      <c r="T343" s="312">
        <f t="shared" si="35"/>
        <v>5156.2263333333331</v>
      </c>
      <c r="U343" s="15">
        <f t="shared" si="36"/>
        <v>87.393666666666832</v>
      </c>
      <c r="V343" s="312">
        <f t="shared" si="37"/>
        <v>88.393666666666832</v>
      </c>
      <c r="W343" s="244">
        <v>9897</v>
      </c>
      <c r="X343" s="311"/>
      <c r="Y343" s="312"/>
      <c r="Z343" s="113">
        <f t="shared" si="38"/>
        <v>118</v>
      </c>
    </row>
    <row r="344" spans="1:26" s="244" customFormat="1" x14ac:dyDescent="0.25">
      <c r="A344" s="96" t="s">
        <v>1471</v>
      </c>
      <c r="B344" s="96" t="s">
        <v>1472</v>
      </c>
      <c r="C344" s="96" t="s">
        <v>1193</v>
      </c>
      <c r="D344" s="96"/>
      <c r="E344" s="96"/>
      <c r="F344" s="96" t="s">
        <v>1473</v>
      </c>
      <c r="G344" s="131" t="str">
        <f t="shared" ref="G344:G375" si="39">CONCATENATE(H344,"/",I344,"/",J344,)</f>
        <v>18/12/2007</v>
      </c>
      <c r="H344" s="132">
        <v>18</v>
      </c>
      <c r="I344" s="132">
        <v>12</v>
      </c>
      <c r="J344" s="133">
        <v>2007</v>
      </c>
      <c r="K344" s="96" t="s">
        <v>747</v>
      </c>
      <c r="L344" s="96">
        <v>1936</v>
      </c>
      <c r="M344" s="96" t="s">
        <v>624</v>
      </c>
      <c r="N344" s="185">
        <v>4995</v>
      </c>
      <c r="O344" s="185" t="s">
        <v>1286</v>
      </c>
      <c r="Q344" s="244">
        <v>10</v>
      </c>
      <c r="R344" s="30">
        <f t="shared" ref="R344:R375" si="40">(((N344)-1)/10)/12</f>
        <v>41.616666666666667</v>
      </c>
      <c r="S344" s="5">
        <v>4494.6000000000004</v>
      </c>
      <c r="T344" s="312">
        <f t="shared" ref="T344:T375" si="41">Z344*R344</f>
        <v>4577.833333333333</v>
      </c>
      <c r="U344" s="15">
        <f t="shared" ref="U344:U375" si="42">T344-S344</f>
        <v>83.233333333332666</v>
      </c>
      <c r="V344" s="312">
        <f t="shared" ref="V344:V375" si="43">N344-T344</f>
        <v>417.16666666666697</v>
      </c>
      <c r="W344" s="244">
        <v>98</v>
      </c>
      <c r="X344" s="311"/>
      <c r="Y344" s="312"/>
      <c r="Z344" s="113">
        <f t="shared" ref="Z344:Z375" si="44">IF((DATEDIF(G344,Z$4,"m"))&gt;=120,120,(DATEDIF(G344,Z$4,"m")))</f>
        <v>110</v>
      </c>
    </row>
    <row r="345" spans="1:26" s="344" customFormat="1" x14ac:dyDescent="0.25">
      <c r="A345" s="96" t="s">
        <v>1474</v>
      </c>
      <c r="B345" s="96" t="s">
        <v>1472</v>
      </c>
      <c r="C345" s="96" t="s">
        <v>1193</v>
      </c>
      <c r="D345" s="96"/>
      <c r="E345" s="96"/>
      <c r="F345" s="96" t="s">
        <v>1473</v>
      </c>
      <c r="G345" s="131" t="str">
        <f t="shared" si="39"/>
        <v>18/12/2007</v>
      </c>
      <c r="H345" s="132">
        <v>18</v>
      </c>
      <c r="I345" s="132">
        <v>12</v>
      </c>
      <c r="J345" s="133">
        <v>2007</v>
      </c>
      <c r="K345" s="96" t="s">
        <v>747</v>
      </c>
      <c r="L345" s="96">
        <v>1936</v>
      </c>
      <c r="M345" s="96" t="s">
        <v>624</v>
      </c>
      <c r="N345" s="185">
        <v>6095</v>
      </c>
      <c r="O345" s="185"/>
      <c r="P345" s="244"/>
      <c r="Q345" s="244">
        <v>10</v>
      </c>
      <c r="R345" s="30">
        <f t="shared" si="40"/>
        <v>50.783333333333331</v>
      </c>
      <c r="S345" s="5">
        <v>5484.5999999999995</v>
      </c>
      <c r="T345" s="312">
        <f t="shared" si="41"/>
        <v>5586.1666666666661</v>
      </c>
      <c r="U345" s="15">
        <f t="shared" si="42"/>
        <v>101.56666666666661</v>
      </c>
      <c r="V345" s="312">
        <f t="shared" si="43"/>
        <v>508.83333333333394</v>
      </c>
      <c r="W345" s="244">
        <v>98</v>
      </c>
      <c r="X345" s="311"/>
      <c r="Y345" s="312"/>
      <c r="Z345" s="113">
        <f t="shared" si="44"/>
        <v>110</v>
      </c>
    </row>
    <row r="346" spans="1:26" s="244" customFormat="1" x14ac:dyDescent="0.25">
      <c r="A346" s="93" t="s">
        <v>1475</v>
      </c>
      <c r="B346" s="93" t="s">
        <v>852</v>
      </c>
      <c r="C346" s="93" t="s">
        <v>318</v>
      </c>
      <c r="D346" s="93" t="s">
        <v>1476</v>
      </c>
      <c r="E346" s="93">
        <v>55010423</v>
      </c>
      <c r="F346" s="93" t="s">
        <v>1477</v>
      </c>
      <c r="G346" s="211" t="str">
        <f t="shared" si="39"/>
        <v>12/3/2007</v>
      </c>
      <c r="H346" s="93">
        <v>12</v>
      </c>
      <c r="I346" s="93">
        <v>3</v>
      </c>
      <c r="J346" s="93">
        <v>2007</v>
      </c>
      <c r="K346" s="212" t="s">
        <v>34</v>
      </c>
      <c r="L346" s="93">
        <v>2740</v>
      </c>
      <c r="M346" s="93" t="s">
        <v>624</v>
      </c>
      <c r="N346" s="213">
        <v>37500</v>
      </c>
      <c r="O346" s="201" t="s">
        <v>1478</v>
      </c>
      <c r="Q346" s="244">
        <v>10</v>
      </c>
      <c r="R346" s="83">
        <f t="shared" si="40"/>
        <v>312.49166666666667</v>
      </c>
      <c r="S346" s="5">
        <v>36561.525000000001</v>
      </c>
      <c r="T346" s="345">
        <f t="shared" si="41"/>
        <v>37186.508333333331</v>
      </c>
      <c r="U346" s="15">
        <f t="shared" si="42"/>
        <v>624.98333333332994</v>
      </c>
      <c r="V346" s="345">
        <f t="shared" si="43"/>
        <v>313.49166666666861</v>
      </c>
      <c r="W346" s="344">
        <v>9382</v>
      </c>
      <c r="X346" s="346"/>
      <c r="Y346" s="345"/>
      <c r="Z346" s="94">
        <f t="shared" si="44"/>
        <v>119</v>
      </c>
    </row>
    <row r="347" spans="1:26" s="244" customFormat="1" x14ac:dyDescent="0.25">
      <c r="A347" s="96" t="s">
        <v>1479</v>
      </c>
      <c r="B347" s="96" t="s">
        <v>1480</v>
      </c>
      <c r="C347" s="96"/>
      <c r="D347" s="96"/>
      <c r="E347" s="96"/>
      <c r="F347" s="96"/>
      <c r="G347" s="131" t="str">
        <f t="shared" si="39"/>
        <v>8/10/2007</v>
      </c>
      <c r="H347" s="132">
        <v>8</v>
      </c>
      <c r="I347" s="132">
        <v>10</v>
      </c>
      <c r="J347" s="133">
        <v>2007</v>
      </c>
      <c r="K347" s="96" t="s">
        <v>1481</v>
      </c>
      <c r="L347" s="96" t="s">
        <v>1482</v>
      </c>
      <c r="M347" s="96" t="s">
        <v>624</v>
      </c>
      <c r="N347" s="185">
        <v>999.1</v>
      </c>
      <c r="O347" s="185"/>
      <c r="Q347" s="244">
        <v>10</v>
      </c>
      <c r="R347" s="30">
        <f t="shared" si="40"/>
        <v>8.3175000000000008</v>
      </c>
      <c r="S347" s="5">
        <v>914.92500000000007</v>
      </c>
      <c r="T347" s="312">
        <f t="shared" si="41"/>
        <v>931.56000000000006</v>
      </c>
      <c r="U347" s="15">
        <f t="shared" si="42"/>
        <v>16.634999999999991</v>
      </c>
      <c r="V347" s="312">
        <f t="shared" si="43"/>
        <v>67.539999999999964</v>
      </c>
      <c r="X347" s="311"/>
      <c r="Y347" s="312"/>
      <c r="Z347" s="113">
        <f t="shared" si="44"/>
        <v>112</v>
      </c>
    </row>
    <row r="348" spans="1:26" s="244" customFormat="1" x14ac:dyDescent="0.25">
      <c r="A348" s="96" t="s">
        <v>1483</v>
      </c>
      <c r="B348" s="96" t="s">
        <v>1480</v>
      </c>
      <c r="C348" s="96"/>
      <c r="D348" s="96"/>
      <c r="E348" s="96"/>
      <c r="F348" s="96"/>
      <c r="G348" s="131" t="str">
        <f t="shared" si="39"/>
        <v>8/10/2007</v>
      </c>
      <c r="H348" s="132">
        <v>8</v>
      </c>
      <c r="I348" s="132">
        <v>10</v>
      </c>
      <c r="J348" s="133">
        <v>2007</v>
      </c>
      <c r="K348" s="96" t="s">
        <v>1481</v>
      </c>
      <c r="L348" s="96" t="s">
        <v>1482</v>
      </c>
      <c r="M348" s="96" t="s">
        <v>624</v>
      </c>
      <c r="N348" s="185">
        <v>999.1</v>
      </c>
      <c r="O348" s="185"/>
      <c r="Q348" s="244">
        <v>10</v>
      </c>
      <c r="R348" s="30">
        <f t="shared" si="40"/>
        <v>8.3175000000000008</v>
      </c>
      <c r="S348" s="5">
        <v>914.92500000000007</v>
      </c>
      <c r="T348" s="312">
        <f t="shared" si="41"/>
        <v>931.56000000000006</v>
      </c>
      <c r="U348" s="15">
        <f t="shared" si="42"/>
        <v>16.634999999999991</v>
      </c>
      <c r="V348" s="312">
        <f t="shared" si="43"/>
        <v>67.539999999999964</v>
      </c>
      <c r="X348" s="311"/>
      <c r="Y348" s="312"/>
      <c r="Z348" s="113">
        <f t="shared" si="44"/>
        <v>112</v>
      </c>
    </row>
    <row r="349" spans="1:26" s="244" customFormat="1" x14ac:dyDescent="0.25">
      <c r="A349" s="96" t="s">
        <v>1484</v>
      </c>
      <c r="B349" s="96" t="s">
        <v>1480</v>
      </c>
      <c r="C349" s="96"/>
      <c r="D349" s="96"/>
      <c r="E349" s="96"/>
      <c r="F349" s="96"/>
      <c r="G349" s="131" t="str">
        <f t="shared" si="39"/>
        <v>8/10/2007</v>
      </c>
      <c r="H349" s="132">
        <v>8</v>
      </c>
      <c r="I349" s="132">
        <v>10</v>
      </c>
      <c r="J349" s="133">
        <v>2007</v>
      </c>
      <c r="K349" s="96" t="s">
        <v>1481</v>
      </c>
      <c r="L349" s="96" t="s">
        <v>1482</v>
      </c>
      <c r="M349" s="96" t="s">
        <v>624</v>
      </c>
      <c r="N349" s="185">
        <v>999.1</v>
      </c>
      <c r="O349" s="185"/>
      <c r="Q349" s="244">
        <v>10</v>
      </c>
      <c r="R349" s="30">
        <f t="shared" si="40"/>
        <v>8.3175000000000008</v>
      </c>
      <c r="S349" s="5">
        <v>914.92500000000007</v>
      </c>
      <c r="T349" s="312">
        <f t="shared" si="41"/>
        <v>931.56000000000006</v>
      </c>
      <c r="U349" s="15">
        <f t="shared" si="42"/>
        <v>16.634999999999991</v>
      </c>
      <c r="V349" s="312">
        <f t="shared" si="43"/>
        <v>67.539999999999964</v>
      </c>
      <c r="X349" s="311"/>
      <c r="Y349" s="312"/>
      <c r="Z349" s="113">
        <f t="shared" si="44"/>
        <v>112</v>
      </c>
    </row>
    <row r="350" spans="1:26" s="244" customFormat="1" x14ac:dyDescent="0.25">
      <c r="A350" s="96" t="s">
        <v>1485</v>
      </c>
      <c r="B350" s="96" t="s">
        <v>1480</v>
      </c>
      <c r="C350" s="96"/>
      <c r="D350" s="96"/>
      <c r="E350" s="96"/>
      <c r="F350" s="96"/>
      <c r="G350" s="131" t="str">
        <f t="shared" si="39"/>
        <v>8/10/2007</v>
      </c>
      <c r="H350" s="132">
        <v>8</v>
      </c>
      <c r="I350" s="132">
        <v>10</v>
      </c>
      <c r="J350" s="133">
        <v>2007</v>
      </c>
      <c r="K350" s="96" t="s">
        <v>1481</v>
      </c>
      <c r="L350" s="96" t="s">
        <v>1482</v>
      </c>
      <c r="M350" s="96" t="s">
        <v>624</v>
      </c>
      <c r="N350" s="185">
        <v>999.1</v>
      </c>
      <c r="O350" s="185"/>
      <c r="Q350" s="244">
        <v>10</v>
      </c>
      <c r="R350" s="30">
        <f t="shared" si="40"/>
        <v>8.3175000000000008</v>
      </c>
      <c r="S350" s="5">
        <v>914.92500000000007</v>
      </c>
      <c r="T350" s="312">
        <f t="shared" si="41"/>
        <v>931.56000000000006</v>
      </c>
      <c r="U350" s="15">
        <f t="shared" si="42"/>
        <v>16.634999999999991</v>
      </c>
      <c r="V350" s="312">
        <f t="shared" si="43"/>
        <v>67.539999999999964</v>
      </c>
      <c r="X350" s="311"/>
      <c r="Y350" s="312"/>
      <c r="Z350" s="113">
        <f t="shared" si="44"/>
        <v>112</v>
      </c>
    </row>
    <row r="351" spans="1:26" s="244" customFormat="1" x14ac:dyDescent="0.25">
      <c r="A351" s="96" t="s">
        <v>1486</v>
      </c>
      <c r="B351" s="96" t="s">
        <v>1480</v>
      </c>
      <c r="C351" s="96"/>
      <c r="D351" s="96"/>
      <c r="E351" s="96"/>
      <c r="F351" s="96"/>
      <c r="G351" s="131" t="str">
        <f t="shared" si="39"/>
        <v>8/10/2007</v>
      </c>
      <c r="H351" s="132">
        <v>8</v>
      </c>
      <c r="I351" s="132">
        <v>10</v>
      </c>
      <c r="J351" s="133">
        <v>2007</v>
      </c>
      <c r="K351" s="96" t="s">
        <v>1481</v>
      </c>
      <c r="L351" s="96" t="s">
        <v>1482</v>
      </c>
      <c r="M351" s="96" t="s">
        <v>624</v>
      </c>
      <c r="N351" s="185">
        <v>999.1</v>
      </c>
      <c r="O351" s="185"/>
      <c r="Q351" s="244">
        <v>10</v>
      </c>
      <c r="R351" s="30">
        <f t="shared" si="40"/>
        <v>8.3175000000000008</v>
      </c>
      <c r="S351" s="5">
        <v>914.92500000000007</v>
      </c>
      <c r="T351" s="312">
        <f t="shared" si="41"/>
        <v>931.56000000000006</v>
      </c>
      <c r="U351" s="15">
        <f t="shared" si="42"/>
        <v>16.634999999999991</v>
      </c>
      <c r="V351" s="312">
        <f t="shared" si="43"/>
        <v>67.539999999999964</v>
      </c>
      <c r="X351" s="311"/>
      <c r="Y351" s="312"/>
      <c r="Z351" s="113">
        <f t="shared" si="44"/>
        <v>112</v>
      </c>
    </row>
    <row r="352" spans="1:26" s="244" customFormat="1" x14ac:dyDescent="0.25">
      <c r="A352" s="96" t="s">
        <v>1487</v>
      </c>
      <c r="B352" s="96" t="s">
        <v>1480</v>
      </c>
      <c r="C352" s="96"/>
      <c r="D352" s="96"/>
      <c r="E352" s="96"/>
      <c r="F352" s="96"/>
      <c r="G352" s="131" t="str">
        <f t="shared" si="39"/>
        <v>8/10/2007</v>
      </c>
      <c r="H352" s="132">
        <v>8</v>
      </c>
      <c r="I352" s="132">
        <v>10</v>
      </c>
      <c r="J352" s="133">
        <v>2007</v>
      </c>
      <c r="K352" s="96" t="s">
        <v>1481</v>
      </c>
      <c r="L352" s="96" t="s">
        <v>1482</v>
      </c>
      <c r="M352" s="96" t="s">
        <v>624</v>
      </c>
      <c r="N352" s="185">
        <v>999.1</v>
      </c>
      <c r="O352" s="185"/>
      <c r="Q352" s="244">
        <v>10</v>
      </c>
      <c r="R352" s="30">
        <f t="shared" si="40"/>
        <v>8.3175000000000008</v>
      </c>
      <c r="S352" s="5">
        <v>914.92500000000007</v>
      </c>
      <c r="T352" s="312">
        <f t="shared" si="41"/>
        <v>931.56000000000006</v>
      </c>
      <c r="U352" s="15">
        <f t="shared" si="42"/>
        <v>16.634999999999991</v>
      </c>
      <c r="V352" s="312">
        <f t="shared" si="43"/>
        <v>67.539999999999964</v>
      </c>
      <c r="X352" s="311"/>
      <c r="Y352" s="312"/>
      <c r="Z352" s="113">
        <f t="shared" si="44"/>
        <v>112</v>
      </c>
    </row>
    <row r="353" spans="1:26" s="244" customFormat="1" x14ac:dyDescent="0.25">
      <c r="A353" s="96" t="s">
        <v>1488</v>
      </c>
      <c r="B353" s="96" t="s">
        <v>1480</v>
      </c>
      <c r="C353" s="96"/>
      <c r="D353" s="96"/>
      <c r="E353" s="96"/>
      <c r="F353" s="96"/>
      <c r="G353" s="131" t="str">
        <f t="shared" si="39"/>
        <v>8/10/2007</v>
      </c>
      <c r="H353" s="132">
        <v>8</v>
      </c>
      <c r="I353" s="132">
        <v>10</v>
      </c>
      <c r="J353" s="133">
        <v>2007</v>
      </c>
      <c r="K353" s="96" t="s">
        <v>1481</v>
      </c>
      <c r="L353" s="96" t="s">
        <v>1482</v>
      </c>
      <c r="M353" s="96" t="s">
        <v>624</v>
      </c>
      <c r="N353" s="185">
        <v>999.1</v>
      </c>
      <c r="O353" s="185"/>
      <c r="Q353" s="244">
        <v>10</v>
      </c>
      <c r="R353" s="30">
        <f t="shared" si="40"/>
        <v>8.3175000000000008</v>
      </c>
      <c r="S353" s="5">
        <v>914.92500000000007</v>
      </c>
      <c r="T353" s="312">
        <f t="shared" si="41"/>
        <v>931.56000000000006</v>
      </c>
      <c r="U353" s="15">
        <f t="shared" si="42"/>
        <v>16.634999999999991</v>
      </c>
      <c r="V353" s="312">
        <f t="shared" si="43"/>
        <v>67.539999999999964</v>
      </c>
      <c r="X353" s="311"/>
      <c r="Y353" s="312"/>
      <c r="Z353" s="113">
        <f t="shared" si="44"/>
        <v>112</v>
      </c>
    </row>
    <row r="354" spans="1:26" s="244" customFormat="1" x14ac:dyDescent="0.25">
      <c r="A354" s="96" t="s">
        <v>1489</v>
      </c>
      <c r="B354" s="96" t="s">
        <v>1480</v>
      </c>
      <c r="C354" s="96"/>
      <c r="D354" s="96"/>
      <c r="E354" s="96"/>
      <c r="F354" s="96"/>
      <c r="G354" s="131" t="str">
        <f t="shared" si="39"/>
        <v>8/10/2007</v>
      </c>
      <c r="H354" s="132">
        <v>8</v>
      </c>
      <c r="I354" s="132">
        <v>10</v>
      </c>
      <c r="J354" s="133">
        <v>2007</v>
      </c>
      <c r="K354" s="96" t="s">
        <v>1481</v>
      </c>
      <c r="L354" s="96" t="s">
        <v>1482</v>
      </c>
      <c r="M354" s="96" t="s">
        <v>624</v>
      </c>
      <c r="N354" s="185">
        <v>999.1</v>
      </c>
      <c r="O354" s="185"/>
      <c r="Q354" s="244">
        <v>10</v>
      </c>
      <c r="R354" s="30">
        <f t="shared" si="40"/>
        <v>8.3175000000000008</v>
      </c>
      <c r="S354" s="5">
        <v>914.92500000000007</v>
      </c>
      <c r="T354" s="312">
        <f t="shared" si="41"/>
        <v>931.56000000000006</v>
      </c>
      <c r="U354" s="15">
        <f t="shared" si="42"/>
        <v>16.634999999999991</v>
      </c>
      <c r="V354" s="312">
        <f t="shared" si="43"/>
        <v>67.539999999999964</v>
      </c>
      <c r="X354" s="311"/>
      <c r="Y354" s="312"/>
      <c r="Z354" s="113">
        <f t="shared" si="44"/>
        <v>112</v>
      </c>
    </row>
    <row r="355" spans="1:26" s="244" customFormat="1" x14ac:dyDescent="0.25">
      <c r="A355" s="96" t="s">
        <v>1490</v>
      </c>
      <c r="B355" s="96" t="s">
        <v>1480</v>
      </c>
      <c r="C355" s="96"/>
      <c r="D355" s="96"/>
      <c r="E355" s="96"/>
      <c r="F355" s="96"/>
      <c r="G355" s="131" t="str">
        <f t="shared" si="39"/>
        <v>8/10/2007</v>
      </c>
      <c r="H355" s="132">
        <v>8</v>
      </c>
      <c r="I355" s="132">
        <v>10</v>
      </c>
      <c r="J355" s="133">
        <v>2007</v>
      </c>
      <c r="K355" s="96" t="s">
        <v>1481</v>
      </c>
      <c r="L355" s="96" t="s">
        <v>1482</v>
      </c>
      <c r="M355" s="96" t="s">
        <v>624</v>
      </c>
      <c r="N355" s="185">
        <v>999.1</v>
      </c>
      <c r="O355" s="185"/>
      <c r="Q355" s="244">
        <v>10</v>
      </c>
      <c r="R355" s="30">
        <f t="shared" si="40"/>
        <v>8.3175000000000008</v>
      </c>
      <c r="S355" s="5">
        <v>914.92500000000007</v>
      </c>
      <c r="T355" s="312">
        <f t="shared" si="41"/>
        <v>931.56000000000006</v>
      </c>
      <c r="U355" s="15">
        <f t="shared" si="42"/>
        <v>16.634999999999991</v>
      </c>
      <c r="V355" s="312">
        <f t="shared" si="43"/>
        <v>67.539999999999964</v>
      </c>
      <c r="X355" s="311"/>
      <c r="Y355" s="312"/>
      <c r="Z355" s="113">
        <f t="shared" si="44"/>
        <v>112</v>
      </c>
    </row>
    <row r="356" spans="1:26" s="244" customFormat="1" x14ac:dyDescent="0.25">
      <c r="A356" s="96" t="s">
        <v>1491</v>
      </c>
      <c r="B356" s="96" t="s">
        <v>1480</v>
      </c>
      <c r="C356" s="96"/>
      <c r="D356" s="96"/>
      <c r="E356" s="96"/>
      <c r="F356" s="96"/>
      <c r="G356" s="131" t="str">
        <f t="shared" si="39"/>
        <v>8/10/2007</v>
      </c>
      <c r="H356" s="132">
        <v>8</v>
      </c>
      <c r="I356" s="132">
        <v>10</v>
      </c>
      <c r="J356" s="133">
        <v>2007</v>
      </c>
      <c r="K356" s="96" t="s">
        <v>1481</v>
      </c>
      <c r="L356" s="96" t="s">
        <v>1482</v>
      </c>
      <c r="M356" s="96" t="s">
        <v>624</v>
      </c>
      <c r="N356" s="185">
        <v>999.1</v>
      </c>
      <c r="O356" s="185"/>
      <c r="Q356" s="244">
        <v>10</v>
      </c>
      <c r="R356" s="30">
        <f t="shared" si="40"/>
        <v>8.3175000000000008</v>
      </c>
      <c r="S356" s="5">
        <v>914.92500000000007</v>
      </c>
      <c r="T356" s="312">
        <f t="shared" si="41"/>
        <v>931.56000000000006</v>
      </c>
      <c r="U356" s="15">
        <f t="shared" si="42"/>
        <v>16.634999999999991</v>
      </c>
      <c r="V356" s="312">
        <f t="shared" si="43"/>
        <v>67.539999999999964</v>
      </c>
      <c r="X356" s="311"/>
      <c r="Y356" s="312"/>
      <c r="Z356" s="113">
        <f t="shared" si="44"/>
        <v>112</v>
      </c>
    </row>
    <row r="357" spans="1:26" s="244" customFormat="1" x14ac:dyDescent="0.25">
      <c r="A357" s="96" t="s">
        <v>1492</v>
      </c>
      <c r="B357" s="96" t="s">
        <v>1480</v>
      </c>
      <c r="C357" s="96"/>
      <c r="D357" s="96"/>
      <c r="E357" s="96"/>
      <c r="F357" s="96"/>
      <c r="G357" s="131" t="str">
        <f t="shared" si="39"/>
        <v>8/10/2007</v>
      </c>
      <c r="H357" s="132">
        <v>8</v>
      </c>
      <c r="I357" s="132">
        <v>10</v>
      </c>
      <c r="J357" s="133">
        <v>2007</v>
      </c>
      <c r="K357" s="96" t="s">
        <v>1481</v>
      </c>
      <c r="L357" s="96" t="s">
        <v>1482</v>
      </c>
      <c r="M357" s="96" t="s">
        <v>624</v>
      </c>
      <c r="N357" s="185">
        <v>999.1</v>
      </c>
      <c r="O357" s="185"/>
      <c r="Q357" s="244">
        <v>10</v>
      </c>
      <c r="R357" s="30">
        <f t="shared" si="40"/>
        <v>8.3175000000000008</v>
      </c>
      <c r="S357" s="5">
        <v>914.92500000000007</v>
      </c>
      <c r="T357" s="312">
        <f t="shared" si="41"/>
        <v>931.56000000000006</v>
      </c>
      <c r="U357" s="15">
        <f t="shared" si="42"/>
        <v>16.634999999999991</v>
      </c>
      <c r="V357" s="312">
        <f t="shared" si="43"/>
        <v>67.539999999999964</v>
      </c>
      <c r="X357" s="311"/>
      <c r="Y357" s="312"/>
      <c r="Z357" s="113">
        <f t="shared" si="44"/>
        <v>112</v>
      </c>
    </row>
    <row r="358" spans="1:26" s="244" customFormat="1" x14ac:dyDescent="0.25">
      <c r="A358" s="96" t="s">
        <v>1493</v>
      </c>
      <c r="B358" s="96" t="s">
        <v>1480</v>
      </c>
      <c r="C358" s="96"/>
      <c r="D358" s="96"/>
      <c r="E358" s="96"/>
      <c r="F358" s="96"/>
      <c r="G358" s="131" t="str">
        <f t="shared" si="39"/>
        <v>8/10/2007</v>
      </c>
      <c r="H358" s="132">
        <v>8</v>
      </c>
      <c r="I358" s="132">
        <v>10</v>
      </c>
      <c r="J358" s="133">
        <v>2007</v>
      </c>
      <c r="K358" s="96" t="s">
        <v>1481</v>
      </c>
      <c r="L358" s="96" t="s">
        <v>1482</v>
      </c>
      <c r="M358" s="96" t="s">
        <v>624</v>
      </c>
      <c r="N358" s="185">
        <v>999.1</v>
      </c>
      <c r="O358" s="185"/>
      <c r="Q358" s="244">
        <v>10</v>
      </c>
      <c r="R358" s="30">
        <f t="shared" si="40"/>
        <v>8.3175000000000008</v>
      </c>
      <c r="S358" s="5">
        <v>914.92500000000007</v>
      </c>
      <c r="T358" s="312">
        <f t="shared" si="41"/>
        <v>931.56000000000006</v>
      </c>
      <c r="U358" s="15">
        <f t="shared" si="42"/>
        <v>16.634999999999991</v>
      </c>
      <c r="V358" s="312">
        <f t="shared" si="43"/>
        <v>67.539999999999964</v>
      </c>
      <c r="X358" s="311"/>
      <c r="Y358" s="312"/>
      <c r="Z358" s="113">
        <f t="shared" si="44"/>
        <v>112</v>
      </c>
    </row>
    <row r="359" spans="1:26" s="244" customFormat="1" ht="15" customHeight="1" x14ac:dyDescent="0.25">
      <c r="A359" s="96" t="s">
        <v>1494</v>
      </c>
      <c r="B359" s="96" t="s">
        <v>1480</v>
      </c>
      <c r="C359" s="96"/>
      <c r="D359" s="96"/>
      <c r="E359" s="96"/>
      <c r="F359" s="96"/>
      <c r="G359" s="131" t="str">
        <f t="shared" si="39"/>
        <v>8/10/2007</v>
      </c>
      <c r="H359" s="132">
        <v>8</v>
      </c>
      <c r="I359" s="132">
        <v>10</v>
      </c>
      <c r="J359" s="133">
        <v>2007</v>
      </c>
      <c r="K359" s="96" t="s">
        <v>1481</v>
      </c>
      <c r="L359" s="96" t="s">
        <v>1482</v>
      </c>
      <c r="M359" s="96" t="s">
        <v>624</v>
      </c>
      <c r="N359" s="185">
        <v>999.1</v>
      </c>
      <c r="O359" s="185"/>
      <c r="Q359" s="244">
        <v>10</v>
      </c>
      <c r="R359" s="30">
        <f t="shared" si="40"/>
        <v>8.3175000000000008</v>
      </c>
      <c r="S359" s="5">
        <v>914.92500000000007</v>
      </c>
      <c r="T359" s="312">
        <f t="shared" si="41"/>
        <v>931.56000000000006</v>
      </c>
      <c r="U359" s="15">
        <f t="shared" si="42"/>
        <v>16.634999999999991</v>
      </c>
      <c r="V359" s="312">
        <f t="shared" si="43"/>
        <v>67.539999999999964</v>
      </c>
      <c r="X359" s="311"/>
      <c r="Y359" s="312"/>
      <c r="Z359" s="113">
        <f t="shared" si="44"/>
        <v>112</v>
      </c>
    </row>
    <row r="360" spans="1:26" s="244" customFormat="1" x14ac:dyDescent="0.25">
      <c r="A360" s="96" t="s">
        <v>1495</v>
      </c>
      <c r="B360" s="96" t="s">
        <v>1480</v>
      </c>
      <c r="C360" s="96"/>
      <c r="D360" s="96"/>
      <c r="E360" s="96"/>
      <c r="F360" s="96"/>
      <c r="G360" s="131" t="str">
        <f t="shared" si="39"/>
        <v>8/10/2007</v>
      </c>
      <c r="H360" s="132">
        <v>8</v>
      </c>
      <c r="I360" s="132">
        <v>10</v>
      </c>
      <c r="J360" s="133">
        <v>2007</v>
      </c>
      <c r="K360" s="96" t="s">
        <v>1481</v>
      </c>
      <c r="L360" s="96" t="s">
        <v>1482</v>
      </c>
      <c r="M360" s="96" t="s">
        <v>624</v>
      </c>
      <c r="N360" s="185">
        <v>999.1</v>
      </c>
      <c r="O360" s="185"/>
      <c r="Q360" s="244">
        <v>10</v>
      </c>
      <c r="R360" s="30">
        <f t="shared" si="40"/>
        <v>8.3175000000000008</v>
      </c>
      <c r="S360" s="5">
        <v>914.92500000000007</v>
      </c>
      <c r="T360" s="312">
        <f t="shared" si="41"/>
        <v>931.56000000000006</v>
      </c>
      <c r="U360" s="15">
        <f t="shared" si="42"/>
        <v>16.634999999999991</v>
      </c>
      <c r="V360" s="312">
        <f t="shared" si="43"/>
        <v>67.539999999999964</v>
      </c>
      <c r="X360" s="311"/>
      <c r="Y360" s="312"/>
      <c r="Z360" s="113">
        <f t="shared" si="44"/>
        <v>112</v>
      </c>
    </row>
    <row r="361" spans="1:26" s="244" customFormat="1" x14ac:dyDescent="0.25">
      <c r="A361" s="96" t="s">
        <v>1496</v>
      </c>
      <c r="B361" s="96" t="s">
        <v>1480</v>
      </c>
      <c r="C361" s="96"/>
      <c r="D361" s="96"/>
      <c r="E361" s="96"/>
      <c r="F361" s="96"/>
      <c r="G361" s="131" t="str">
        <f t="shared" si="39"/>
        <v>8/10/2007</v>
      </c>
      <c r="H361" s="132">
        <v>8</v>
      </c>
      <c r="I361" s="132">
        <v>10</v>
      </c>
      <c r="J361" s="133">
        <v>2007</v>
      </c>
      <c r="K361" s="96" t="s">
        <v>1481</v>
      </c>
      <c r="L361" s="96" t="s">
        <v>1482</v>
      </c>
      <c r="M361" s="96" t="s">
        <v>624</v>
      </c>
      <c r="N361" s="185">
        <v>999.1</v>
      </c>
      <c r="O361" s="185"/>
      <c r="Q361" s="244">
        <v>10</v>
      </c>
      <c r="R361" s="30">
        <f t="shared" si="40"/>
        <v>8.3175000000000008</v>
      </c>
      <c r="S361" s="5">
        <v>914.92500000000007</v>
      </c>
      <c r="T361" s="312">
        <f t="shared" si="41"/>
        <v>931.56000000000006</v>
      </c>
      <c r="U361" s="15">
        <f t="shared" si="42"/>
        <v>16.634999999999991</v>
      </c>
      <c r="V361" s="312">
        <f t="shared" si="43"/>
        <v>67.539999999999964</v>
      </c>
      <c r="X361" s="311"/>
      <c r="Y361" s="312"/>
      <c r="Z361" s="113">
        <f t="shared" si="44"/>
        <v>112</v>
      </c>
    </row>
    <row r="362" spans="1:26" s="244" customFormat="1" x14ac:dyDescent="0.25">
      <c r="A362" s="96" t="s">
        <v>1497</v>
      </c>
      <c r="B362" s="96" t="s">
        <v>1480</v>
      </c>
      <c r="C362" s="96"/>
      <c r="D362" s="96"/>
      <c r="E362" s="96"/>
      <c r="F362" s="96"/>
      <c r="G362" s="131" t="str">
        <f t="shared" si="39"/>
        <v>8/10/2007</v>
      </c>
      <c r="H362" s="132">
        <v>8</v>
      </c>
      <c r="I362" s="132">
        <v>10</v>
      </c>
      <c r="J362" s="133">
        <v>2007</v>
      </c>
      <c r="K362" s="96" t="s">
        <v>1481</v>
      </c>
      <c r="L362" s="96" t="s">
        <v>1482</v>
      </c>
      <c r="M362" s="96" t="s">
        <v>624</v>
      </c>
      <c r="N362" s="185">
        <v>999.1</v>
      </c>
      <c r="O362" s="185"/>
      <c r="Q362" s="244">
        <v>10</v>
      </c>
      <c r="R362" s="30">
        <f t="shared" si="40"/>
        <v>8.3175000000000008</v>
      </c>
      <c r="S362" s="5">
        <v>914.92500000000007</v>
      </c>
      <c r="T362" s="312">
        <f t="shared" si="41"/>
        <v>931.56000000000006</v>
      </c>
      <c r="U362" s="15">
        <f t="shared" si="42"/>
        <v>16.634999999999991</v>
      </c>
      <c r="V362" s="312">
        <f t="shared" si="43"/>
        <v>67.539999999999964</v>
      </c>
      <c r="X362" s="311"/>
      <c r="Y362" s="312"/>
      <c r="Z362" s="113">
        <f t="shared" si="44"/>
        <v>112</v>
      </c>
    </row>
    <row r="363" spans="1:26" s="244" customFormat="1" x14ac:dyDescent="0.25">
      <c r="A363" s="96" t="s">
        <v>1498</v>
      </c>
      <c r="B363" s="96" t="s">
        <v>1480</v>
      </c>
      <c r="C363" s="96"/>
      <c r="D363" s="96"/>
      <c r="E363" s="96"/>
      <c r="F363" s="96"/>
      <c r="G363" s="131" t="str">
        <f t="shared" si="39"/>
        <v>8/10/2007</v>
      </c>
      <c r="H363" s="132">
        <v>8</v>
      </c>
      <c r="I363" s="132">
        <v>10</v>
      </c>
      <c r="J363" s="133">
        <v>2007</v>
      </c>
      <c r="K363" s="96" t="s">
        <v>1481</v>
      </c>
      <c r="L363" s="96" t="s">
        <v>1482</v>
      </c>
      <c r="M363" s="96" t="s">
        <v>624</v>
      </c>
      <c r="N363" s="185">
        <v>999.1</v>
      </c>
      <c r="O363" s="185"/>
      <c r="Q363" s="244">
        <v>10</v>
      </c>
      <c r="R363" s="30">
        <f t="shared" si="40"/>
        <v>8.3175000000000008</v>
      </c>
      <c r="S363" s="5">
        <v>914.92500000000007</v>
      </c>
      <c r="T363" s="312">
        <f t="shared" si="41"/>
        <v>931.56000000000006</v>
      </c>
      <c r="U363" s="15">
        <f t="shared" si="42"/>
        <v>16.634999999999991</v>
      </c>
      <c r="V363" s="312">
        <f t="shared" si="43"/>
        <v>67.539999999999964</v>
      </c>
      <c r="X363" s="311"/>
      <c r="Y363" s="312"/>
      <c r="Z363" s="113">
        <f t="shared" si="44"/>
        <v>112</v>
      </c>
    </row>
    <row r="364" spans="1:26" s="244" customFormat="1" x14ac:dyDescent="0.25">
      <c r="A364" s="96" t="s">
        <v>1499</v>
      </c>
      <c r="B364" s="96" t="s">
        <v>1480</v>
      </c>
      <c r="C364" s="96"/>
      <c r="D364" s="96"/>
      <c r="E364" s="96"/>
      <c r="F364" s="96"/>
      <c r="G364" s="131" t="str">
        <f t="shared" si="39"/>
        <v>8/10/2007</v>
      </c>
      <c r="H364" s="132">
        <v>8</v>
      </c>
      <c r="I364" s="132">
        <v>10</v>
      </c>
      <c r="J364" s="133">
        <v>2007</v>
      </c>
      <c r="K364" s="96" t="s">
        <v>1481</v>
      </c>
      <c r="L364" s="96" t="s">
        <v>1482</v>
      </c>
      <c r="M364" s="96" t="s">
        <v>624</v>
      </c>
      <c r="N364" s="185">
        <v>999.1</v>
      </c>
      <c r="O364" s="185"/>
      <c r="Q364" s="244">
        <v>10</v>
      </c>
      <c r="R364" s="30">
        <f t="shared" si="40"/>
        <v>8.3175000000000008</v>
      </c>
      <c r="S364" s="5">
        <v>914.92500000000007</v>
      </c>
      <c r="T364" s="312">
        <f t="shared" si="41"/>
        <v>931.56000000000006</v>
      </c>
      <c r="U364" s="15">
        <f t="shared" si="42"/>
        <v>16.634999999999991</v>
      </c>
      <c r="V364" s="312">
        <f t="shared" si="43"/>
        <v>67.539999999999964</v>
      </c>
      <c r="X364" s="311"/>
      <c r="Y364" s="312"/>
      <c r="Z364" s="113">
        <f t="shared" si="44"/>
        <v>112</v>
      </c>
    </row>
    <row r="365" spans="1:26" s="244" customFormat="1" x14ac:dyDescent="0.25">
      <c r="A365" s="96" t="s">
        <v>1500</v>
      </c>
      <c r="B365" s="96" t="s">
        <v>1480</v>
      </c>
      <c r="C365" s="96"/>
      <c r="D365" s="96"/>
      <c r="E365" s="96"/>
      <c r="F365" s="96"/>
      <c r="G365" s="131" t="str">
        <f t="shared" si="39"/>
        <v>8/10/2007</v>
      </c>
      <c r="H365" s="132">
        <v>8</v>
      </c>
      <c r="I365" s="132">
        <v>10</v>
      </c>
      <c r="J365" s="133">
        <v>2007</v>
      </c>
      <c r="K365" s="96" t="s">
        <v>1481</v>
      </c>
      <c r="L365" s="96" t="s">
        <v>1482</v>
      </c>
      <c r="M365" s="96" t="s">
        <v>624</v>
      </c>
      <c r="N365" s="185">
        <v>999.1</v>
      </c>
      <c r="O365" s="185"/>
      <c r="Q365" s="244">
        <v>10</v>
      </c>
      <c r="R365" s="30">
        <f t="shared" si="40"/>
        <v>8.3175000000000008</v>
      </c>
      <c r="S365" s="5">
        <v>914.92500000000007</v>
      </c>
      <c r="T365" s="312">
        <f t="shared" si="41"/>
        <v>931.56000000000006</v>
      </c>
      <c r="U365" s="15">
        <f t="shared" si="42"/>
        <v>16.634999999999991</v>
      </c>
      <c r="V365" s="312">
        <f t="shared" si="43"/>
        <v>67.539999999999964</v>
      </c>
      <c r="X365" s="311"/>
      <c r="Y365" s="312"/>
      <c r="Z365" s="113">
        <f t="shared" si="44"/>
        <v>112</v>
      </c>
    </row>
    <row r="366" spans="1:26" s="244" customFormat="1" x14ac:dyDescent="0.25">
      <c r="A366" s="96" t="s">
        <v>1501</v>
      </c>
      <c r="B366" s="96" t="s">
        <v>1480</v>
      </c>
      <c r="C366" s="96"/>
      <c r="D366" s="96"/>
      <c r="E366" s="96"/>
      <c r="F366" s="96"/>
      <c r="G366" s="131" t="str">
        <f t="shared" si="39"/>
        <v>8/10/2007</v>
      </c>
      <c r="H366" s="132">
        <v>8</v>
      </c>
      <c r="I366" s="132">
        <v>10</v>
      </c>
      <c r="J366" s="133">
        <v>2007</v>
      </c>
      <c r="K366" s="96" t="s">
        <v>1481</v>
      </c>
      <c r="L366" s="96" t="s">
        <v>1482</v>
      </c>
      <c r="M366" s="96" t="s">
        <v>624</v>
      </c>
      <c r="N366" s="185">
        <v>999.1</v>
      </c>
      <c r="O366" s="185"/>
      <c r="Q366" s="244">
        <v>10</v>
      </c>
      <c r="R366" s="30">
        <f t="shared" si="40"/>
        <v>8.3175000000000008</v>
      </c>
      <c r="S366" s="5">
        <v>914.92500000000007</v>
      </c>
      <c r="T366" s="312">
        <f t="shared" si="41"/>
        <v>931.56000000000006</v>
      </c>
      <c r="U366" s="15">
        <f t="shared" si="42"/>
        <v>16.634999999999991</v>
      </c>
      <c r="V366" s="312">
        <f t="shared" si="43"/>
        <v>67.539999999999964</v>
      </c>
      <c r="X366" s="311"/>
      <c r="Y366" s="312"/>
      <c r="Z366" s="113">
        <f t="shared" si="44"/>
        <v>112</v>
      </c>
    </row>
    <row r="367" spans="1:26" s="244" customFormat="1" x14ac:dyDescent="0.25">
      <c r="A367" s="96" t="s">
        <v>1502</v>
      </c>
      <c r="B367" s="96" t="s">
        <v>1503</v>
      </c>
      <c r="C367" s="96"/>
      <c r="D367" s="96"/>
      <c r="E367" s="96"/>
      <c r="F367" s="96"/>
      <c r="G367" s="131" t="str">
        <f t="shared" si="39"/>
        <v>8/10/2007</v>
      </c>
      <c r="H367" s="132">
        <v>8</v>
      </c>
      <c r="I367" s="132">
        <v>10</v>
      </c>
      <c r="J367" s="133">
        <v>2007</v>
      </c>
      <c r="K367" s="96" t="s">
        <v>1481</v>
      </c>
      <c r="L367" s="96" t="s">
        <v>1504</v>
      </c>
      <c r="M367" s="96" t="s">
        <v>624</v>
      </c>
      <c r="N367" s="185">
        <v>2000</v>
      </c>
      <c r="O367" s="185"/>
      <c r="Q367" s="244">
        <v>10</v>
      </c>
      <c r="R367" s="30">
        <f t="shared" si="40"/>
        <v>16.658333333333335</v>
      </c>
      <c r="S367" s="5">
        <v>1832.4166666666667</v>
      </c>
      <c r="T367" s="312">
        <f t="shared" si="41"/>
        <v>1865.7333333333336</v>
      </c>
      <c r="U367" s="15">
        <f t="shared" si="42"/>
        <v>33.316666666666833</v>
      </c>
      <c r="V367" s="312">
        <f t="shared" si="43"/>
        <v>134.26666666666642</v>
      </c>
      <c r="X367" s="311"/>
      <c r="Y367" s="312"/>
      <c r="Z367" s="113">
        <f t="shared" si="44"/>
        <v>112</v>
      </c>
    </row>
    <row r="368" spans="1:26" s="244" customFormat="1" x14ac:dyDescent="0.25">
      <c r="A368" s="96" t="s">
        <v>1505</v>
      </c>
      <c r="B368" s="96" t="s">
        <v>1503</v>
      </c>
      <c r="C368" s="96"/>
      <c r="D368" s="96"/>
      <c r="E368" s="96"/>
      <c r="F368" s="96"/>
      <c r="G368" s="131" t="str">
        <f t="shared" si="39"/>
        <v>8/10/2007</v>
      </c>
      <c r="H368" s="132">
        <v>8</v>
      </c>
      <c r="I368" s="132">
        <v>10</v>
      </c>
      <c r="J368" s="133">
        <v>2007</v>
      </c>
      <c r="K368" s="96" t="s">
        <v>1481</v>
      </c>
      <c r="L368" s="96" t="s">
        <v>1504</v>
      </c>
      <c r="M368" s="96" t="s">
        <v>624</v>
      </c>
      <c r="N368" s="185">
        <v>2000</v>
      </c>
      <c r="O368" s="185"/>
      <c r="Q368" s="244">
        <v>10</v>
      </c>
      <c r="R368" s="30">
        <f t="shared" si="40"/>
        <v>16.658333333333335</v>
      </c>
      <c r="S368" s="5">
        <v>1832.4166666666667</v>
      </c>
      <c r="T368" s="312">
        <f t="shared" si="41"/>
        <v>1865.7333333333336</v>
      </c>
      <c r="U368" s="15">
        <f t="shared" si="42"/>
        <v>33.316666666666833</v>
      </c>
      <c r="V368" s="312">
        <f t="shared" si="43"/>
        <v>134.26666666666642</v>
      </c>
      <c r="X368" s="311"/>
      <c r="Y368" s="312"/>
      <c r="Z368" s="113">
        <f t="shared" si="44"/>
        <v>112</v>
      </c>
    </row>
    <row r="369" spans="1:26" s="244" customFormat="1" x14ac:dyDescent="0.25">
      <c r="A369" s="96" t="s">
        <v>1506</v>
      </c>
      <c r="B369" s="96" t="s">
        <v>1503</v>
      </c>
      <c r="C369" s="96"/>
      <c r="D369" s="96"/>
      <c r="E369" s="96"/>
      <c r="F369" s="96"/>
      <c r="G369" s="131" t="str">
        <f t="shared" si="39"/>
        <v>8/10/2007</v>
      </c>
      <c r="H369" s="132">
        <v>8</v>
      </c>
      <c r="I369" s="132">
        <v>10</v>
      </c>
      <c r="J369" s="133">
        <v>2007</v>
      </c>
      <c r="K369" s="96" t="s">
        <v>1481</v>
      </c>
      <c r="L369" s="96" t="s">
        <v>1504</v>
      </c>
      <c r="M369" s="96" t="s">
        <v>624</v>
      </c>
      <c r="N369" s="185">
        <v>2000</v>
      </c>
      <c r="O369" s="185"/>
      <c r="Q369" s="244">
        <v>10</v>
      </c>
      <c r="R369" s="30">
        <f t="shared" si="40"/>
        <v>16.658333333333335</v>
      </c>
      <c r="S369" s="5">
        <v>1832.4166666666667</v>
      </c>
      <c r="T369" s="312">
        <f t="shared" si="41"/>
        <v>1865.7333333333336</v>
      </c>
      <c r="U369" s="15">
        <f t="shared" si="42"/>
        <v>33.316666666666833</v>
      </c>
      <c r="V369" s="312">
        <f t="shared" si="43"/>
        <v>134.26666666666642</v>
      </c>
      <c r="X369" s="311"/>
      <c r="Y369" s="312"/>
      <c r="Z369" s="113">
        <f t="shared" si="44"/>
        <v>112</v>
      </c>
    </row>
    <row r="370" spans="1:26" s="244" customFormat="1" x14ac:dyDescent="0.25">
      <c r="A370" s="96" t="s">
        <v>1507</v>
      </c>
      <c r="B370" s="96" t="s">
        <v>1503</v>
      </c>
      <c r="C370" s="96"/>
      <c r="D370" s="96"/>
      <c r="E370" s="96"/>
      <c r="F370" s="96"/>
      <c r="G370" s="131" t="str">
        <f t="shared" si="39"/>
        <v>8/10/2007</v>
      </c>
      <c r="H370" s="132">
        <v>8</v>
      </c>
      <c r="I370" s="132">
        <v>10</v>
      </c>
      <c r="J370" s="133">
        <v>2007</v>
      </c>
      <c r="K370" s="96" t="s">
        <v>1481</v>
      </c>
      <c r="L370" s="96" t="s">
        <v>1504</v>
      </c>
      <c r="M370" s="96" t="s">
        <v>624</v>
      </c>
      <c r="N370" s="185">
        <v>2000</v>
      </c>
      <c r="O370" s="185"/>
      <c r="Q370" s="244">
        <v>10</v>
      </c>
      <c r="R370" s="30">
        <f t="shared" si="40"/>
        <v>16.658333333333335</v>
      </c>
      <c r="S370" s="5">
        <v>1832.4166666666667</v>
      </c>
      <c r="T370" s="312">
        <f t="shared" si="41"/>
        <v>1865.7333333333336</v>
      </c>
      <c r="U370" s="15">
        <f t="shared" si="42"/>
        <v>33.316666666666833</v>
      </c>
      <c r="V370" s="312">
        <f t="shared" si="43"/>
        <v>134.26666666666642</v>
      </c>
      <c r="X370" s="311"/>
      <c r="Y370" s="312"/>
      <c r="Z370" s="113">
        <f t="shared" si="44"/>
        <v>112</v>
      </c>
    </row>
    <row r="371" spans="1:26" s="244" customFormat="1" x14ac:dyDescent="0.25">
      <c r="A371" s="96" t="s">
        <v>1508</v>
      </c>
      <c r="B371" s="96" t="s">
        <v>1503</v>
      </c>
      <c r="C371" s="96"/>
      <c r="D371" s="96"/>
      <c r="E371" s="96"/>
      <c r="F371" s="96"/>
      <c r="G371" s="131" t="str">
        <f t="shared" si="39"/>
        <v>8/10/2007</v>
      </c>
      <c r="H371" s="132">
        <v>8</v>
      </c>
      <c r="I371" s="132">
        <v>10</v>
      </c>
      <c r="J371" s="133">
        <v>2007</v>
      </c>
      <c r="K371" s="96" t="s">
        <v>1481</v>
      </c>
      <c r="L371" s="96" t="s">
        <v>1504</v>
      </c>
      <c r="M371" s="96" t="s">
        <v>624</v>
      </c>
      <c r="N371" s="185">
        <v>2000</v>
      </c>
      <c r="O371" s="185"/>
      <c r="Q371" s="244">
        <v>10</v>
      </c>
      <c r="R371" s="30">
        <f t="shared" si="40"/>
        <v>16.658333333333335</v>
      </c>
      <c r="S371" s="5">
        <v>1832.4166666666667</v>
      </c>
      <c r="T371" s="312">
        <f t="shared" si="41"/>
        <v>1865.7333333333336</v>
      </c>
      <c r="U371" s="15">
        <f t="shared" si="42"/>
        <v>33.316666666666833</v>
      </c>
      <c r="V371" s="312">
        <f t="shared" si="43"/>
        <v>134.26666666666642</v>
      </c>
      <c r="X371" s="311"/>
      <c r="Y371" s="312"/>
      <c r="Z371" s="113">
        <f t="shared" si="44"/>
        <v>112</v>
      </c>
    </row>
    <row r="372" spans="1:26" s="244" customFormat="1" x14ac:dyDescent="0.25">
      <c r="A372" s="96" t="s">
        <v>1509</v>
      </c>
      <c r="B372" s="96" t="s">
        <v>1503</v>
      </c>
      <c r="C372" s="96"/>
      <c r="D372" s="96"/>
      <c r="E372" s="96"/>
      <c r="F372" s="96"/>
      <c r="G372" s="131" t="str">
        <f t="shared" si="39"/>
        <v>8/10/2007</v>
      </c>
      <c r="H372" s="132">
        <v>8</v>
      </c>
      <c r="I372" s="132">
        <v>10</v>
      </c>
      <c r="J372" s="133">
        <v>2007</v>
      </c>
      <c r="K372" s="96" t="s">
        <v>1481</v>
      </c>
      <c r="L372" s="96" t="s">
        <v>1504</v>
      </c>
      <c r="M372" s="96" t="s">
        <v>624</v>
      </c>
      <c r="N372" s="185">
        <v>2000</v>
      </c>
      <c r="O372" s="185"/>
      <c r="Q372" s="244">
        <v>10</v>
      </c>
      <c r="R372" s="30">
        <f t="shared" si="40"/>
        <v>16.658333333333335</v>
      </c>
      <c r="S372" s="5">
        <v>1832.4166666666667</v>
      </c>
      <c r="T372" s="312">
        <f t="shared" si="41"/>
        <v>1865.7333333333336</v>
      </c>
      <c r="U372" s="15">
        <f t="shared" si="42"/>
        <v>33.316666666666833</v>
      </c>
      <c r="V372" s="312">
        <f t="shared" si="43"/>
        <v>134.26666666666642</v>
      </c>
      <c r="X372" s="311"/>
      <c r="Y372" s="312"/>
      <c r="Z372" s="113">
        <f t="shared" si="44"/>
        <v>112</v>
      </c>
    </row>
    <row r="373" spans="1:26" s="244" customFormat="1" x14ac:dyDescent="0.25">
      <c r="A373" s="96" t="s">
        <v>1509</v>
      </c>
      <c r="B373" s="96" t="s">
        <v>1503</v>
      </c>
      <c r="C373" s="96"/>
      <c r="D373" s="96"/>
      <c r="E373" s="96"/>
      <c r="F373" s="96"/>
      <c r="G373" s="131" t="str">
        <f t="shared" si="39"/>
        <v>8/10/2007</v>
      </c>
      <c r="H373" s="132">
        <v>8</v>
      </c>
      <c r="I373" s="132">
        <v>10</v>
      </c>
      <c r="J373" s="133">
        <v>2007</v>
      </c>
      <c r="K373" s="96" t="s">
        <v>1481</v>
      </c>
      <c r="L373" s="96" t="s">
        <v>1504</v>
      </c>
      <c r="M373" s="96" t="s">
        <v>624</v>
      </c>
      <c r="N373" s="185">
        <v>2000</v>
      </c>
      <c r="O373" s="185"/>
      <c r="Q373" s="244">
        <v>10</v>
      </c>
      <c r="R373" s="30">
        <f t="shared" si="40"/>
        <v>16.658333333333335</v>
      </c>
      <c r="S373" s="5">
        <v>1832.4166666666667</v>
      </c>
      <c r="T373" s="312">
        <f t="shared" si="41"/>
        <v>1865.7333333333336</v>
      </c>
      <c r="U373" s="15">
        <f t="shared" si="42"/>
        <v>33.316666666666833</v>
      </c>
      <c r="V373" s="312">
        <f t="shared" si="43"/>
        <v>134.26666666666642</v>
      </c>
      <c r="X373" s="311"/>
      <c r="Y373" s="312"/>
      <c r="Z373" s="113">
        <f t="shared" si="44"/>
        <v>112</v>
      </c>
    </row>
    <row r="374" spans="1:26" s="244" customFormat="1" x14ac:dyDescent="0.25">
      <c r="A374" s="96" t="s">
        <v>1510</v>
      </c>
      <c r="B374" s="96" t="s">
        <v>1503</v>
      </c>
      <c r="C374" s="96"/>
      <c r="D374" s="96"/>
      <c r="E374" s="96"/>
      <c r="F374" s="96"/>
      <c r="G374" s="131" t="str">
        <f t="shared" si="39"/>
        <v>8/10/2007</v>
      </c>
      <c r="H374" s="132">
        <v>8</v>
      </c>
      <c r="I374" s="132">
        <v>10</v>
      </c>
      <c r="J374" s="133">
        <v>2007</v>
      </c>
      <c r="K374" s="96" t="s">
        <v>1481</v>
      </c>
      <c r="L374" s="96" t="s">
        <v>1504</v>
      </c>
      <c r="M374" s="96" t="s">
        <v>624</v>
      </c>
      <c r="N374" s="185">
        <v>2000</v>
      </c>
      <c r="O374" s="185"/>
      <c r="Q374" s="244">
        <v>10</v>
      </c>
      <c r="R374" s="30">
        <f t="shared" si="40"/>
        <v>16.658333333333335</v>
      </c>
      <c r="S374" s="5">
        <v>1832.4166666666667</v>
      </c>
      <c r="T374" s="312">
        <f t="shared" si="41"/>
        <v>1865.7333333333336</v>
      </c>
      <c r="U374" s="15">
        <f t="shared" si="42"/>
        <v>33.316666666666833</v>
      </c>
      <c r="V374" s="312">
        <f t="shared" si="43"/>
        <v>134.26666666666642</v>
      </c>
      <c r="X374" s="311"/>
      <c r="Y374" s="312"/>
      <c r="Z374" s="113">
        <f t="shared" si="44"/>
        <v>112</v>
      </c>
    </row>
    <row r="375" spans="1:26" s="244" customFormat="1" x14ac:dyDescent="0.25">
      <c r="A375" s="96" t="s">
        <v>1511</v>
      </c>
      <c r="B375" s="96" t="s">
        <v>1503</v>
      </c>
      <c r="C375" s="96"/>
      <c r="D375" s="96"/>
      <c r="E375" s="96"/>
      <c r="F375" s="96"/>
      <c r="G375" s="131" t="str">
        <f t="shared" si="39"/>
        <v>8/10/2007</v>
      </c>
      <c r="H375" s="132">
        <v>8</v>
      </c>
      <c r="I375" s="132">
        <v>10</v>
      </c>
      <c r="J375" s="133">
        <v>2007</v>
      </c>
      <c r="K375" s="96" t="s">
        <v>1481</v>
      </c>
      <c r="L375" s="96" t="s">
        <v>1504</v>
      </c>
      <c r="M375" s="96" t="s">
        <v>624</v>
      </c>
      <c r="N375" s="185">
        <v>2000</v>
      </c>
      <c r="O375" s="185"/>
      <c r="Q375" s="244">
        <v>10</v>
      </c>
      <c r="R375" s="30">
        <f t="shared" si="40"/>
        <v>16.658333333333335</v>
      </c>
      <c r="S375" s="5">
        <v>1832.4166666666667</v>
      </c>
      <c r="T375" s="312">
        <f t="shared" si="41"/>
        <v>1865.7333333333336</v>
      </c>
      <c r="U375" s="15">
        <f t="shared" si="42"/>
        <v>33.316666666666833</v>
      </c>
      <c r="V375" s="312">
        <f t="shared" si="43"/>
        <v>134.26666666666642</v>
      </c>
      <c r="X375" s="311"/>
      <c r="Y375" s="312"/>
      <c r="Z375" s="113">
        <f t="shared" si="44"/>
        <v>112</v>
      </c>
    </row>
    <row r="376" spans="1:26" s="244" customFormat="1" x14ac:dyDescent="0.25">
      <c r="A376" s="96" t="s">
        <v>1512</v>
      </c>
      <c r="B376" s="96" t="s">
        <v>1503</v>
      </c>
      <c r="C376" s="96"/>
      <c r="D376" s="96"/>
      <c r="E376" s="96"/>
      <c r="F376" s="96"/>
      <c r="G376" s="131" t="str">
        <f t="shared" ref="G376:G386" si="45">CONCATENATE(H376,"/",I376,"/",J376,)</f>
        <v>8/10/2007</v>
      </c>
      <c r="H376" s="132">
        <v>8</v>
      </c>
      <c r="I376" s="132">
        <v>10</v>
      </c>
      <c r="J376" s="133">
        <v>2007</v>
      </c>
      <c r="K376" s="96" t="s">
        <v>1481</v>
      </c>
      <c r="L376" s="96" t="s">
        <v>1504</v>
      </c>
      <c r="M376" s="96" t="s">
        <v>624</v>
      </c>
      <c r="N376" s="185">
        <v>2000</v>
      </c>
      <c r="O376" s="185"/>
      <c r="Q376" s="244">
        <v>10</v>
      </c>
      <c r="R376" s="30">
        <f t="shared" ref="R376:R386" si="46">(((N376)-1)/10)/12</f>
        <v>16.658333333333335</v>
      </c>
      <c r="S376" s="5">
        <v>1832.4166666666667</v>
      </c>
      <c r="T376" s="312">
        <f t="shared" ref="T376:T386" si="47">Z376*R376</f>
        <v>1865.7333333333336</v>
      </c>
      <c r="U376" s="15">
        <f t="shared" ref="U376:U386" si="48">T376-S376</f>
        <v>33.316666666666833</v>
      </c>
      <c r="V376" s="312">
        <f t="shared" ref="V376:V386" si="49">N376-T376</f>
        <v>134.26666666666642</v>
      </c>
      <c r="X376" s="311"/>
      <c r="Y376" s="312"/>
      <c r="Z376" s="113">
        <f t="shared" ref="Z376:Z386" si="50">IF((DATEDIF(G376,Z$4,"m"))&gt;=120,120,(DATEDIF(G376,Z$4,"m")))</f>
        <v>112</v>
      </c>
    </row>
    <row r="377" spans="1:26" s="244" customFormat="1" x14ac:dyDescent="0.25">
      <c r="A377" s="96" t="s">
        <v>1513</v>
      </c>
      <c r="B377" s="96" t="s">
        <v>1514</v>
      </c>
      <c r="C377" s="96" t="s">
        <v>1515</v>
      </c>
      <c r="D377" s="96" t="s">
        <v>1516</v>
      </c>
      <c r="E377" s="96"/>
      <c r="F377" s="96" t="s">
        <v>1517</v>
      </c>
      <c r="G377" s="131" t="str">
        <f t="shared" si="45"/>
        <v>12/6/2007</v>
      </c>
      <c r="H377" s="132">
        <v>12</v>
      </c>
      <c r="I377" s="132">
        <v>6</v>
      </c>
      <c r="J377" s="133">
        <v>2007</v>
      </c>
      <c r="K377" s="96" t="s">
        <v>1481</v>
      </c>
      <c r="L377" s="96"/>
      <c r="M377" s="96" t="s">
        <v>624</v>
      </c>
      <c r="N377" s="310">
        <v>4193.3999999999996</v>
      </c>
      <c r="O377" s="310"/>
      <c r="Q377" s="244">
        <v>10</v>
      </c>
      <c r="R377" s="30">
        <f t="shared" si="46"/>
        <v>34.93666666666666</v>
      </c>
      <c r="S377" s="5">
        <v>3982.7799999999993</v>
      </c>
      <c r="T377" s="312">
        <f t="shared" si="47"/>
        <v>4052.6533333333327</v>
      </c>
      <c r="U377" s="15">
        <f t="shared" si="48"/>
        <v>69.873333333333449</v>
      </c>
      <c r="V377" s="312">
        <f t="shared" si="49"/>
        <v>140.7466666666669</v>
      </c>
      <c r="W377" s="244">
        <v>9683</v>
      </c>
      <c r="X377" s="311"/>
      <c r="Y377" s="312"/>
      <c r="Z377" s="113">
        <f t="shared" si="50"/>
        <v>116</v>
      </c>
    </row>
    <row r="378" spans="1:26" s="244" customFormat="1" x14ac:dyDescent="0.25">
      <c r="A378" s="96" t="s">
        <v>1518</v>
      </c>
      <c r="B378" s="96" t="s">
        <v>1514</v>
      </c>
      <c r="C378" s="96" t="s">
        <v>1515</v>
      </c>
      <c r="D378" s="96" t="s">
        <v>1516</v>
      </c>
      <c r="E378" s="96"/>
      <c r="F378" s="96" t="s">
        <v>1517</v>
      </c>
      <c r="G378" s="131" t="str">
        <f t="shared" si="45"/>
        <v>12/6/2007</v>
      </c>
      <c r="H378" s="132">
        <v>12</v>
      </c>
      <c r="I378" s="132">
        <v>6</v>
      </c>
      <c r="J378" s="133">
        <v>2007</v>
      </c>
      <c r="K378" s="96" t="s">
        <v>1481</v>
      </c>
      <c r="L378" s="96"/>
      <c r="M378" s="96" t="s">
        <v>624</v>
      </c>
      <c r="N378" s="310">
        <v>4193.3999999999996</v>
      </c>
      <c r="O378" s="310"/>
      <c r="Q378" s="244">
        <v>10</v>
      </c>
      <c r="R378" s="30">
        <f t="shared" si="46"/>
        <v>34.93666666666666</v>
      </c>
      <c r="S378" s="5">
        <v>3982.7799999999993</v>
      </c>
      <c r="T378" s="312">
        <f t="shared" si="47"/>
        <v>4052.6533333333327</v>
      </c>
      <c r="U378" s="15">
        <f t="shared" si="48"/>
        <v>69.873333333333449</v>
      </c>
      <c r="V378" s="312">
        <f t="shared" si="49"/>
        <v>140.7466666666669</v>
      </c>
      <c r="W378" s="244">
        <v>9683</v>
      </c>
      <c r="X378" s="311"/>
      <c r="Y378" s="312"/>
      <c r="Z378" s="113">
        <f t="shared" si="50"/>
        <v>116</v>
      </c>
    </row>
    <row r="379" spans="1:26" s="244" customFormat="1" x14ac:dyDescent="0.25">
      <c r="A379" s="96" t="s">
        <v>1519</v>
      </c>
      <c r="B379" s="96" t="s">
        <v>1514</v>
      </c>
      <c r="C379" s="96" t="s">
        <v>1515</v>
      </c>
      <c r="D379" s="96" t="s">
        <v>1516</v>
      </c>
      <c r="E379" s="96"/>
      <c r="F379" s="96" t="s">
        <v>1517</v>
      </c>
      <c r="G379" s="131" t="str">
        <f t="shared" si="45"/>
        <v>12/6/2007</v>
      </c>
      <c r="H379" s="132">
        <v>12</v>
      </c>
      <c r="I379" s="132">
        <v>6</v>
      </c>
      <c r="J379" s="133">
        <v>2007</v>
      </c>
      <c r="K379" s="96" t="s">
        <v>1481</v>
      </c>
      <c r="L379" s="96"/>
      <c r="M379" s="96" t="s">
        <v>624</v>
      </c>
      <c r="N379" s="310">
        <v>4193.3999999999996</v>
      </c>
      <c r="O379" s="310"/>
      <c r="Q379" s="244">
        <v>10</v>
      </c>
      <c r="R379" s="30">
        <f t="shared" si="46"/>
        <v>34.93666666666666</v>
      </c>
      <c r="S379" s="5">
        <v>3982.7799999999993</v>
      </c>
      <c r="T379" s="312">
        <f t="shared" si="47"/>
        <v>4052.6533333333327</v>
      </c>
      <c r="U379" s="15">
        <f t="shared" si="48"/>
        <v>69.873333333333449</v>
      </c>
      <c r="V379" s="312">
        <f t="shared" si="49"/>
        <v>140.7466666666669</v>
      </c>
      <c r="W379" s="244">
        <v>9683</v>
      </c>
      <c r="X379" s="311"/>
      <c r="Y379" s="312"/>
      <c r="Z379" s="113">
        <f t="shared" si="50"/>
        <v>116</v>
      </c>
    </row>
    <row r="380" spans="1:26" s="244" customFormat="1" x14ac:dyDescent="0.25">
      <c r="A380" s="96" t="s">
        <v>1520</v>
      </c>
      <c r="B380" s="96" t="s">
        <v>1207</v>
      </c>
      <c r="C380" s="96"/>
      <c r="D380" s="96"/>
      <c r="E380" s="96"/>
      <c r="F380" s="96" t="s">
        <v>1521</v>
      </c>
      <c r="G380" s="131" t="str">
        <f t="shared" si="45"/>
        <v>22/6/2007</v>
      </c>
      <c r="H380" s="132">
        <v>22</v>
      </c>
      <c r="I380" s="132">
        <v>6</v>
      </c>
      <c r="J380" s="133">
        <v>2007</v>
      </c>
      <c r="K380" s="96" t="s">
        <v>1522</v>
      </c>
      <c r="L380" s="96">
        <v>17257</v>
      </c>
      <c r="M380" s="96" t="s">
        <v>624</v>
      </c>
      <c r="N380" s="310">
        <v>1999.95</v>
      </c>
      <c r="O380" s="310"/>
      <c r="Q380" s="244">
        <v>10</v>
      </c>
      <c r="R380" s="30">
        <f t="shared" si="46"/>
        <v>16.657916666666669</v>
      </c>
      <c r="S380" s="5">
        <v>1899.0025000000003</v>
      </c>
      <c r="T380" s="312">
        <f t="shared" si="47"/>
        <v>1932.3183333333336</v>
      </c>
      <c r="U380" s="15">
        <f t="shared" si="48"/>
        <v>33.31583333333333</v>
      </c>
      <c r="V380" s="312">
        <f t="shared" si="49"/>
        <v>67.631666666666433</v>
      </c>
      <c r="W380" s="244">
        <v>9714</v>
      </c>
      <c r="X380" s="311"/>
      <c r="Y380" s="312"/>
      <c r="Z380" s="113">
        <f t="shared" si="50"/>
        <v>116</v>
      </c>
    </row>
    <row r="381" spans="1:26" s="244" customFormat="1" x14ac:dyDescent="0.25">
      <c r="A381" s="96" t="s">
        <v>1523</v>
      </c>
      <c r="B381" s="96" t="s">
        <v>1524</v>
      </c>
      <c r="C381" s="96"/>
      <c r="D381" s="96"/>
      <c r="E381" s="96"/>
      <c r="F381" s="96" t="s">
        <v>673</v>
      </c>
      <c r="G381" s="131" t="str">
        <f t="shared" si="45"/>
        <v>26/11/2007</v>
      </c>
      <c r="H381" s="132">
        <v>26</v>
      </c>
      <c r="I381" s="132">
        <v>11</v>
      </c>
      <c r="J381" s="133">
        <v>2007</v>
      </c>
      <c r="K381" s="96" t="s">
        <v>747</v>
      </c>
      <c r="L381" s="96">
        <v>1913</v>
      </c>
      <c r="M381" s="96" t="s">
        <v>624</v>
      </c>
      <c r="N381" s="310">
        <v>7609.6</v>
      </c>
      <c r="O381" s="310"/>
      <c r="Q381" s="244">
        <v>10</v>
      </c>
      <c r="R381" s="30">
        <f t="shared" si="46"/>
        <v>63.405000000000001</v>
      </c>
      <c r="S381" s="5">
        <v>6911.1450000000004</v>
      </c>
      <c r="T381" s="312">
        <f t="shared" si="47"/>
        <v>7037.9549999999999</v>
      </c>
      <c r="U381" s="15">
        <f t="shared" si="48"/>
        <v>126.80999999999949</v>
      </c>
      <c r="V381" s="312">
        <f t="shared" si="49"/>
        <v>571.64500000000044</v>
      </c>
      <c r="W381" s="244">
        <v>10391</v>
      </c>
      <c r="X381" s="311"/>
      <c r="Y381" s="312"/>
      <c r="Z381" s="113">
        <f t="shared" si="50"/>
        <v>111</v>
      </c>
    </row>
    <row r="382" spans="1:26" s="244" customFormat="1" x14ac:dyDescent="0.25">
      <c r="A382" s="96" t="s">
        <v>1523</v>
      </c>
      <c r="B382" s="96" t="s">
        <v>1525</v>
      </c>
      <c r="C382" s="96"/>
      <c r="D382" s="96"/>
      <c r="E382" s="96"/>
      <c r="F382" s="96" t="s">
        <v>673</v>
      </c>
      <c r="G382" s="131" t="str">
        <f t="shared" si="45"/>
        <v>26/11/2007</v>
      </c>
      <c r="H382" s="132">
        <v>26</v>
      </c>
      <c r="I382" s="132">
        <v>11</v>
      </c>
      <c r="J382" s="133">
        <v>2007</v>
      </c>
      <c r="K382" s="96" t="s">
        <v>747</v>
      </c>
      <c r="L382" s="96">
        <v>1913</v>
      </c>
      <c r="M382" s="96" t="s">
        <v>624</v>
      </c>
      <c r="N382" s="310">
        <v>3990.4</v>
      </c>
      <c r="O382" s="310"/>
      <c r="Q382" s="244">
        <v>10</v>
      </c>
      <c r="R382" s="30">
        <f t="shared" si="46"/>
        <v>33.244999999999997</v>
      </c>
      <c r="S382" s="5">
        <v>3623.7049999999999</v>
      </c>
      <c r="T382" s="312">
        <f t="shared" si="47"/>
        <v>3690.1949999999997</v>
      </c>
      <c r="U382" s="15">
        <f t="shared" si="48"/>
        <v>66.489999999999782</v>
      </c>
      <c r="V382" s="312">
        <f t="shared" si="49"/>
        <v>300.20500000000038</v>
      </c>
      <c r="W382" s="244">
        <v>10391</v>
      </c>
      <c r="X382" s="311"/>
      <c r="Y382" s="312"/>
      <c r="Z382" s="113">
        <f t="shared" si="50"/>
        <v>111</v>
      </c>
    </row>
    <row r="383" spans="1:26" s="244" customFormat="1" x14ac:dyDescent="0.25">
      <c r="A383" s="96" t="s">
        <v>1526</v>
      </c>
      <c r="B383" s="96" t="s">
        <v>1527</v>
      </c>
      <c r="C383" s="96"/>
      <c r="D383" s="96"/>
      <c r="E383" s="96"/>
      <c r="F383" s="96" t="s">
        <v>688</v>
      </c>
      <c r="G383" s="131" t="str">
        <f t="shared" si="45"/>
        <v>17/12/2007</v>
      </c>
      <c r="H383" s="132">
        <v>17</v>
      </c>
      <c r="I383" s="132">
        <v>12</v>
      </c>
      <c r="J383" s="133">
        <v>2007</v>
      </c>
      <c r="K383" s="96" t="s">
        <v>34</v>
      </c>
      <c r="L383" s="96">
        <v>150028</v>
      </c>
      <c r="M383" s="96" t="s">
        <v>624</v>
      </c>
      <c r="N383" s="310">
        <v>814.78</v>
      </c>
      <c r="O383" s="310"/>
      <c r="Q383" s="244">
        <v>10</v>
      </c>
      <c r="R383" s="30">
        <f t="shared" si="46"/>
        <v>6.7815000000000003</v>
      </c>
      <c r="S383" s="5">
        <v>732.40200000000004</v>
      </c>
      <c r="T383" s="312">
        <f t="shared" si="47"/>
        <v>745.96500000000003</v>
      </c>
      <c r="U383" s="15">
        <f t="shared" si="48"/>
        <v>13.562999999999988</v>
      </c>
      <c r="V383" s="312">
        <f t="shared" si="49"/>
        <v>68.814999999999941</v>
      </c>
      <c r="W383" s="244">
        <v>10414</v>
      </c>
      <c r="X383" s="311"/>
      <c r="Y383" s="312"/>
      <c r="Z383" s="113">
        <f t="shared" si="50"/>
        <v>110</v>
      </c>
    </row>
    <row r="384" spans="1:26" s="244" customFormat="1" x14ac:dyDescent="0.25">
      <c r="A384" s="96" t="s">
        <v>1528</v>
      </c>
      <c r="B384" s="96" t="s">
        <v>1527</v>
      </c>
      <c r="C384" s="96"/>
      <c r="D384" s="96"/>
      <c r="E384" s="96"/>
      <c r="F384" s="96" t="s">
        <v>688</v>
      </c>
      <c r="G384" s="131" t="str">
        <f t="shared" si="45"/>
        <v>17/12/2007</v>
      </c>
      <c r="H384" s="132">
        <v>17</v>
      </c>
      <c r="I384" s="132">
        <v>12</v>
      </c>
      <c r="J384" s="133">
        <v>2007</v>
      </c>
      <c r="K384" s="96" t="s">
        <v>34</v>
      </c>
      <c r="L384" s="96">
        <v>150028</v>
      </c>
      <c r="M384" s="96" t="s">
        <v>624</v>
      </c>
      <c r="N384" s="310">
        <v>814.78</v>
      </c>
      <c r="O384" s="310"/>
      <c r="Q384" s="244">
        <v>10</v>
      </c>
      <c r="R384" s="30">
        <f t="shared" si="46"/>
        <v>6.7815000000000003</v>
      </c>
      <c r="S384" s="5">
        <v>732.40200000000004</v>
      </c>
      <c r="T384" s="312">
        <f t="shared" si="47"/>
        <v>745.96500000000003</v>
      </c>
      <c r="U384" s="15">
        <f t="shared" si="48"/>
        <v>13.562999999999988</v>
      </c>
      <c r="V384" s="312">
        <f t="shared" si="49"/>
        <v>68.814999999999941</v>
      </c>
      <c r="W384" s="244">
        <v>10414</v>
      </c>
      <c r="X384" s="311"/>
      <c r="Y384" s="312"/>
      <c r="Z384" s="113">
        <f t="shared" si="50"/>
        <v>110</v>
      </c>
    </row>
    <row r="385" spans="1:26" s="244" customFormat="1" x14ac:dyDescent="0.25">
      <c r="A385" s="96" t="s">
        <v>1529</v>
      </c>
      <c r="B385" s="96" t="s">
        <v>1527</v>
      </c>
      <c r="C385" s="96"/>
      <c r="D385" s="96"/>
      <c r="E385" s="96"/>
      <c r="F385" s="96" t="s">
        <v>688</v>
      </c>
      <c r="G385" s="131" t="str">
        <f t="shared" si="45"/>
        <v>17/12/2007</v>
      </c>
      <c r="H385" s="132">
        <v>17</v>
      </c>
      <c r="I385" s="132">
        <v>12</v>
      </c>
      <c r="J385" s="133">
        <v>2007</v>
      </c>
      <c r="K385" s="96" t="s">
        <v>34</v>
      </c>
      <c r="L385" s="96">
        <v>150028</v>
      </c>
      <c r="M385" s="96" t="s">
        <v>624</v>
      </c>
      <c r="N385" s="310">
        <v>814.78</v>
      </c>
      <c r="O385" s="310"/>
      <c r="Q385" s="244">
        <v>10</v>
      </c>
      <c r="R385" s="30">
        <f t="shared" si="46"/>
        <v>6.7815000000000003</v>
      </c>
      <c r="S385" s="5">
        <v>732.40200000000004</v>
      </c>
      <c r="T385" s="312">
        <f t="shared" si="47"/>
        <v>745.96500000000003</v>
      </c>
      <c r="U385" s="15">
        <f t="shared" si="48"/>
        <v>13.562999999999988</v>
      </c>
      <c r="V385" s="312">
        <f t="shared" si="49"/>
        <v>68.814999999999941</v>
      </c>
      <c r="W385" s="244">
        <v>10414</v>
      </c>
      <c r="X385" s="311"/>
      <c r="Y385" s="312"/>
      <c r="Z385" s="113">
        <f t="shared" si="50"/>
        <v>110</v>
      </c>
    </row>
    <row r="386" spans="1:26" s="244" customFormat="1" x14ac:dyDescent="0.25">
      <c r="A386" s="96" t="s">
        <v>1530</v>
      </c>
      <c r="B386" s="96" t="s">
        <v>1531</v>
      </c>
      <c r="C386" s="96"/>
      <c r="D386" s="96"/>
      <c r="E386" s="96"/>
      <c r="F386" s="96" t="s">
        <v>688</v>
      </c>
      <c r="G386" s="131" t="str">
        <f t="shared" si="45"/>
        <v>11/12/2007</v>
      </c>
      <c r="H386" s="132">
        <v>11</v>
      </c>
      <c r="I386" s="132">
        <v>12</v>
      </c>
      <c r="J386" s="133">
        <v>2007</v>
      </c>
      <c r="K386" s="96" t="s">
        <v>747</v>
      </c>
      <c r="L386" s="96">
        <v>1927</v>
      </c>
      <c r="M386" s="96" t="s">
        <v>624</v>
      </c>
      <c r="N386" s="310">
        <f>4092.48-1.7</f>
        <v>4090.78</v>
      </c>
      <c r="O386" s="310"/>
      <c r="Q386" s="244">
        <v>10</v>
      </c>
      <c r="R386" s="30">
        <f t="shared" si="46"/>
        <v>34.081499999999998</v>
      </c>
      <c r="S386" s="5">
        <v>3680.8019999999997</v>
      </c>
      <c r="T386" s="312">
        <f t="shared" si="47"/>
        <v>3748.9649999999997</v>
      </c>
      <c r="U386" s="15">
        <f t="shared" si="48"/>
        <v>68.163000000000011</v>
      </c>
      <c r="V386" s="312">
        <f t="shared" si="49"/>
        <v>341.81500000000051</v>
      </c>
      <c r="W386" s="244">
        <v>10394</v>
      </c>
      <c r="X386" s="311"/>
      <c r="Y386" s="312"/>
      <c r="Z386" s="113">
        <f t="shared" si="50"/>
        <v>110</v>
      </c>
    </row>
    <row r="387" spans="1:26" s="244" customFormat="1" x14ac:dyDescent="0.25">
      <c r="A387" s="22" t="s">
        <v>141</v>
      </c>
      <c r="B387" s="96"/>
      <c r="C387" s="96"/>
      <c r="D387" s="96"/>
      <c r="E387" s="96"/>
      <c r="F387" s="96"/>
      <c r="G387" s="131"/>
      <c r="H387" s="132"/>
      <c r="I387" s="132"/>
      <c r="J387" s="133"/>
      <c r="K387" s="96"/>
      <c r="L387" s="133"/>
      <c r="M387" s="96"/>
      <c r="N387" s="26">
        <f>SUM(N312:N386)</f>
        <v>358314.20999999973</v>
      </c>
      <c r="O387" s="26">
        <f>SUM(O312:O386)</f>
        <v>0</v>
      </c>
      <c r="P387" s="26">
        <f>SUM(P312:P386)</f>
        <v>0</v>
      </c>
      <c r="Q387" s="28"/>
      <c r="R387" s="26">
        <f>SUM(R312:R386)</f>
        <v>2985.3267500000015</v>
      </c>
      <c r="S387" s="26">
        <v>333266.28325000009</v>
      </c>
      <c r="T387" s="26">
        <f>SUM(T312:T386)</f>
        <v>339236.93675000005</v>
      </c>
      <c r="U387" s="26">
        <f>SUM(U312:U386)</f>
        <v>5970.6535000000022</v>
      </c>
      <c r="V387" s="26">
        <f>SUM(V312:V386)</f>
        <v>19077.273250000013</v>
      </c>
      <c r="X387" s="311"/>
      <c r="Y387" s="312"/>
      <c r="Z387" s="113"/>
    </row>
    <row r="388" spans="1:26" s="244" customFormat="1" x14ac:dyDescent="0.25">
      <c r="A388" s="96"/>
      <c r="B388" s="96"/>
      <c r="C388" s="96"/>
      <c r="D388" s="96"/>
      <c r="E388" s="96"/>
      <c r="F388" s="96"/>
      <c r="G388" s="131"/>
      <c r="H388" s="132"/>
      <c r="I388" s="132"/>
      <c r="J388" s="133"/>
      <c r="K388" s="96"/>
      <c r="L388" s="96"/>
      <c r="M388" s="96"/>
      <c r="N388" s="310"/>
      <c r="O388" s="310"/>
      <c r="R388" s="30"/>
      <c r="S388" s="30"/>
      <c r="T388" s="312"/>
      <c r="U388" s="312"/>
      <c r="V388" s="312"/>
      <c r="X388" s="311"/>
      <c r="Y388" s="312"/>
      <c r="Z388" s="113"/>
    </row>
    <row r="389" spans="1:26" s="244" customFormat="1" x14ac:dyDescent="0.25">
      <c r="A389" s="22" t="s">
        <v>142</v>
      </c>
      <c r="B389" s="96"/>
      <c r="C389" s="96"/>
      <c r="D389" s="96"/>
      <c r="E389" s="96"/>
      <c r="F389" s="96"/>
      <c r="G389" s="131"/>
      <c r="H389" s="132"/>
      <c r="I389" s="132"/>
      <c r="J389" s="133"/>
      <c r="K389" s="96"/>
      <c r="L389" s="96"/>
      <c r="M389" s="96"/>
      <c r="N389" s="29">
        <f>+N387+N310</f>
        <v>2334982.7499999991</v>
      </c>
      <c r="O389" s="29">
        <f>+O387+O310</f>
        <v>0</v>
      </c>
      <c r="P389" s="29">
        <f>+P387+P310</f>
        <v>0</v>
      </c>
      <c r="Q389" s="28"/>
      <c r="R389" s="29">
        <f>+R387+R310</f>
        <v>3024.0639166666683</v>
      </c>
      <c r="S389" s="29">
        <v>2375309.0632499983</v>
      </c>
      <c r="T389" s="29">
        <f>+T387+T310</f>
        <v>2315604.476749999</v>
      </c>
      <c r="U389" s="29">
        <f>+U387+U310</f>
        <v>5970.6535000000022</v>
      </c>
      <c r="V389" s="29">
        <f>+V387+V310</f>
        <v>19378.273249999991</v>
      </c>
      <c r="X389" s="311"/>
      <c r="Y389" s="312"/>
      <c r="Z389" s="113"/>
    </row>
    <row r="390" spans="1:26" s="244" customFormat="1" x14ac:dyDescent="0.25">
      <c r="A390" s="96"/>
      <c r="B390" s="96"/>
      <c r="C390" s="96"/>
      <c r="D390" s="96"/>
      <c r="E390" s="96"/>
      <c r="F390" s="96"/>
      <c r="G390" s="131"/>
      <c r="H390" s="132"/>
      <c r="I390" s="132"/>
      <c r="J390" s="133"/>
      <c r="K390" s="96"/>
      <c r="L390" s="96"/>
      <c r="M390" s="96"/>
      <c r="N390" s="310"/>
      <c r="O390" s="310"/>
      <c r="R390" s="30"/>
      <c r="S390" s="30"/>
      <c r="T390" s="312"/>
      <c r="U390" s="312"/>
      <c r="V390" s="312"/>
      <c r="X390" s="311"/>
      <c r="Y390" s="312"/>
      <c r="Z390" s="113"/>
    </row>
    <row r="391" spans="1:26" s="244" customFormat="1" x14ac:dyDescent="0.25">
      <c r="A391" s="244" t="s">
        <v>1532</v>
      </c>
      <c r="B391" s="244" t="s">
        <v>1533</v>
      </c>
      <c r="E391" s="96"/>
      <c r="F391" s="96" t="s">
        <v>1534</v>
      </c>
      <c r="G391" s="131" t="str">
        <f t="shared" ref="G391:G454" si="51">CONCATENATE(H391,"/",I391,"/",J391,)</f>
        <v>18/1/2008</v>
      </c>
      <c r="H391" s="244">
        <v>18</v>
      </c>
      <c r="I391" s="244">
        <v>1</v>
      </c>
      <c r="J391" s="244">
        <v>2008</v>
      </c>
      <c r="M391" s="244" t="s">
        <v>624</v>
      </c>
      <c r="N391" s="348">
        <v>37120</v>
      </c>
      <c r="O391" s="347" t="s">
        <v>903</v>
      </c>
      <c r="Q391" s="244">
        <v>10</v>
      </c>
      <c r="R391" s="30">
        <f t="shared" ref="R391:R454" si="52">(((N391)-1)/10)/12</f>
        <v>309.32499999999999</v>
      </c>
      <c r="S391" s="5">
        <v>33097.775000000001</v>
      </c>
      <c r="T391" s="312">
        <f t="shared" ref="T391:T454" si="53">Z391*R391</f>
        <v>33716.424999999996</v>
      </c>
      <c r="U391" s="15">
        <f t="shared" ref="U391:U454" si="54">T391-S391</f>
        <v>618.64999999999418</v>
      </c>
      <c r="V391" s="312">
        <f t="shared" ref="V391:V454" si="55">N391-T391</f>
        <v>3403.5750000000044</v>
      </c>
      <c r="W391" s="244">
        <v>10571</v>
      </c>
      <c r="X391" s="311"/>
      <c r="Y391" s="312"/>
      <c r="Z391" s="113">
        <f t="shared" ref="Z391:Z454" si="56">IF((DATEDIF(G391,Z$4,"m"))&gt;=120,120,(DATEDIF(G391,Z$4,"m")))</f>
        <v>109</v>
      </c>
    </row>
    <row r="392" spans="1:26" s="244" customFormat="1" x14ac:dyDescent="0.25">
      <c r="A392" s="244" t="s">
        <v>1535</v>
      </c>
      <c r="B392" s="244" t="s">
        <v>1536</v>
      </c>
      <c r="D392" s="244" t="s">
        <v>1537</v>
      </c>
      <c r="E392" s="96"/>
      <c r="F392" s="96" t="s">
        <v>1538</v>
      </c>
      <c r="G392" s="131" t="str">
        <f t="shared" si="51"/>
        <v>26/3/2008</v>
      </c>
      <c r="H392" s="244">
        <v>26</v>
      </c>
      <c r="I392" s="244">
        <v>3</v>
      </c>
      <c r="J392" s="244">
        <v>2008</v>
      </c>
      <c r="K392" s="244" t="s">
        <v>1539</v>
      </c>
      <c r="L392" s="96"/>
      <c r="M392" s="244" t="s">
        <v>624</v>
      </c>
      <c r="N392" s="348">
        <v>4707.28</v>
      </c>
      <c r="O392" s="348"/>
      <c r="Q392" s="244">
        <v>10</v>
      </c>
      <c r="R392" s="30">
        <f t="shared" si="52"/>
        <v>39.219000000000001</v>
      </c>
      <c r="S392" s="5">
        <v>4117.9949999999999</v>
      </c>
      <c r="T392" s="312">
        <f t="shared" si="53"/>
        <v>4196.433</v>
      </c>
      <c r="U392" s="15">
        <f t="shared" si="54"/>
        <v>78.438000000000102</v>
      </c>
      <c r="V392" s="312">
        <f t="shared" si="55"/>
        <v>510.84699999999975</v>
      </c>
      <c r="W392" s="244">
        <v>10793</v>
      </c>
      <c r="X392" s="311"/>
      <c r="Y392" s="312"/>
      <c r="Z392" s="113">
        <f t="shared" si="56"/>
        <v>107</v>
      </c>
    </row>
    <row r="393" spans="1:26" s="244" customFormat="1" x14ac:dyDescent="0.25">
      <c r="A393" s="244" t="s">
        <v>1540</v>
      </c>
      <c r="B393" s="244" t="s">
        <v>1541</v>
      </c>
      <c r="D393" s="244" t="s">
        <v>1542</v>
      </c>
      <c r="E393" s="96"/>
      <c r="F393" s="96" t="s">
        <v>1538</v>
      </c>
      <c r="G393" s="131" t="str">
        <f t="shared" si="51"/>
        <v>26/3/2008</v>
      </c>
      <c r="H393" s="244">
        <v>26</v>
      </c>
      <c r="I393" s="244">
        <v>3</v>
      </c>
      <c r="J393" s="244">
        <v>2008</v>
      </c>
      <c r="K393" s="244" t="s">
        <v>1539</v>
      </c>
      <c r="L393" s="96"/>
      <c r="M393" s="244" t="s">
        <v>624</v>
      </c>
      <c r="N393" s="348">
        <v>4019.4</v>
      </c>
      <c r="O393" s="348"/>
      <c r="Q393" s="244">
        <v>10</v>
      </c>
      <c r="R393" s="30">
        <f t="shared" si="52"/>
        <v>33.486666666666672</v>
      </c>
      <c r="S393" s="5">
        <v>3516.1000000000004</v>
      </c>
      <c r="T393" s="312">
        <f t="shared" si="53"/>
        <v>3583.0733333333337</v>
      </c>
      <c r="U393" s="15">
        <f t="shared" si="54"/>
        <v>66.973333333333358</v>
      </c>
      <c r="V393" s="312">
        <f t="shared" si="55"/>
        <v>436.32666666666637</v>
      </c>
      <c r="W393" s="244">
        <v>10793</v>
      </c>
      <c r="X393" s="311"/>
      <c r="Y393" s="312"/>
      <c r="Z393" s="113">
        <f t="shared" si="56"/>
        <v>107</v>
      </c>
    </row>
    <row r="394" spans="1:26" s="244" customFormat="1" x14ac:dyDescent="0.25">
      <c r="A394" s="244" t="s">
        <v>1543</v>
      </c>
      <c r="B394" s="244" t="s">
        <v>1544</v>
      </c>
      <c r="D394" s="244" t="s">
        <v>1545</v>
      </c>
      <c r="E394" s="96"/>
      <c r="F394" s="96" t="s">
        <v>1538</v>
      </c>
      <c r="G394" s="131" t="str">
        <f t="shared" si="51"/>
        <v>26/3/2008</v>
      </c>
      <c r="H394" s="244">
        <v>26</v>
      </c>
      <c r="I394" s="244">
        <v>3</v>
      </c>
      <c r="J394" s="244">
        <v>2008</v>
      </c>
      <c r="K394" s="244" t="s">
        <v>1539</v>
      </c>
      <c r="L394" s="96"/>
      <c r="M394" s="244" t="s">
        <v>624</v>
      </c>
      <c r="N394" s="348">
        <v>1147.24</v>
      </c>
      <c r="O394" s="348"/>
      <c r="Q394" s="244">
        <v>10</v>
      </c>
      <c r="R394" s="30">
        <f t="shared" si="52"/>
        <v>9.5519999999999996</v>
      </c>
      <c r="S394" s="5">
        <v>1002.9599999999999</v>
      </c>
      <c r="T394" s="312">
        <f t="shared" si="53"/>
        <v>1022.064</v>
      </c>
      <c r="U394" s="15">
        <f t="shared" si="54"/>
        <v>19.104000000000042</v>
      </c>
      <c r="V394" s="312">
        <f t="shared" si="55"/>
        <v>125.17600000000004</v>
      </c>
      <c r="W394" s="244">
        <v>10793</v>
      </c>
      <c r="X394" s="311"/>
      <c r="Y394" s="312"/>
      <c r="Z394" s="113">
        <f t="shared" si="56"/>
        <v>107</v>
      </c>
    </row>
    <row r="395" spans="1:26" s="244" customFormat="1" x14ac:dyDescent="0.25">
      <c r="A395" s="244" t="s">
        <v>1546</v>
      </c>
      <c r="B395" s="244" t="s">
        <v>1544</v>
      </c>
      <c r="D395" s="244" t="s">
        <v>1545</v>
      </c>
      <c r="E395" s="96"/>
      <c r="F395" s="96" t="s">
        <v>1538</v>
      </c>
      <c r="G395" s="131" t="str">
        <f t="shared" si="51"/>
        <v>26/3/2008</v>
      </c>
      <c r="H395" s="244">
        <v>26</v>
      </c>
      <c r="I395" s="244">
        <v>3</v>
      </c>
      <c r="J395" s="244">
        <v>2008</v>
      </c>
      <c r="K395" s="244" t="s">
        <v>1539</v>
      </c>
      <c r="L395" s="96"/>
      <c r="M395" s="244" t="s">
        <v>624</v>
      </c>
      <c r="N395" s="348">
        <v>1147.24</v>
      </c>
      <c r="O395" s="348"/>
      <c r="Q395" s="244">
        <v>10</v>
      </c>
      <c r="R395" s="30">
        <f t="shared" si="52"/>
        <v>9.5519999999999996</v>
      </c>
      <c r="S395" s="5">
        <v>1002.9599999999999</v>
      </c>
      <c r="T395" s="312">
        <f t="shared" si="53"/>
        <v>1022.064</v>
      </c>
      <c r="U395" s="15">
        <f t="shared" si="54"/>
        <v>19.104000000000042</v>
      </c>
      <c r="V395" s="312">
        <f t="shared" si="55"/>
        <v>125.17600000000004</v>
      </c>
      <c r="W395" s="244">
        <v>10793</v>
      </c>
      <c r="X395" s="311"/>
      <c r="Y395" s="312"/>
      <c r="Z395" s="113">
        <f t="shared" si="56"/>
        <v>107</v>
      </c>
    </row>
    <row r="396" spans="1:26" s="244" customFormat="1" x14ac:dyDescent="0.25">
      <c r="A396" s="244" t="s">
        <v>1547</v>
      </c>
      <c r="B396" s="244" t="s">
        <v>1548</v>
      </c>
      <c r="D396" s="96">
        <v>1000</v>
      </c>
      <c r="E396" s="96"/>
      <c r="F396" s="96" t="s">
        <v>1538</v>
      </c>
      <c r="G396" s="131" t="str">
        <f t="shared" si="51"/>
        <v>26/3/2008</v>
      </c>
      <c r="H396" s="244">
        <v>26</v>
      </c>
      <c r="I396" s="244">
        <v>3</v>
      </c>
      <c r="J396" s="244">
        <v>2008</v>
      </c>
      <c r="K396" s="244" t="s">
        <v>1539</v>
      </c>
      <c r="L396" s="96"/>
      <c r="M396" s="244" t="s">
        <v>624</v>
      </c>
      <c r="N396" s="348">
        <v>5491.44</v>
      </c>
      <c r="O396" s="348"/>
      <c r="Q396" s="244">
        <v>10</v>
      </c>
      <c r="R396" s="30">
        <f t="shared" si="52"/>
        <v>45.753666666666668</v>
      </c>
      <c r="S396" s="5">
        <v>4804.1350000000002</v>
      </c>
      <c r="T396" s="312">
        <f t="shared" si="53"/>
        <v>4895.6423333333332</v>
      </c>
      <c r="U396" s="15">
        <f t="shared" si="54"/>
        <v>91.507333333333008</v>
      </c>
      <c r="V396" s="312">
        <f t="shared" si="55"/>
        <v>595.79766666666637</v>
      </c>
      <c r="W396" s="244">
        <v>10793</v>
      </c>
      <c r="X396" s="311"/>
      <c r="Y396" s="312"/>
      <c r="Z396" s="113">
        <f t="shared" si="56"/>
        <v>107</v>
      </c>
    </row>
    <row r="397" spans="1:26" s="244" customFormat="1" x14ac:dyDescent="0.25">
      <c r="A397" s="244" t="s">
        <v>1549</v>
      </c>
      <c r="B397" s="244" t="s">
        <v>1548</v>
      </c>
      <c r="D397" s="96">
        <v>1000</v>
      </c>
      <c r="E397" s="96"/>
      <c r="F397" s="96" t="s">
        <v>1538</v>
      </c>
      <c r="G397" s="131" t="str">
        <f t="shared" si="51"/>
        <v>26/3/2008</v>
      </c>
      <c r="H397" s="244">
        <v>26</v>
      </c>
      <c r="I397" s="244">
        <v>3</v>
      </c>
      <c r="J397" s="244">
        <v>2008</v>
      </c>
      <c r="K397" s="244" t="s">
        <v>1539</v>
      </c>
      <c r="L397" s="96"/>
      <c r="M397" s="244" t="s">
        <v>624</v>
      </c>
      <c r="N397" s="348">
        <v>5491.44</v>
      </c>
      <c r="O397" s="348"/>
      <c r="Q397" s="244">
        <v>10</v>
      </c>
      <c r="R397" s="30">
        <f t="shared" si="52"/>
        <v>45.753666666666668</v>
      </c>
      <c r="S397" s="5">
        <v>4804.1350000000002</v>
      </c>
      <c r="T397" s="312">
        <f t="shared" si="53"/>
        <v>4895.6423333333332</v>
      </c>
      <c r="U397" s="15">
        <f t="shared" si="54"/>
        <v>91.507333333333008</v>
      </c>
      <c r="V397" s="312">
        <f t="shared" si="55"/>
        <v>595.79766666666637</v>
      </c>
      <c r="W397" s="244">
        <v>10793</v>
      </c>
      <c r="X397" s="311"/>
      <c r="Y397" s="312"/>
      <c r="Z397" s="113">
        <f t="shared" si="56"/>
        <v>107</v>
      </c>
    </row>
    <row r="398" spans="1:26" s="244" customFormat="1" x14ac:dyDescent="0.25">
      <c r="A398" s="244" t="s">
        <v>1550</v>
      </c>
      <c r="B398" s="244" t="s">
        <v>1551</v>
      </c>
      <c r="D398" s="244" t="s">
        <v>1552</v>
      </c>
      <c r="E398" s="96"/>
      <c r="F398" s="96" t="s">
        <v>1538</v>
      </c>
      <c r="G398" s="131" t="str">
        <f t="shared" si="51"/>
        <v>26/3/2008</v>
      </c>
      <c r="H398" s="244">
        <v>26</v>
      </c>
      <c r="I398" s="244">
        <v>3</v>
      </c>
      <c r="J398" s="244">
        <v>2008</v>
      </c>
      <c r="K398" s="244" t="s">
        <v>1539</v>
      </c>
      <c r="L398" s="96"/>
      <c r="M398" s="244" t="s">
        <v>624</v>
      </c>
      <c r="N398" s="348">
        <v>6074.92</v>
      </c>
      <c r="O398" s="348"/>
      <c r="Q398" s="244">
        <v>10</v>
      </c>
      <c r="R398" s="30">
        <f t="shared" si="52"/>
        <v>50.616000000000007</v>
      </c>
      <c r="S398" s="5">
        <v>5314.68</v>
      </c>
      <c r="T398" s="312">
        <f t="shared" si="53"/>
        <v>5415.9120000000012</v>
      </c>
      <c r="U398" s="15">
        <f t="shared" si="54"/>
        <v>101.23200000000088</v>
      </c>
      <c r="V398" s="312">
        <f t="shared" si="55"/>
        <v>659.0079999999989</v>
      </c>
      <c r="W398" s="244">
        <v>10793</v>
      </c>
      <c r="X398" s="311"/>
      <c r="Y398" s="312"/>
      <c r="Z398" s="113">
        <f t="shared" si="56"/>
        <v>107</v>
      </c>
    </row>
    <row r="399" spans="1:26" s="244" customFormat="1" x14ac:dyDescent="0.25">
      <c r="A399" s="244" t="s">
        <v>1553</v>
      </c>
      <c r="B399" s="244" t="s">
        <v>1554</v>
      </c>
      <c r="D399" s="244" t="s">
        <v>1552</v>
      </c>
      <c r="E399" s="96"/>
      <c r="F399" s="96" t="s">
        <v>1538</v>
      </c>
      <c r="G399" s="131" t="str">
        <f t="shared" si="51"/>
        <v>26/3/2008</v>
      </c>
      <c r="H399" s="244">
        <v>26</v>
      </c>
      <c r="I399" s="244">
        <v>3</v>
      </c>
      <c r="J399" s="244">
        <v>2008</v>
      </c>
      <c r="K399" s="244" t="s">
        <v>1539</v>
      </c>
      <c r="L399" s="96"/>
      <c r="M399" s="244" t="s">
        <v>624</v>
      </c>
      <c r="N399" s="348">
        <v>6074.92</v>
      </c>
      <c r="O399" s="348"/>
      <c r="Q399" s="244">
        <v>10</v>
      </c>
      <c r="R399" s="30">
        <f t="shared" si="52"/>
        <v>50.616000000000007</v>
      </c>
      <c r="S399" s="5">
        <v>5314.68</v>
      </c>
      <c r="T399" s="312">
        <f t="shared" si="53"/>
        <v>5415.9120000000012</v>
      </c>
      <c r="U399" s="15">
        <f t="shared" si="54"/>
        <v>101.23200000000088</v>
      </c>
      <c r="V399" s="312">
        <f t="shared" si="55"/>
        <v>659.0079999999989</v>
      </c>
      <c r="W399" s="244">
        <v>10793</v>
      </c>
      <c r="X399" s="311"/>
      <c r="Y399" s="312"/>
      <c r="Z399" s="113">
        <f t="shared" si="56"/>
        <v>107</v>
      </c>
    </row>
    <row r="400" spans="1:26" s="244" customFormat="1" x14ac:dyDescent="0.25">
      <c r="A400" s="244" t="s">
        <v>1555</v>
      </c>
      <c r="B400" s="244" t="s">
        <v>1556</v>
      </c>
      <c r="D400" s="244" t="s">
        <v>1552</v>
      </c>
      <c r="E400" s="96"/>
      <c r="F400" s="96" t="s">
        <v>1538</v>
      </c>
      <c r="G400" s="131" t="str">
        <f t="shared" si="51"/>
        <v>26/3/2008</v>
      </c>
      <c r="H400" s="244">
        <v>26</v>
      </c>
      <c r="I400" s="244">
        <v>3</v>
      </c>
      <c r="J400" s="244">
        <v>2008</v>
      </c>
      <c r="K400" s="244" t="s">
        <v>1539</v>
      </c>
      <c r="L400" s="96"/>
      <c r="M400" s="244" t="s">
        <v>624</v>
      </c>
      <c r="N400" s="348">
        <v>6074.92</v>
      </c>
      <c r="O400" s="348"/>
      <c r="Q400" s="244">
        <v>10</v>
      </c>
      <c r="R400" s="30">
        <f t="shared" si="52"/>
        <v>50.616000000000007</v>
      </c>
      <c r="S400" s="5">
        <v>5314.68</v>
      </c>
      <c r="T400" s="312">
        <f t="shared" si="53"/>
        <v>5415.9120000000012</v>
      </c>
      <c r="U400" s="15">
        <f t="shared" si="54"/>
        <v>101.23200000000088</v>
      </c>
      <c r="V400" s="312">
        <f t="shared" si="55"/>
        <v>659.0079999999989</v>
      </c>
      <c r="W400" s="244">
        <v>10793</v>
      </c>
      <c r="X400" s="311"/>
      <c r="Y400" s="312"/>
      <c r="Z400" s="113">
        <f t="shared" si="56"/>
        <v>107</v>
      </c>
    </row>
    <row r="401" spans="1:26" s="102" customFormat="1" x14ac:dyDescent="0.25">
      <c r="A401" s="102" t="s">
        <v>1557</v>
      </c>
      <c r="B401" s="214" t="s">
        <v>1558</v>
      </c>
      <c r="E401" s="96"/>
      <c r="F401" s="96" t="s">
        <v>1538</v>
      </c>
      <c r="G401" s="131" t="str">
        <f t="shared" si="51"/>
        <v>26/3/2008</v>
      </c>
      <c r="H401" s="102">
        <v>26</v>
      </c>
      <c r="I401" s="102">
        <v>3</v>
      </c>
      <c r="J401" s="102">
        <v>2008</v>
      </c>
      <c r="K401" s="102" t="s">
        <v>1539</v>
      </c>
      <c r="L401" s="96"/>
      <c r="M401" s="102" t="s">
        <v>624</v>
      </c>
      <c r="N401" s="215">
        <v>600.88</v>
      </c>
      <c r="O401" s="215"/>
      <c r="Q401" s="102">
        <v>10</v>
      </c>
      <c r="R401" s="30">
        <f t="shared" si="52"/>
        <v>4.9989999999999997</v>
      </c>
      <c r="S401" s="5">
        <v>524.89499999999998</v>
      </c>
      <c r="T401" s="134">
        <f t="shared" si="53"/>
        <v>534.89299999999992</v>
      </c>
      <c r="U401" s="15">
        <f t="shared" si="54"/>
        <v>9.9979999999999336</v>
      </c>
      <c r="V401" s="134">
        <f t="shared" si="55"/>
        <v>65.98700000000008</v>
      </c>
      <c r="W401" s="102">
        <v>10793</v>
      </c>
      <c r="X401" s="135"/>
      <c r="Y401" s="134"/>
      <c r="Z401" s="113">
        <f t="shared" si="56"/>
        <v>107</v>
      </c>
    </row>
    <row r="402" spans="1:26" s="102" customFormat="1" x14ac:dyDescent="0.25">
      <c r="A402" s="102" t="s">
        <v>1559</v>
      </c>
      <c r="B402" s="214" t="s">
        <v>1558</v>
      </c>
      <c r="E402" s="96"/>
      <c r="F402" s="96" t="s">
        <v>1538</v>
      </c>
      <c r="G402" s="131" t="str">
        <f t="shared" si="51"/>
        <v>26/3/2008</v>
      </c>
      <c r="H402" s="102">
        <v>26</v>
      </c>
      <c r="I402" s="102">
        <v>3</v>
      </c>
      <c r="J402" s="102">
        <v>2008</v>
      </c>
      <c r="K402" s="102" t="s">
        <v>1539</v>
      </c>
      <c r="L402" s="96"/>
      <c r="M402" s="102" t="s">
        <v>624</v>
      </c>
      <c r="N402" s="215">
        <v>600.88</v>
      </c>
      <c r="O402" s="215" t="s">
        <v>835</v>
      </c>
      <c r="Q402" s="102">
        <v>10</v>
      </c>
      <c r="R402" s="30">
        <f t="shared" si="52"/>
        <v>4.9989999999999997</v>
      </c>
      <c r="S402" s="5">
        <v>524.89499999999998</v>
      </c>
      <c r="T402" s="134">
        <f t="shared" si="53"/>
        <v>534.89299999999992</v>
      </c>
      <c r="U402" s="15">
        <f t="shared" si="54"/>
        <v>9.9979999999999336</v>
      </c>
      <c r="V402" s="134">
        <f t="shared" si="55"/>
        <v>65.98700000000008</v>
      </c>
      <c r="W402" s="102">
        <v>10793</v>
      </c>
      <c r="X402" s="135"/>
      <c r="Y402" s="134"/>
      <c r="Z402" s="113">
        <f t="shared" si="56"/>
        <v>107</v>
      </c>
    </row>
    <row r="403" spans="1:26" s="102" customFormat="1" x14ac:dyDescent="0.25">
      <c r="A403" s="102" t="s">
        <v>1560</v>
      </c>
      <c r="B403" s="214" t="s">
        <v>1558</v>
      </c>
      <c r="E403" s="96"/>
      <c r="F403" s="96" t="s">
        <v>1538</v>
      </c>
      <c r="G403" s="131" t="str">
        <f t="shared" si="51"/>
        <v>26/3/2008</v>
      </c>
      <c r="H403" s="102">
        <v>26</v>
      </c>
      <c r="I403" s="102">
        <v>3</v>
      </c>
      <c r="J403" s="102">
        <v>2008</v>
      </c>
      <c r="K403" s="102" t="s">
        <v>1539</v>
      </c>
      <c r="L403" s="96"/>
      <c r="M403" s="102" t="s">
        <v>624</v>
      </c>
      <c r="N403" s="215">
        <v>600.88</v>
      </c>
      <c r="O403" s="215"/>
      <c r="Q403" s="102">
        <v>10</v>
      </c>
      <c r="R403" s="30">
        <f t="shared" si="52"/>
        <v>4.9989999999999997</v>
      </c>
      <c r="S403" s="5">
        <v>524.89499999999998</v>
      </c>
      <c r="T403" s="134">
        <f t="shared" si="53"/>
        <v>534.89299999999992</v>
      </c>
      <c r="U403" s="15">
        <f t="shared" si="54"/>
        <v>9.9979999999999336</v>
      </c>
      <c r="V403" s="134">
        <f t="shared" si="55"/>
        <v>65.98700000000008</v>
      </c>
      <c r="W403" s="102">
        <v>10793</v>
      </c>
      <c r="X403" s="135"/>
      <c r="Y403" s="134"/>
      <c r="Z403" s="113">
        <f t="shared" si="56"/>
        <v>107</v>
      </c>
    </row>
    <row r="404" spans="1:26" s="102" customFormat="1" x14ac:dyDescent="0.25">
      <c r="A404" s="102" t="s">
        <v>1561</v>
      </c>
      <c r="B404" s="214" t="s">
        <v>1558</v>
      </c>
      <c r="E404" s="96"/>
      <c r="F404" s="96" t="s">
        <v>1538</v>
      </c>
      <c r="G404" s="131" t="str">
        <f t="shared" si="51"/>
        <v>26/3/2008</v>
      </c>
      <c r="H404" s="102">
        <v>26</v>
      </c>
      <c r="I404" s="102">
        <v>3</v>
      </c>
      <c r="J404" s="102">
        <v>2008</v>
      </c>
      <c r="K404" s="102" t="s">
        <v>1539</v>
      </c>
      <c r="L404" s="96"/>
      <c r="M404" s="102" t="s">
        <v>624</v>
      </c>
      <c r="N404" s="215">
        <v>600.88</v>
      </c>
      <c r="O404" s="215"/>
      <c r="Q404" s="102">
        <v>10</v>
      </c>
      <c r="R404" s="30">
        <f t="shared" si="52"/>
        <v>4.9989999999999997</v>
      </c>
      <c r="S404" s="5">
        <v>524.89499999999998</v>
      </c>
      <c r="T404" s="134">
        <f t="shared" si="53"/>
        <v>534.89299999999992</v>
      </c>
      <c r="U404" s="15">
        <f t="shared" si="54"/>
        <v>9.9979999999999336</v>
      </c>
      <c r="V404" s="134">
        <f t="shared" si="55"/>
        <v>65.98700000000008</v>
      </c>
      <c r="W404" s="102">
        <v>10793</v>
      </c>
      <c r="X404" s="135"/>
      <c r="Y404" s="134"/>
      <c r="Z404" s="113">
        <f t="shared" si="56"/>
        <v>107</v>
      </c>
    </row>
    <row r="405" spans="1:26" s="140" customFormat="1" x14ac:dyDescent="0.25">
      <c r="A405" s="140" t="s">
        <v>1562</v>
      </c>
      <c r="B405" s="216" t="s">
        <v>1563</v>
      </c>
      <c r="E405" s="138"/>
      <c r="F405" s="138" t="s">
        <v>1538</v>
      </c>
      <c r="G405" s="139" t="str">
        <f t="shared" si="51"/>
        <v>26/3/2008</v>
      </c>
      <c r="H405" s="140">
        <v>26</v>
      </c>
      <c r="I405" s="140">
        <v>3</v>
      </c>
      <c r="J405" s="140">
        <v>2008</v>
      </c>
      <c r="K405" s="140" t="s">
        <v>1539</v>
      </c>
      <c r="L405" s="138"/>
      <c r="M405" s="140" t="s">
        <v>624</v>
      </c>
      <c r="N405" s="217">
        <v>1577.6</v>
      </c>
      <c r="O405" s="217" t="s">
        <v>835</v>
      </c>
      <c r="Q405" s="140">
        <v>10</v>
      </c>
      <c r="R405" s="141">
        <f t="shared" si="52"/>
        <v>13.138333333333334</v>
      </c>
      <c r="S405" s="5">
        <v>1379.5250000000001</v>
      </c>
      <c r="T405" s="142">
        <f t="shared" si="53"/>
        <v>1405.8016666666667</v>
      </c>
      <c r="U405" s="15">
        <f t="shared" si="54"/>
        <v>26.276666666666642</v>
      </c>
      <c r="V405" s="142">
        <f t="shared" si="55"/>
        <v>171.79833333333318</v>
      </c>
      <c r="W405" s="140">
        <v>10793</v>
      </c>
      <c r="X405" s="143"/>
      <c r="Y405" s="142"/>
      <c r="Z405" s="144">
        <f t="shared" si="56"/>
        <v>107</v>
      </c>
    </row>
    <row r="406" spans="1:26" s="140" customFormat="1" x14ac:dyDescent="0.25">
      <c r="A406" s="140" t="s">
        <v>1564</v>
      </c>
      <c r="B406" s="216" t="s">
        <v>1563</v>
      </c>
      <c r="E406" s="138"/>
      <c r="F406" s="138" t="s">
        <v>1538</v>
      </c>
      <c r="G406" s="139" t="str">
        <f t="shared" si="51"/>
        <v>26/3/2008</v>
      </c>
      <c r="H406" s="140">
        <v>26</v>
      </c>
      <c r="I406" s="140">
        <v>3</v>
      </c>
      <c r="J406" s="140">
        <v>2008</v>
      </c>
      <c r="K406" s="140" t="s">
        <v>1539</v>
      </c>
      <c r="L406" s="138"/>
      <c r="M406" s="140" t="s">
        <v>624</v>
      </c>
      <c r="N406" s="217">
        <v>1577.6</v>
      </c>
      <c r="O406" s="217" t="s">
        <v>835</v>
      </c>
      <c r="Q406" s="140">
        <v>10</v>
      </c>
      <c r="R406" s="141">
        <f t="shared" si="52"/>
        <v>13.138333333333334</v>
      </c>
      <c r="S406" s="5">
        <v>1379.5250000000001</v>
      </c>
      <c r="T406" s="142">
        <f t="shared" si="53"/>
        <v>1405.8016666666667</v>
      </c>
      <c r="U406" s="15">
        <f t="shared" si="54"/>
        <v>26.276666666666642</v>
      </c>
      <c r="V406" s="142">
        <f t="shared" si="55"/>
        <v>171.79833333333318</v>
      </c>
      <c r="W406" s="140">
        <v>10793</v>
      </c>
      <c r="X406" s="143"/>
      <c r="Y406" s="142"/>
      <c r="Z406" s="144">
        <f t="shared" si="56"/>
        <v>107</v>
      </c>
    </row>
    <row r="407" spans="1:26" s="140" customFormat="1" x14ac:dyDescent="0.25">
      <c r="A407" s="140" t="s">
        <v>1565</v>
      </c>
      <c r="B407" s="216" t="s">
        <v>1563</v>
      </c>
      <c r="E407" s="138"/>
      <c r="F407" s="138" t="s">
        <v>1538</v>
      </c>
      <c r="G407" s="139" t="str">
        <f t="shared" si="51"/>
        <v>26/3/2008</v>
      </c>
      <c r="H407" s="140">
        <v>26</v>
      </c>
      <c r="I407" s="140">
        <v>3</v>
      </c>
      <c r="J407" s="140">
        <v>2008</v>
      </c>
      <c r="K407" s="140" t="s">
        <v>1539</v>
      </c>
      <c r="L407" s="138"/>
      <c r="M407" s="140" t="s">
        <v>624</v>
      </c>
      <c r="N407" s="217">
        <v>1577.6</v>
      </c>
      <c r="O407" s="217" t="s">
        <v>1566</v>
      </c>
      <c r="Q407" s="140">
        <v>10</v>
      </c>
      <c r="R407" s="141">
        <f t="shared" si="52"/>
        <v>13.138333333333334</v>
      </c>
      <c r="S407" s="5">
        <v>1379.5250000000001</v>
      </c>
      <c r="T407" s="142">
        <f t="shared" si="53"/>
        <v>1405.8016666666667</v>
      </c>
      <c r="U407" s="15">
        <f t="shared" si="54"/>
        <v>26.276666666666642</v>
      </c>
      <c r="V407" s="142">
        <f t="shared" si="55"/>
        <v>171.79833333333318</v>
      </c>
      <c r="W407" s="140">
        <v>10793</v>
      </c>
      <c r="X407" s="143"/>
      <c r="Y407" s="142"/>
      <c r="Z407" s="144">
        <f t="shared" si="56"/>
        <v>107</v>
      </c>
    </row>
    <row r="408" spans="1:26" s="140" customFormat="1" x14ac:dyDescent="0.25">
      <c r="A408" s="140" t="s">
        <v>1567</v>
      </c>
      <c r="B408" s="216" t="s">
        <v>1563</v>
      </c>
      <c r="E408" s="138"/>
      <c r="F408" s="138" t="s">
        <v>1538</v>
      </c>
      <c r="G408" s="139" t="str">
        <f t="shared" si="51"/>
        <v>26/3/2008</v>
      </c>
      <c r="H408" s="140">
        <v>26</v>
      </c>
      <c r="I408" s="140">
        <v>3</v>
      </c>
      <c r="J408" s="140">
        <v>2008</v>
      </c>
      <c r="K408" s="140" t="s">
        <v>1539</v>
      </c>
      <c r="L408" s="138"/>
      <c r="M408" s="140" t="s">
        <v>624</v>
      </c>
      <c r="N408" s="217">
        <v>1577.6</v>
      </c>
      <c r="O408" s="217" t="s">
        <v>1566</v>
      </c>
      <c r="Q408" s="140">
        <v>10</v>
      </c>
      <c r="R408" s="141">
        <f t="shared" si="52"/>
        <v>13.138333333333334</v>
      </c>
      <c r="S408" s="5">
        <v>1379.5250000000001</v>
      </c>
      <c r="T408" s="142">
        <f t="shared" si="53"/>
        <v>1405.8016666666667</v>
      </c>
      <c r="U408" s="15">
        <f t="shared" si="54"/>
        <v>26.276666666666642</v>
      </c>
      <c r="V408" s="142">
        <f t="shared" si="55"/>
        <v>171.79833333333318</v>
      </c>
      <c r="W408" s="140">
        <v>10793</v>
      </c>
      <c r="X408" s="143"/>
      <c r="Y408" s="142"/>
      <c r="Z408" s="144">
        <f t="shared" si="56"/>
        <v>107</v>
      </c>
    </row>
    <row r="409" spans="1:26" s="140" customFormat="1" x14ac:dyDescent="0.25">
      <c r="A409" s="140" t="s">
        <v>1568</v>
      </c>
      <c r="B409" s="216" t="s">
        <v>1563</v>
      </c>
      <c r="E409" s="138"/>
      <c r="F409" s="138" t="s">
        <v>1538</v>
      </c>
      <c r="G409" s="139" t="str">
        <f t="shared" si="51"/>
        <v>26/2/2008</v>
      </c>
      <c r="H409" s="140">
        <v>26</v>
      </c>
      <c r="I409" s="140">
        <v>2</v>
      </c>
      <c r="J409" s="140">
        <v>2008</v>
      </c>
      <c r="K409" s="140" t="s">
        <v>1539</v>
      </c>
      <c r="L409" s="138"/>
      <c r="M409" s="140" t="s">
        <v>624</v>
      </c>
      <c r="N409" s="217">
        <v>1577.6</v>
      </c>
      <c r="O409" s="217" t="s">
        <v>1566</v>
      </c>
      <c r="Q409" s="140">
        <v>10</v>
      </c>
      <c r="R409" s="141">
        <f t="shared" si="52"/>
        <v>13.138333333333334</v>
      </c>
      <c r="S409" s="5">
        <v>1392.6633333333334</v>
      </c>
      <c r="T409" s="142">
        <f t="shared" si="53"/>
        <v>1418.94</v>
      </c>
      <c r="U409" s="15">
        <f t="shared" si="54"/>
        <v>26.276666666666642</v>
      </c>
      <c r="V409" s="142">
        <f t="shared" si="55"/>
        <v>158.65999999999985</v>
      </c>
      <c r="W409" s="140">
        <v>10793</v>
      </c>
      <c r="X409" s="143"/>
      <c r="Y409" s="142"/>
      <c r="Z409" s="144">
        <f t="shared" si="56"/>
        <v>108</v>
      </c>
    </row>
    <row r="410" spans="1:26" s="151" customFormat="1" x14ac:dyDescent="0.25">
      <c r="A410" s="151" t="s">
        <v>1571</v>
      </c>
      <c r="B410" s="218" t="s">
        <v>1569</v>
      </c>
      <c r="D410" s="151" t="s">
        <v>1570</v>
      </c>
      <c r="E410" s="147"/>
      <c r="F410" s="147" t="s">
        <v>1538</v>
      </c>
      <c r="G410" s="148" t="str">
        <f t="shared" si="51"/>
        <v>26/3/2008</v>
      </c>
      <c r="H410" s="151">
        <v>26</v>
      </c>
      <c r="I410" s="151">
        <v>3</v>
      </c>
      <c r="J410" s="151">
        <v>2008</v>
      </c>
      <c r="K410" s="151" t="s">
        <v>1539</v>
      </c>
      <c r="L410" s="147"/>
      <c r="M410" s="151" t="s">
        <v>624</v>
      </c>
      <c r="N410" s="219">
        <v>2975.4</v>
      </c>
      <c r="O410" s="215"/>
      <c r="P410" s="102"/>
      <c r="Q410" s="102">
        <v>10</v>
      </c>
      <c r="R410" s="18">
        <f t="shared" si="52"/>
        <v>24.786666666666665</v>
      </c>
      <c r="S410" s="5">
        <v>2602.6</v>
      </c>
      <c r="T410" s="152">
        <f t="shared" si="53"/>
        <v>2652.1733333333332</v>
      </c>
      <c r="U410" s="15">
        <f t="shared" si="54"/>
        <v>49.573333333333267</v>
      </c>
      <c r="V410" s="152">
        <f t="shared" si="55"/>
        <v>323.22666666666692</v>
      </c>
      <c r="W410" s="151">
        <v>10793</v>
      </c>
      <c r="X410" s="153"/>
      <c r="Y410" s="152"/>
      <c r="Z410" s="154">
        <f t="shared" si="56"/>
        <v>107</v>
      </c>
    </row>
    <row r="411" spans="1:26" s="151" customFormat="1" x14ac:dyDescent="0.25">
      <c r="A411" s="151" t="s">
        <v>1572</v>
      </c>
      <c r="B411" s="218" t="s">
        <v>1569</v>
      </c>
      <c r="D411" s="151" t="s">
        <v>1570</v>
      </c>
      <c r="E411" s="147"/>
      <c r="F411" s="147" t="s">
        <v>1538</v>
      </c>
      <c r="G411" s="148" t="str">
        <f t="shared" si="51"/>
        <v>26/3/2008</v>
      </c>
      <c r="H411" s="151">
        <v>26</v>
      </c>
      <c r="I411" s="151">
        <v>3</v>
      </c>
      <c r="J411" s="151">
        <v>2008</v>
      </c>
      <c r="K411" s="151" t="s">
        <v>1539</v>
      </c>
      <c r="L411" s="147"/>
      <c r="M411" s="151" t="s">
        <v>624</v>
      </c>
      <c r="N411" s="219">
        <v>2975.4</v>
      </c>
      <c r="O411" s="215"/>
      <c r="P411" s="102"/>
      <c r="Q411" s="102">
        <v>10</v>
      </c>
      <c r="R411" s="18">
        <f t="shared" si="52"/>
        <v>24.786666666666665</v>
      </c>
      <c r="S411" s="5">
        <v>2602.6</v>
      </c>
      <c r="T411" s="152">
        <f t="shared" si="53"/>
        <v>2652.1733333333332</v>
      </c>
      <c r="U411" s="15">
        <f t="shared" si="54"/>
        <v>49.573333333333267</v>
      </c>
      <c r="V411" s="152">
        <f t="shared" si="55"/>
        <v>323.22666666666692</v>
      </c>
      <c r="W411" s="151">
        <v>10793</v>
      </c>
      <c r="X411" s="153"/>
      <c r="Y411" s="152"/>
      <c r="Z411" s="154">
        <f t="shared" si="56"/>
        <v>107</v>
      </c>
    </row>
    <row r="412" spans="1:26" s="151" customFormat="1" x14ac:dyDescent="0.25">
      <c r="A412" s="151" t="s">
        <v>1573</v>
      </c>
      <c r="B412" s="218" t="s">
        <v>1569</v>
      </c>
      <c r="D412" s="151" t="s">
        <v>1570</v>
      </c>
      <c r="E412" s="147"/>
      <c r="F412" s="147" t="s">
        <v>1538</v>
      </c>
      <c r="G412" s="148" t="str">
        <f t="shared" si="51"/>
        <v>26/3/2008</v>
      </c>
      <c r="H412" s="151">
        <v>26</v>
      </c>
      <c r="I412" s="151">
        <v>3</v>
      </c>
      <c r="J412" s="151">
        <v>2008</v>
      </c>
      <c r="K412" s="151" t="s">
        <v>1539</v>
      </c>
      <c r="L412" s="147"/>
      <c r="M412" s="151" t="s">
        <v>624</v>
      </c>
      <c r="N412" s="219">
        <v>2975.4</v>
      </c>
      <c r="O412" s="215"/>
      <c r="P412" s="102"/>
      <c r="Q412" s="102">
        <v>10</v>
      </c>
      <c r="R412" s="18">
        <f t="shared" si="52"/>
        <v>24.786666666666665</v>
      </c>
      <c r="S412" s="5">
        <v>2602.6</v>
      </c>
      <c r="T412" s="152">
        <f t="shared" si="53"/>
        <v>2652.1733333333332</v>
      </c>
      <c r="U412" s="15">
        <f t="shared" si="54"/>
        <v>49.573333333333267</v>
      </c>
      <c r="V412" s="152">
        <f t="shared" si="55"/>
        <v>323.22666666666692</v>
      </c>
      <c r="W412" s="151">
        <v>10793</v>
      </c>
      <c r="X412" s="153"/>
      <c r="Y412" s="152"/>
      <c r="Z412" s="154">
        <f t="shared" si="56"/>
        <v>107</v>
      </c>
    </row>
    <row r="413" spans="1:26" s="151" customFormat="1" x14ac:dyDescent="0.25">
      <c r="A413" s="151" t="s">
        <v>1574</v>
      </c>
      <c r="B413" s="218" t="s">
        <v>1569</v>
      </c>
      <c r="D413" s="151" t="s">
        <v>1570</v>
      </c>
      <c r="E413" s="147"/>
      <c r="F413" s="147" t="s">
        <v>1538</v>
      </c>
      <c r="G413" s="148" t="str">
        <f t="shared" si="51"/>
        <v>26/3/2008</v>
      </c>
      <c r="H413" s="151">
        <v>26</v>
      </c>
      <c r="I413" s="151">
        <v>3</v>
      </c>
      <c r="J413" s="151">
        <v>2008</v>
      </c>
      <c r="K413" s="151" t="s">
        <v>1539</v>
      </c>
      <c r="L413" s="147"/>
      <c r="M413" s="151" t="s">
        <v>624</v>
      </c>
      <c r="N413" s="219">
        <v>2975.4</v>
      </c>
      <c r="O413" s="215"/>
      <c r="P413" s="102"/>
      <c r="Q413" s="102">
        <v>10</v>
      </c>
      <c r="R413" s="18">
        <f t="shared" si="52"/>
        <v>24.786666666666665</v>
      </c>
      <c r="S413" s="5">
        <v>2602.6</v>
      </c>
      <c r="T413" s="152">
        <f t="shared" si="53"/>
        <v>2652.1733333333332</v>
      </c>
      <c r="U413" s="15">
        <f t="shared" si="54"/>
        <v>49.573333333333267</v>
      </c>
      <c r="V413" s="152">
        <f t="shared" si="55"/>
        <v>323.22666666666692</v>
      </c>
      <c r="W413" s="151">
        <v>10793</v>
      </c>
      <c r="X413" s="153"/>
      <c r="Y413" s="152"/>
      <c r="Z413" s="154">
        <f t="shared" si="56"/>
        <v>107</v>
      </c>
    </row>
    <row r="414" spans="1:26" s="102" customFormat="1" x14ac:dyDescent="0.25">
      <c r="A414" s="102" t="s">
        <v>1575</v>
      </c>
      <c r="B414" s="214" t="s">
        <v>1576</v>
      </c>
      <c r="E414" s="96"/>
      <c r="F414" s="96" t="s">
        <v>1538</v>
      </c>
      <c r="G414" s="131" t="str">
        <f t="shared" si="51"/>
        <v>26/3/2008</v>
      </c>
      <c r="H414" s="102">
        <v>26</v>
      </c>
      <c r="I414" s="102">
        <v>3</v>
      </c>
      <c r="J414" s="102">
        <v>2008</v>
      </c>
      <c r="K414" s="102" t="s">
        <v>1539</v>
      </c>
      <c r="L414" s="96"/>
      <c r="M414" s="102" t="s">
        <v>624</v>
      </c>
      <c r="N414" s="215">
        <v>1386.2</v>
      </c>
      <c r="O414" s="215"/>
      <c r="Q414" s="102">
        <v>10</v>
      </c>
      <c r="R414" s="30">
        <f t="shared" si="52"/>
        <v>11.543333333333335</v>
      </c>
      <c r="S414" s="5">
        <v>1212.0500000000002</v>
      </c>
      <c r="T414" s="134">
        <f t="shared" si="53"/>
        <v>1235.1366666666668</v>
      </c>
      <c r="U414" s="15">
        <f t="shared" si="54"/>
        <v>23.086666666666588</v>
      </c>
      <c r="V414" s="134">
        <f t="shared" si="55"/>
        <v>151.06333333333328</v>
      </c>
      <c r="W414" s="102">
        <v>10793</v>
      </c>
      <c r="X414" s="135"/>
      <c r="Y414" s="134"/>
      <c r="Z414" s="113">
        <f t="shared" si="56"/>
        <v>107</v>
      </c>
    </row>
    <row r="415" spans="1:26" s="102" customFormat="1" x14ac:dyDescent="0.25">
      <c r="A415" s="102" t="s">
        <v>1577</v>
      </c>
      <c r="B415" s="214" t="s">
        <v>1578</v>
      </c>
      <c r="D415" s="102" t="s">
        <v>1579</v>
      </c>
      <c r="E415" s="96"/>
      <c r="F415" s="96" t="s">
        <v>1538</v>
      </c>
      <c r="G415" s="131" t="str">
        <f t="shared" si="51"/>
        <v>26/3/2008</v>
      </c>
      <c r="H415" s="102">
        <v>26</v>
      </c>
      <c r="I415" s="102">
        <v>3</v>
      </c>
      <c r="J415" s="102">
        <v>2008</v>
      </c>
      <c r="K415" s="102" t="s">
        <v>1539</v>
      </c>
      <c r="L415" s="96"/>
      <c r="M415" s="102" t="s">
        <v>624</v>
      </c>
      <c r="N415" s="220">
        <v>255.2</v>
      </c>
      <c r="O415" s="220"/>
      <c r="Q415" s="102">
        <v>10</v>
      </c>
      <c r="R415" s="30">
        <f t="shared" si="52"/>
        <v>2.1183333333333332</v>
      </c>
      <c r="S415" s="5">
        <v>222.42499999999998</v>
      </c>
      <c r="T415" s="134">
        <f t="shared" si="53"/>
        <v>226.66166666666666</v>
      </c>
      <c r="U415" s="15">
        <f t="shared" si="54"/>
        <v>4.2366666666666788</v>
      </c>
      <c r="V415" s="134">
        <f t="shared" si="55"/>
        <v>28.538333333333327</v>
      </c>
      <c r="W415" s="102">
        <v>10793</v>
      </c>
      <c r="X415" s="135"/>
      <c r="Y415" s="134"/>
      <c r="Z415" s="113">
        <f t="shared" si="56"/>
        <v>107</v>
      </c>
    </row>
    <row r="416" spans="1:26" s="102" customFormat="1" x14ac:dyDescent="0.25">
      <c r="A416" s="102" t="s">
        <v>1580</v>
      </c>
      <c r="B416" s="214" t="s">
        <v>1578</v>
      </c>
      <c r="D416" s="102" t="s">
        <v>1579</v>
      </c>
      <c r="E416" s="96"/>
      <c r="F416" s="96" t="s">
        <v>1538</v>
      </c>
      <c r="G416" s="131" t="str">
        <f t="shared" si="51"/>
        <v>26/3/2008</v>
      </c>
      <c r="H416" s="102">
        <v>26</v>
      </c>
      <c r="I416" s="102">
        <v>3</v>
      </c>
      <c r="J416" s="102">
        <v>2008</v>
      </c>
      <c r="K416" s="102" t="s">
        <v>1539</v>
      </c>
      <c r="L416" s="96"/>
      <c r="M416" s="102" t="s">
        <v>624</v>
      </c>
      <c r="N416" s="220">
        <v>255.2</v>
      </c>
      <c r="O416" s="220"/>
      <c r="Q416" s="102">
        <v>10</v>
      </c>
      <c r="R416" s="30">
        <f t="shared" si="52"/>
        <v>2.1183333333333332</v>
      </c>
      <c r="S416" s="5">
        <v>222.42499999999998</v>
      </c>
      <c r="T416" s="134">
        <f t="shared" si="53"/>
        <v>226.66166666666666</v>
      </c>
      <c r="U416" s="15">
        <f t="shared" si="54"/>
        <v>4.2366666666666788</v>
      </c>
      <c r="V416" s="134">
        <f t="shared" si="55"/>
        <v>28.538333333333327</v>
      </c>
      <c r="W416" s="102">
        <v>10793</v>
      </c>
      <c r="X416" s="135"/>
      <c r="Y416" s="134"/>
      <c r="Z416" s="113">
        <f t="shared" si="56"/>
        <v>107</v>
      </c>
    </row>
    <row r="417" spans="1:26" s="102" customFormat="1" x14ac:dyDescent="0.25">
      <c r="A417" s="102" t="s">
        <v>1581</v>
      </c>
      <c r="B417" s="214" t="s">
        <v>1578</v>
      </c>
      <c r="D417" s="102" t="s">
        <v>1579</v>
      </c>
      <c r="E417" s="96"/>
      <c r="F417" s="96" t="s">
        <v>1538</v>
      </c>
      <c r="G417" s="131" t="str">
        <f t="shared" si="51"/>
        <v>26/3/2008</v>
      </c>
      <c r="H417" s="102">
        <v>26</v>
      </c>
      <c r="I417" s="102">
        <v>3</v>
      </c>
      <c r="J417" s="102">
        <v>2008</v>
      </c>
      <c r="K417" s="102" t="s">
        <v>1539</v>
      </c>
      <c r="L417" s="96"/>
      <c r="M417" s="102" t="s">
        <v>624</v>
      </c>
      <c r="N417" s="220">
        <v>255.2</v>
      </c>
      <c r="O417" s="220"/>
      <c r="Q417" s="102">
        <v>10</v>
      </c>
      <c r="R417" s="30">
        <f t="shared" si="52"/>
        <v>2.1183333333333332</v>
      </c>
      <c r="S417" s="5">
        <v>222.42499999999998</v>
      </c>
      <c r="T417" s="134">
        <f t="shared" si="53"/>
        <v>226.66166666666666</v>
      </c>
      <c r="U417" s="15">
        <f t="shared" si="54"/>
        <v>4.2366666666666788</v>
      </c>
      <c r="V417" s="134">
        <f t="shared" si="55"/>
        <v>28.538333333333327</v>
      </c>
      <c r="W417" s="102">
        <v>10793</v>
      </c>
      <c r="X417" s="135"/>
      <c r="Y417" s="134"/>
      <c r="Z417" s="113">
        <f t="shared" si="56"/>
        <v>107</v>
      </c>
    </row>
    <row r="418" spans="1:26" s="102" customFormat="1" x14ac:dyDescent="0.25">
      <c r="A418" s="102" t="s">
        <v>1582</v>
      </c>
      <c r="B418" s="214" t="s">
        <v>1583</v>
      </c>
      <c r="E418" s="96"/>
      <c r="F418" s="96" t="s">
        <v>1538</v>
      </c>
      <c r="G418" s="131" t="str">
        <f t="shared" si="51"/>
        <v>26/3/2008</v>
      </c>
      <c r="H418" s="102">
        <v>26</v>
      </c>
      <c r="I418" s="102">
        <v>3</v>
      </c>
      <c r="J418" s="102">
        <v>2008</v>
      </c>
      <c r="K418" s="102" t="s">
        <v>1539</v>
      </c>
      <c r="L418" s="96" t="s">
        <v>1584</v>
      </c>
      <c r="M418" s="102" t="s">
        <v>624</v>
      </c>
      <c r="N418" s="220">
        <v>4372.04</v>
      </c>
      <c r="O418" s="220"/>
      <c r="Q418" s="102">
        <v>10</v>
      </c>
      <c r="R418" s="30">
        <f t="shared" si="52"/>
        <v>36.425333333333334</v>
      </c>
      <c r="S418" s="5">
        <v>3824.6600000000003</v>
      </c>
      <c r="T418" s="134">
        <f t="shared" si="53"/>
        <v>3897.5106666666666</v>
      </c>
      <c r="U418" s="15">
        <f t="shared" si="54"/>
        <v>72.850666666666257</v>
      </c>
      <c r="V418" s="134">
        <f t="shared" si="55"/>
        <v>474.5293333333334</v>
      </c>
      <c r="W418" s="102">
        <v>10793</v>
      </c>
      <c r="X418" s="135"/>
      <c r="Y418" s="134"/>
      <c r="Z418" s="113">
        <f t="shared" si="56"/>
        <v>107</v>
      </c>
    </row>
    <row r="419" spans="1:26" s="102" customFormat="1" x14ac:dyDescent="0.25">
      <c r="A419" s="102" t="s">
        <v>1585</v>
      </c>
      <c r="B419" s="214" t="s">
        <v>1583</v>
      </c>
      <c r="E419" s="96"/>
      <c r="F419" s="96" t="s">
        <v>1538</v>
      </c>
      <c r="G419" s="131" t="str">
        <f t="shared" si="51"/>
        <v>26/3/2008</v>
      </c>
      <c r="H419" s="102">
        <v>26</v>
      </c>
      <c r="I419" s="102">
        <v>3</v>
      </c>
      <c r="J419" s="102">
        <v>2008</v>
      </c>
      <c r="K419" s="102" t="s">
        <v>1539</v>
      </c>
      <c r="L419" s="96"/>
      <c r="M419" s="102" t="s">
        <v>624</v>
      </c>
      <c r="N419" s="220">
        <v>4372.04</v>
      </c>
      <c r="O419" s="220"/>
      <c r="Q419" s="102">
        <v>10</v>
      </c>
      <c r="R419" s="30">
        <f t="shared" si="52"/>
        <v>36.425333333333334</v>
      </c>
      <c r="S419" s="5">
        <v>3824.6600000000003</v>
      </c>
      <c r="T419" s="134">
        <f t="shared" si="53"/>
        <v>3897.5106666666666</v>
      </c>
      <c r="U419" s="15">
        <f t="shared" si="54"/>
        <v>72.850666666666257</v>
      </c>
      <c r="V419" s="134">
        <f t="shared" si="55"/>
        <v>474.5293333333334</v>
      </c>
      <c r="W419" s="102">
        <v>10793</v>
      </c>
      <c r="X419" s="135"/>
      <c r="Y419" s="134"/>
      <c r="Z419" s="113">
        <f t="shared" si="56"/>
        <v>107</v>
      </c>
    </row>
    <row r="420" spans="1:26" s="102" customFormat="1" x14ac:dyDescent="0.25">
      <c r="A420" s="102" t="s">
        <v>1586</v>
      </c>
      <c r="B420" s="214" t="s">
        <v>1583</v>
      </c>
      <c r="E420" s="96"/>
      <c r="F420" s="96" t="s">
        <v>1538</v>
      </c>
      <c r="G420" s="131" t="str">
        <f t="shared" si="51"/>
        <v>26/3/2008</v>
      </c>
      <c r="H420" s="102">
        <v>26</v>
      </c>
      <c r="I420" s="102">
        <v>3</v>
      </c>
      <c r="J420" s="102">
        <v>2008</v>
      </c>
      <c r="K420" s="102" t="s">
        <v>1539</v>
      </c>
      <c r="L420" s="96"/>
      <c r="M420" s="102" t="s">
        <v>624</v>
      </c>
      <c r="N420" s="220">
        <v>4372.04</v>
      </c>
      <c r="O420" s="220"/>
      <c r="Q420" s="102">
        <v>10</v>
      </c>
      <c r="R420" s="30">
        <f t="shared" si="52"/>
        <v>36.425333333333334</v>
      </c>
      <c r="S420" s="5">
        <v>3824.6600000000003</v>
      </c>
      <c r="T420" s="134">
        <f t="shared" si="53"/>
        <v>3897.5106666666666</v>
      </c>
      <c r="U420" s="15">
        <f t="shared" si="54"/>
        <v>72.850666666666257</v>
      </c>
      <c r="V420" s="134">
        <f t="shared" si="55"/>
        <v>474.5293333333334</v>
      </c>
      <c r="W420" s="102">
        <v>10793</v>
      </c>
      <c r="X420" s="135"/>
      <c r="Y420" s="134"/>
      <c r="Z420" s="113">
        <f t="shared" si="56"/>
        <v>107</v>
      </c>
    </row>
    <row r="421" spans="1:26" s="102" customFormat="1" x14ac:dyDescent="0.25">
      <c r="A421" s="102" t="s">
        <v>1587</v>
      </c>
      <c r="B421" s="214" t="s">
        <v>1583</v>
      </c>
      <c r="E421" s="96"/>
      <c r="F421" s="96" t="s">
        <v>1538</v>
      </c>
      <c r="G421" s="131" t="str">
        <f t="shared" si="51"/>
        <v>26/3/2008</v>
      </c>
      <c r="H421" s="102">
        <v>26</v>
      </c>
      <c r="I421" s="102">
        <v>3</v>
      </c>
      <c r="J421" s="102">
        <v>2008</v>
      </c>
      <c r="K421" s="102" t="s">
        <v>1539</v>
      </c>
      <c r="L421" s="96"/>
      <c r="M421" s="102" t="s">
        <v>624</v>
      </c>
      <c r="N421" s="220">
        <v>4372.04</v>
      </c>
      <c r="O421" s="220"/>
      <c r="Q421" s="102">
        <v>10</v>
      </c>
      <c r="R421" s="30">
        <f t="shared" si="52"/>
        <v>36.425333333333334</v>
      </c>
      <c r="S421" s="5">
        <v>3824.6600000000003</v>
      </c>
      <c r="T421" s="134">
        <f t="shared" si="53"/>
        <v>3897.5106666666666</v>
      </c>
      <c r="U421" s="15">
        <f t="shared" si="54"/>
        <v>72.850666666666257</v>
      </c>
      <c r="V421" s="134">
        <f t="shared" si="55"/>
        <v>474.5293333333334</v>
      </c>
      <c r="W421" s="102">
        <v>10793</v>
      </c>
      <c r="X421" s="135"/>
      <c r="Y421" s="134"/>
      <c r="Z421" s="113">
        <f t="shared" si="56"/>
        <v>107</v>
      </c>
    </row>
    <row r="422" spans="1:26" s="102" customFormat="1" x14ac:dyDescent="0.25">
      <c r="A422" s="102" t="s">
        <v>1588</v>
      </c>
      <c r="B422" s="214" t="s">
        <v>1589</v>
      </c>
      <c r="E422" s="96"/>
      <c r="F422" s="96" t="s">
        <v>688</v>
      </c>
      <c r="G422" s="131" t="str">
        <f t="shared" si="51"/>
        <v>14/4/2008</v>
      </c>
      <c r="H422" s="102">
        <v>14</v>
      </c>
      <c r="I422" s="102">
        <v>4</v>
      </c>
      <c r="J422" s="102">
        <v>2008</v>
      </c>
      <c r="K422" s="102" t="s">
        <v>1590</v>
      </c>
      <c r="L422" s="96"/>
      <c r="M422" s="102" t="s">
        <v>624</v>
      </c>
      <c r="N422" s="220">
        <v>6684.38</v>
      </c>
      <c r="O422" s="220"/>
      <c r="Q422" s="102">
        <v>10</v>
      </c>
      <c r="R422" s="30">
        <f t="shared" si="52"/>
        <v>55.694833333333328</v>
      </c>
      <c r="S422" s="5">
        <v>5792.2626666666665</v>
      </c>
      <c r="T422" s="134">
        <f t="shared" si="53"/>
        <v>5903.6523333333325</v>
      </c>
      <c r="U422" s="15">
        <f t="shared" si="54"/>
        <v>111.38966666666602</v>
      </c>
      <c r="V422" s="134">
        <f t="shared" si="55"/>
        <v>780.72766666666757</v>
      </c>
      <c r="W422" s="102">
        <v>10899</v>
      </c>
      <c r="X422" s="135"/>
      <c r="Y422" s="134"/>
      <c r="Z422" s="113">
        <f t="shared" si="56"/>
        <v>106</v>
      </c>
    </row>
    <row r="423" spans="1:26" s="102" customFormat="1" x14ac:dyDescent="0.25">
      <c r="A423" s="102" t="s">
        <v>1591</v>
      </c>
      <c r="B423" s="214" t="s">
        <v>1592</v>
      </c>
      <c r="E423" s="96"/>
      <c r="F423" s="96" t="s">
        <v>688</v>
      </c>
      <c r="G423" s="131" t="str">
        <f t="shared" si="51"/>
        <v>14/4/2008</v>
      </c>
      <c r="H423" s="102">
        <v>14</v>
      </c>
      <c r="I423" s="102">
        <v>4</v>
      </c>
      <c r="J423" s="102">
        <v>2008</v>
      </c>
      <c r="K423" s="102" t="s">
        <v>1590</v>
      </c>
      <c r="L423" s="96"/>
      <c r="M423" s="102" t="s">
        <v>624</v>
      </c>
      <c r="N423" s="220">
        <v>580</v>
      </c>
      <c r="O423" s="220"/>
      <c r="Q423" s="102">
        <v>10</v>
      </c>
      <c r="R423" s="30">
        <f t="shared" si="52"/>
        <v>4.8250000000000002</v>
      </c>
      <c r="S423" s="5">
        <v>501.8</v>
      </c>
      <c r="T423" s="134">
        <f t="shared" si="53"/>
        <v>511.45000000000005</v>
      </c>
      <c r="U423" s="15">
        <f t="shared" si="54"/>
        <v>9.6500000000000341</v>
      </c>
      <c r="V423" s="134">
        <f t="shared" si="55"/>
        <v>68.549999999999955</v>
      </c>
      <c r="W423" s="102">
        <v>10899</v>
      </c>
      <c r="X423" s="135"/>
      <c r="Y423" s="134"/>
      <c r="Z423" s="113">
        <f t="shared" si="56"/>
        <v>106</v>
      </c>
    </row>
    <row r="424" spans="1:26" s="102" customFormat="1" x14ac:dyDescent="0.25">
      <c r="A424" s="102" t="s">
        <v>1593</v>
      </c>
      <c r="B424" s="214" t="s">
        <v>1589</v>
      </c>
      <c r="E424" s="96"/>
      <c r="F424" s="96" t="s">
        <v>688</v>
      </c>
      <c r="G424" s="131" t="str">
        <f t="shared" si="51"/>
        <v>14/4/2008</v>
      </c>
      <c r="H424" s="102">
        <v>14</v>
      </c>
      <c r="I424" s="102">
        <v>4</v>
      </c>
      <c r="J424" s="102">
        <v>2008</v>
      </c>
      <c r="K424" s="102" t="s">
        <v>1590</v>
      </c>
      <c r="L424" s="96"/>
      <c r="M424" s="102" t="s">
        <v>624</v>
      </c>
      <c r="N424" s="220">
        <v>4820.96</v>
      </c>
      <c r="O424" s="220"/>
      <c r="Q424" s="102">
        <v>10</v>
      </c>
      <c r="R424" s="30">
        <f t="shared" si="52"/>
        <v>40.166333333333334</v>
      </c>
      <c r="S424" s="5">
        <v>4177.2986666666666</v>
      </c>
      <c r="T424" s="134">
        <f t="shared" si="53"/>
        <v>4257.6313333333337</v>
      </c>
      <c r="U424" s="15">
        <f t="shared" si="54"/>
        <v>80.332666666667137</v>
      </c>
      <c r="V424" s="134">
        <f t="shared" si="55"/>
        <v>563.32866666666632</v>
      </c>
      <c r="W424" s="102">
        <v>10899</v>
      </c>
      <c r="X424" s="135"/>
      <c r="Y424" s="134"/>
      <c r="Z424" s="113">
        <f t="shared" si="56"/>
        <v>106</v>
      </c>
    </row>
    <row r="425" spans="1:26" s="102" customFormat="1" x14ac:dyDescent="0.25">
      <c r="A425" s="102" t="s">
        <v>1594</v>
      </c>
      <c r="B425" s="214" t="s">
        <v>1595</v>
      </c>
      <c r="E425" s="96"/>
      <c r="F425" s="96" t="s">
        <v>688</v>
      </c>
      <c r="G425" s="131" t="str">
        <f t="shared" si="51"/>
        <v>14/4/2008</v>
      </c>
      <c r="H425" s="102">
        <v>14</v>
      </c>
      <c r="I425" s="102">
        <v>4</v>
      </c>
      <c r="J425" s="102">
        <v>2008</v>
      </c>
      <c r="K425" s="102" t="s">
        <v>1590</v>
      </c>
      <c r="L425" s="96"/>
      <c r="M425" s="102" t="s">
        <v>624</v>
      </c>
      <c r="N425" s="220">
        <v>5048.32</v>
      </c>
      <c r="O425" s="220"/>
      <c r="Q425" s="102">
        <v>10</v>
      </c>
      <c r="R425" s="30">
        <f t="shared" si="52"/>
        <v>42.061</v>
      </c>
      <c r="S425" s="5">
        <v>4374.3440000000001</v>
      </c>
      <c r="T425" s="134">
        <f t="shared" si="53"/>
        <v>4458.4660000000003</v>
      </c>
      <c r="U425" s="15">
        <f t="shared" si="54"/>
        <v>84.122000000000298</v>
      </c>
      <c r="V425" s="134">
        <f t="shared" si="55"/>
        <v>589.85399999999936</v>
      </c>
      <c r="W425" s="102">
        <v>10899</v>
      </c>
      <c r="X425" s="135"/>
      <c r="Y425" s="134"/>
      <c r="Z425" s="113">
        <f t="shared" si="56"/>
        <v>106</v>
      </c>
    </row>
    <row r="426" spans="1:26" s="102" customFormat="1" x14ac:dyDescent="0.25">
      <c r="A426" s="102" t="s">
        <v>1596</v>
      </c>
      <c r="B426" s="214" t="s">
        <v>1597</v>
      </c>
      <c r="E426" s="96"/>
      <c r="F426" s="96" t="s">
        <v>688</v>
      </c>
      <c r="G426" s="131" t="str">
        <f t="shared" si="51"/>
        <v>14/4/2008</v>
      </c>
      <c r="H426" s="102">
        <v>14</v>
      </c>
      <c r="I426" s="102">
        <v>4</v>
      </c>
      <c r="J426" s="102">
        <v>2008</v>
      </c>
      <c r="K426" s="102" t="s">
        <v>1590</v>
      </c>
      <c r="L426" s="96"/>
      <c r="M426" s="102" t="s">
        <v>624</v>
      </c>
      <c r="N426" s="220">
        <v>2285.1999999999998</v>
      </c>
      <c r="O426" s="220"/>
      <c r="Q426" s="102">
        <v>10</v>
      </c>
      <c r="R426" s="30">
        <f t="shared" si="52"/>
        <v>19.035</v>
      </c>
      <c r="S426" s="5">
        <v>1979.64</v>
      </c>
      <c r="T426" s="134">
        <f t="shared" si="53"/>
        <v>2017.71</v>
      </c>
      <c r="U426" s="15">
        <f t="shared" si="54"/>
        <v>38.069999999999936</v>
      </c>
      <c r="V426" s="134">
        <f t="shared" si="55"/>
        <v>267.48999999999978</v>
      </c>
      <c r="W426" s="102">
        <v>10899</v>
      </c>
      <c r="X426" s="135"/>
      <c r="Y426" s="134"/>
      <c r="Z426" s="113">
        <f t="shared" si="56"/>
        <v>106</v>
      </c>
    </row>
    <row r="427" spans="1:26" s="102" customFormat="1" x14ac:dyDescent="0.25">
      <c r="A427" s="102" t="s">
        <v>1598</v>
      </c>
      <c r="B427" s="214" t="s">
        <v>1599</v>
      </c>
      <c r="E427" s="96"/>
      <c r="F427" s="96" t="s">
        <v>688</v>
      </c>
      <c r="G427" s="131" t="str">
        <f t="shared" si="51"/>
        <v>14/4/2008</v>
      </c>
      <c r="H427" s="102">
        <v>14</v>
      </c>
      <c r="I427" s="102">
        <v>4</v>
      </c>
      <c r="J427" s="102">
        <v>2008</v>
      </c>
      <c r="K427" s="102" t="s">
        <v>1590</v>
      </c>
      <c r="L427" s="96"/>
      <c r="M427" s="102" t="s">
        <v>624</v>
      </c>
      <c r="N427" s="220">
        <v>1603.58</v>
      </c>
      <c r="O427" s="220"/>
      <c r="Q427" s="102">
        <v>10</v>
      </c>
      <c r="R427" s="30">
        <f t="shared" si="52"/>
        <v>13.354833333333332</v>
      </c>
      <c r="S427" s="5">
        <v>1388.9026666666664</v>
      </c>
      <c r="T427" s="134">
        <f t="shared" si="53"/>
        <v>1415.6123333333333</v>
      </c>
      <c r="U427" s="15">
        <f t="shared" si="54"/>
        <v>26.709666666666863</v>
      </c>
      <c r="V427" s="134">
        <f t="shared" si="55"/>
        <v>187.96766666666667</v>
      </c>
      <c r="W427" s="102">
        <v>10899</v>
      </c>
      <c r="X427" s="135"/>
      <c r="Y427" s="134"/>
      <c r="Z427" s="113">
        <f t="shared" si="56"/>
        <v>106</v>
      </c>
    </row>
    <row r="428" spans="1:26" s="102" customFormat="1" x14ac:dyDescent="0.25">
      <c r="A428" s="102" t="s">
        <v>1600</v>
      </c>
      <c r="B428" s="214" t="s">
        <v>1601</v>
      </c>
      <c r="E428" s="96"/>
      <c r="F428" s="96" t="s">
        <v>688</v>
      </c>
      <c r="G428" s="131" t="str">
        <f t="shared" si="51"/>
        <v>14/4/2008</v>
      </c>
      <c r="H428" s="102">
        <v>14</v>
      </c>
      <c r="I428" s="102">
        <v>4</v>
      </c>
      <c r="J428" s="102">
        <v>2008</v>
      </c>
      <c r="K428" s="102" t="s">
        <v>1590</v>
      </c>
      <c r="L428" s="96"/>
      <c r="M428" s="102" t="s">
        <v>624</v>
      </c>
      <c r="N428" s="220">
        <v>3925.44</v>
      </c>
      <c r="O428" s="220"/>
      <c r="Q428" s="102">
        <v>10</v>
      </c>
      <c r="R428" s="30">
        <f t="shared" si="52"/>
        <v>32.70366666666667</v>
      </c>
      <c r="S428" s="5">
        <v>3401.1813333333339</v>
      </c>
      <c r="T428" s="134">
        <f t="shared" si="53"/>
        <v>3466.588666666667</v>
      </c>
      <c r="U428" s="15">
        <f t="shared" si="54"/>
        <v>65.407333333333099</v>
      </c>
      <c r="V428" s="134">
        <f t="shared" si="55"/>
        <v>458.85133333333306</v>
      </c>
      <c r="X428" s="135"/>
      <c r="Y428" s="134"/>
      <c r="Z428" s="113">
        <f t="shared" si="56"/>
        <v>106</v>
      </c>
    </row>
    <row r="429" spans="1:26" s="102" customFormat="1" x14ac:dyDescent="0.25">
      <c r="A429" s="102" t="s">
        <v>1604</v>
      </c>
      <c r="B429" s="214" t="s">
        <v>1602</v>
      </c>
      <c r="D429" s="102" t="s">
        <v>1603</v>
      </c>
      <c r="E429" s="96"/>
      <c r="F429" s="96" t="s">
        <v>1538</v>
      </c>
      <c r="G429" s="131" t="str">
        <f t="shared" si="51"/>
        <v>23/5/2008</v>
      </c>
      <c r="H429" s="102">
        <v>23</v>
      </c>
      <c r="I429" s="102">
        <v>5</v>
      </c>
      <c r="J429" s="102">
        <v>2008</v>
      </c>
      <c r="K429" s="102" t="s">
        <v>1590</v>
      </c>
      <c r="L429" s="96"/>
      <c r="M429" s="102" t="s">
        <v>624</v>
      </c>
      <c r="N429" s="215">
        <v>2279.4</v>
      </c>
      <c r="O429" s="215"/>
      <c r="Q429" s="102">
        <v>10</v>
      </c>
      <c r="R429" s="30">
        <f t="shared" si="52"/>
        <v>18.986666666666668</v>
      </c>
      <c r="S429" s="5">
        <v>1955.6266666666668</v>
      </c>
      <c r="T429" s="134">
        <f t="shared" si="53"/>
        <v>1993.6000000000001</v>
      </c>
      <c r="U429" s="15">
        <f t="shared" si="54"/>
        <v>37.973333333333358</v>
      </c>
      <c r="V429" s="134">
        <f t="shared" si="55"/>
        <v>285.79999999999995</v>
      </c>
      <c r="W429" s="102">
        <v>11040</v>
      </c>
      <c r="X429" s="135"/>
      <c r="Y429" s="134"/>
      <c r="Z429" s="113">
        <f t="shared" si="56"/>
        <v>105</v>
      </c>
    </row>
    <row r="430" spans="1:26" s="102" customFormat="1" x14ac:dyDescent="0.25">
      <c r="A430" s="102" t="s">
        <v>1605</v>
      </c>
      <c r="B430" s="214" t="s">
        <v>1602</v>
      </c>
      <c r="D430" s="102" t="s">
        <v>1603</v>
      </c>
      <c r="E430" s="96"/>
      <c r="F430" s="96" t="s">
        <v>1538</v>
      </c>
      <c r="G430" s="131" t="str">
        <f t="shared" si="51"/>
        <v>23/5/2008</v>
      </c>
      <c r="H430" s="102">
        <v>23</v>
      </c>
      <c r="I430" s="102">
        <v>5</v>
      </c>
      <c r="J430" s="102">
        <v>2008</v>
      </c>
      <c r="K430" s="102" t="s">
        <v>1590</v>
      </c>
      <c r="L430" s="96"/>
      <c r="M430" s="102" t="s">
        <v>624</v>
      </c>
      <c r="N430" s="215">
        <v>2279.4</v>
      </c>
      <c r="O430" s="215"/>
      <c r="Q430" s="102">
        <v>10</v>
      </c>
      <c r="R430" s="30">
        <f t="shared" si="52"/>
        <v>18.986666666666668</v>
      </c>
      <c r="S430" s="5">
        <v>1955.6266666666668</v>
      </c>
      <c r="T430" s="134">
        <f t="shared" si="53"/>
        <v>1993.6000000000001</v>
      </c>
      <c r="U430" s="15">
        <f t="shared" si="54"/>
        <v>37.973333333333358</v>
      </c>
      <c r="V430" s="134">
        <f t="shared" si="55"/>
        <v>285.79999999999995</v>
      </c>
      <c r="W430" s="102">
        <v>11040</v>
      </c>
      <c r="X430" s="135"/>
      <c r="Y430" s="134"/>
      <c r="Z430" s="113">
        <f t="shared" si="56"/>
        <v>105</v>
      </c>
    </row>
    <row r="431" spans="1:26" s="244" customFormat="1" x14ac:dyDescent="0.25">
      <c r="A431" s="244" t="s">
        <v>1607</v>
      </c>
      <c r="B431" s="244" t="s">
        <v>1606</v>
      </c>
      <c r="E431" s="96"/>
      <c r="F431" s="96" t="s">
        <v>1538</v>
      </c>
      <c r="G431" s="131" t="str">
        <f t="shared" si="51"/>
        <v>23/5/2008</v>
      </c>
      <c r="H431" s="244">
        <v>23</v>
      </c>
      <c r="I431" s="244">
        <v>5</v>
      </c>
      <c r="J431" s="244">
        <v>2008</v>
      </c>
      <c r="K431" s="244" t="s">
        <v>1590</v>
      </c>
      <c r="L431" s="96"/>
      <c r="M431" s="244" t="s">
        <v>624</v>
      </c>
      <c r="N431" s="348">
        <v>2574.04</v>
      </c>
      <c r="O431" s="348"/>
      <c r="Q431" s="244">
        <v>10</v>
      </c>
      <c r="R431" s="30">
        <f t="shared" si="52"/>
        <v>21.441999999999997</v>
      </c>
      <c r="S431" s="5">
        <v>2208.5259999999998</v>
      </c>
      <c r="T431" s="312">
        <f t="shared" si="53"/>
        <v>2251.41</v>
      </c>
      <c r="U431" s="15">
        <f t="shared" si="54"/>
        <v>42.884000000000015</v>
      </c>
      <c r="V431" s="312">
        <f t="shared" si="55"/>
        <v>322.63000000000011</v>
      </c>
      <c r="W431" s="244">
        <v>11040</v>
      </c>
      <c r="X431" s="311"/>
      <c r="Y431" s="312"/>
      <c r="Z431" s="113">
        <f t="shared" si="56"/>
        <v>105</v>
      </c>
    </row>
    <row r="432" spans="1:26" s="244" customFormat="1" x14ac:dyDescent="0.25">
      <c r="A432" s="244" t="s">
        <v>1608</v>
      </c>
      <c r="B432" s="244" t="s">
        <v>1606</v>
      </c>
      <c r="E432" s="96"/>
      <c r="F432" s="96" t="s">
        <v>1538</v>
      </c>
      <c r="G432" s="131" t="str">
        <f t="shared" si="51"/>
        <v>23/5/2008</v>
      </c>
      <c r="H432" s="244">
        <v>23</v>
      </c>
      <c r="I432" s="244">
        <v>5</v>
      </c>
      <c r="J432" s="244">
        <v>2008</v>
      </c>
      <c r="K432" s="244" t="s">
        <v>1590</v>
      </c>
      <c r="L432" s="96"/>
      <c r="M432" s="244" t="s">
        <v>624</v>
      </c>
      <c r="N432" s="348">
        <v>2574.04</v>
      </c>
      <c r="O432" s="348"/>
      <c r="Q432" s="244">
        <v>10</v>
      </c>
      <c r="R432" s="30">
        <f t="shared" si="52"/>
        <v>21.441999999999997</v>
      </c>
      <c r="S432" s="5">
        <v>2208.5259999999998</v>
      </c>
      <c r="T432" s="312">
        <f t="shared" si="53"/>
        <v>2251.41</v>
      </c>
      <c r="U432" s="15">
        <f t="shared" si="54"/>
        <v>42.884000000000015</v>
      </c>
      <c r="V432" s="312">
        <f t="shared" si="55"/>
        <v>322.63000000000011</v>
      </c>
      <c r="W432" s="244">
        <v>11040</v>
      </c>
      <c r="X432" s="311"/>
      <c r="Y432" s="312"/>
      <c r="Z432" s="113">
        <f t="shared" si="56"/>
        <v>105</v>
      </c>
    </row>
    <row r="433" spans="1:26" s="244" customFormat="1" x14ac:dyDescent="0.25">
      <c r="A433" s="244" t="s">
        <v>1609</v>
      </c>
      <c r="B433" s="244" t="s">
        <v>1610</v>
      </c>
      <c r="D433" s="244" t="s">
        <v>1611</v>
      </c>
      <c r="E433" s="96"/>
      <c r="F433" s="96" t="s">
        <v>1538</v>
      </c>
      <c r="G433" s="131" t="str">
        <f t="shared" si="51"/>
        <v>23/5/2008</v>
      </c>
      <c r="H433" s="244">
        <v>23</v>
      </c>
      <c r="I433" s="244">
        <v>5</v>
      </c>
      <c r="J433" s="244">
        <v>2008</v>
      </c>
      <c r="K433" s="244" t="s">
        <v>1590</v>
      </c>
      <c r="L433" s="96"/>
      <c r="M433" s="244" t="s">
        <v>624</v>
      </c>
      <c r="N433" s="348">
        <v>636.84</v>
      </c>
      <c r="O433" s="348"/>
      <c r="Q433" s="244">
        <v>10</v>
      </c>
      <c r="R433" s="30">
        <f t="shared" si="52"/>
        <v>5.2986666666666666</v>
      </c>
      <c r="S433" s="5">
        <v>545.76266666666663</v>
      </c>
      <c r="T433" s="312">
        <f t="shared" si="53"/>
        <v>556.36</v>
      </c>
      <c r="U433" s="15">
        <f t="shared" si="54"/>
        <v>10.597333333333381</v>
      </c>
      <c r="V433" s="312">
        <f t="shared" si="55"/>
        <v>80.480000000000018</v>
      </c>
      <c r="W433" s="244">
        <v>11040</v>
      </c>
      <c r="X433" s="311"/>
      <c r="Y433" s="312"/>
      <c r="Z433" s="113">
        <f t="shared" si="56"/>
        <v>105</v>
      </c>
    </row>
    <row r="434" spans="1:26" s="244" customFormat="1" x14ac:dyDescent="0.25">
      <c r="A434" s="244" t="s">
        <v>1612</v>
      </c>
      <c r="B434" s="244" t="s">
        <v>1610</v>
      </c>
      <c r="D434" s="244" t="s">
        <v>1611</v>
      </c>
      <c r="E434" s="96"/>
      <c r="F434" s="96" t="s">
        <v>1538</v>
      </c>
      <c r="G434" s="131" t="str">
        <f t="shared" si="51"/>
        <v>23/5/2008</v>
      </c>
      <c r="H434" s="244">
        <v>23</v>
      </c>
      <c r="I434" s="244">
        <v>5</v>
      </c>
      <c r="J434" s="244">
        <v>2008</v>
      </c>
      <c r="K434" s="244" t="s">
        <v>1590</v>
      </c>
      <c r="L434" s="96"/>
      <c r="M434" s="244" t="s">
        <v>624</v>
      </c>
      <c r="N434" s="348">
        <v>636.84</v>
      </c>
      <c r="O434" s="348"/>
      <c r="Q434" s="244">
        <v>10</v>
      </c>
      <c r="R434" s="30">
        <f t="shared" si="52"/>
        <v>5.2986666666666666</v>
      </c>
      <c r="S434" s="5">
        <v>545.76266666666663</v>
      </c>
      <c r="T434" s="312">
        <f t="shared" si="53"/>
        <v>556.36</v>
      </c>
      <c r="U434" s="15">
        <f t="shared" si="54"/>
        <v>10.597333333333381</v>
      </c>
      <c r="V434" s="312">
        <f t="shared" si="55"/>
        <v>80.480000000000018</v>
      </c>
      <c r="W434" s="244">
        <v>11040</v>
      </c>
      <c r="X434" s="311"/>
      <c r="Y434" s="312"/>
      <c r="Z434" s="113">
        <f t="shared" si="56"/>
        <v>105</v>
      </c>
    </row>
    <row r="435" spans="1:26" s="244" customFormat="1" x14ac:dyDescent="0.25">
      <c r="A435" s="244" t="s">
        <v>1613</v>
      </c>
      <c r="B435" s="244" t="s">
        <v>1610</v>
      </c>
      <c r="D435" s="244" t="s">
        <v>1611</v>
      </c>
      <c r="E435" s="96"/>
      <c r="F435" s="96" t="s">
        <v>1538</v>
      </c>
      <c r="G435" s="131" t="str">
        <f t="shared" si="51"/>
        <v>23/5/2008</v>
      </c>
      <c r="H435" s="244">
        <v>23</v>
      </c>
      <c r="I435" s="244">
        <v>5</v>
      </c>
      <c r="J435" s="244">
        <v>2008</v>
      </c>
      <c r="K435" s="244" t="s">
        <v>1590</v>
      </c>
      <c r="L435" s="96"/>
      <c r="M435" s="244" t="s">
        <v>624</v>
      </c>
      <c r="N435" s="348">
        <v>636.84</v>
      </c>
      <c r="O435" s="348"/>
      <c r="Q435" s="244">
        <v>10</v>
      </c>
      <c r="R435" s="30">
        <f t="shared" si="52"/>
        <v>5.2986666666666666</v>
      </c>
      <c r="S435" s="5">
        <v>545.76266666666663</v>
      </c>
      <c r="T435" s="312">
        <f t="shared" si="53"/>
        <v>556.36</v>
      </c>
      <c r="U435" s="15">
        <f t="shared" si="54"/>
        <v>10.597333333333381</v>
      </c>
      <c r="V435" s="312">
        <f t="shared" si="55"/>
        <v>80.480000000000018</v>
      </c>
      <c r="W435" s="244">
        <v>11040</v>
      </c>
      <c r="X435" s="311"/>
      <c r="Y435" s="312"/>
      <c r="Z435" s="113">
        <f t="shared" si="56"/>
        <v>105</v>
      </c>
    </row>
    <row r="436" spans="1:26" s="244" customFormat="1" x14ac:dyDescent="0.25">
      <c r="A436" s="244" t="s">
        <v>1614</v>
      </c>
      <c r="B436" s="244" t="s">
        <v>1610</v>
      </c>
      <c r="D436" s="244" t="s">
        <v>1611</v>
      </c>
      <c r="E436" s="96"/>
      <c r="F436" s="96" t="s">
        <v>1538</v>
      </c>
      <c r="G436" s="131" t="str">
        <f t="shared" si="51"/>
        <v>23/5/2008</v>
      </c>
      <c r="H436" s="244">
        <v>23</v>
      </c>
      <c r="I436" s="244">
        <v>5</v>
      </c>
      <c r="J436" s="244">
        <v>2008</v>
      </c>
      <c r="K436" s="244" t="s">
        <v>1590</v>
      </c>
      <c r="L436" s="96"/>
      <c r="M436" s="244" t="s">
        <v>624</v>
      </c>
      <c r="N436" s="348">
        <v>636.84</v>
      </c>
      <c r="O436" s="348"/>
      <c r="Q436" s="244">
        <v>10</v>
      </c>
      <c r="R436" s="30">
        <f t="shared" si="52"/>
        <v>5.2986666666666666</v>
      </c>
      <c r="S436" s="5">
        <v>545.76266666666663</v>
      </c>
      <c r="T436" s="312">
        <f t="shared" si="53"/>
        <v>556.36</v>
      </c>
      <c r="U436" s="15">
        <f t="shared" si="54"/>
        <v>10.597333333333381</v>
      </c>
      <c r="V436" s="312">
        <f t="shared" si="55"/>
        <v>80.480000000000018</v>
      </c>
      <c r="W436" s="244">
        <v>11040</v>
      </c>
      <c r="X436" s="311"/>
      <c r="Y436" s="312"/>
      <c r="Z436" s="113">
        <f t="shared" si="56"/>
        <v>105</v>
      </c>
    </row>
    <row r="437" spans="1:26" s="244" customFormat="1" x14ac:dyDescent="0.25">
      <c r="A437" s="244" t="s">
        <v>1615</v>
      </c>
      <c r="B437" s="244" t="s">
        <v>1610</v>
      </c>
      <c r="D437" s="244" t="s">
        <v>1611</v>
      </c>
      <c r="E437" s="96"/>
      <c r="F437" s="96" t="s">
        <v>1538</v>
      </c>
      <c r="G437" s="131" t="str">
        <f t="shared" si="51"/>
        <v>23/5/2008</v>
      </c>
      <c r="H437" s="244">
        <v>23</v>
      </c>
      <c r="I437" s="244">
        <v>5</v>
      </c>
      <c r="J437" s="244">
        <v>2008</v>
      </c>
      <c r="K437" s="244" t="s">
        <v>1590</v>
      </c>
      <c r="L437" s="96"/>
      <c r="M437" s="244" t="s">
        <v>624</v>
      </c>
      <c r="N437" s="348">
        <v>636.84</v>
      </c>
      <c r="O437" s="348"/>
      <c r="Q437" s="244">
        <v>10</v>
      </c>
      <c r="R437" s="30">
        <f t="shared" si="52"/>
        <v>5.2986666666666666</v>
      </c>
      <c r="S437" s="5">
        <v>545.76266666666663</v>
      </c>
      <c r="T437" s="312">
        <f t="shared" si="53"/>
        <v>556.36</v>
      </c>
      <c r="U437" s="15">
        <f t="shared" si="54"/>
        <v>10.597333333333381</v>
      </c>
      <c r="V437" s="312">
        <f t="shared" si="55"/>
        <v>80.480000000000018</v>
      </c>
      <c r="W437" s="244">
        <v>11040</v>
      </c>
      <c r="X437" s="311"/>
      <c r="Y437" s="312"/>
      <c r="Z437" s="113">
        <f t="shared" si="56"/>
        <v>105</v>
      </c>
    </row>
    <row r="438" spans="1:26" s="244" customFormat="1" x14ac:dyDescent="0.25">
      <c r="A438" s="244" t="s">
        <v>1616</v>
      </c>
      <c r="B438" s="244" t="s">
        <v>1617</v>
      </c>
      <c r="E438" s="96"/>
      <c r="F438" s="96" t="s">
        <v>1538</v>
      </c>
      <c r="G438" s="131" t="str">
        <f t="shared" si="51"/>
        <v>23/5/2008</v>
      </c>
      <c r="H438" s="244">
        <v>23</v>
      </c>
      <c r="I438" s="244">
        <v>5</v>
      </c>
      <c r="J438" s="244">
        <v>2008</v>
      </c>
      <c r="K438" s="244" t="s">
        <v>1590</v>
      </c>
      <c r="L438" s="96"/>
      <c r="M438" s="244" t="s">
        <v>624</v>
      </c>
      <c r="N438" s="348">
        <v>600.88</v>
      </c>
      <c r="O438" s="348"/>
      <c r="Q438" s="244">
        <v>10</v>
      </c>
      <c r="R438" s="30">
        <f t="shared" si="52"/>
        <v>4.9989999999999997</v>
      </c>
      <c r="S438" s="5">
        <v>514.89699999999993</v>
      </c>
      <c r="T438" s="312">
        <f t="shared" si="53"/>
        <v>524.89499999999998</v>
      </c>
      <c r="U438" s="15">
        <f t="shared" si="54"/>
        <v>9.9980000000000473</v>
      </c>
      <c r="V438" s="312">
        <f t="shared" si="55"/>
        <v>75.985000000000014</v>
      </c>
      <c r="W438" s="244">
        <v>11040</v>
      </c>
      <c r="X438" s="311"/>
      <c r="Y438" s="312"/>
      <c r="Z438" s="113">
        <f t="shared" si="56"/>
        <v>105</v>
      </c>
    </row>
    <row r="439" spans="1:26" s="244" customFormat="1" x14ac:dyDescent="0.25">
      <c r="A439" s="244" t="s">
        <v>1618</v>
      </c>
      <c r="B439" s="244" t="s">
        <v>1617</v>
      </c>
      <c r="E439" s="96"/>
      <c r="F439" s="96" t="s">
        <v>1538</v>
      </c>
      <c r="G439" s="131" t="str">
        <f t="shared" si="51"/>
        <v>23/5/2008</v>
      </c>
      <c r="H439" s="244">
        <v>23</v>
      </c>
      <c r="I439" s="244">
        <v>5</v>
      </c>
      <c r="J439" s="244">
        <v>2008</v>
      </c>
      <c r="K439" s="244" t="s">
        <v>1590</v>
      </c>
      <c r="L439" s="96"/>
      <c r="M439" s="244" t="s">
        <v>624</v>
      </c>
      <c r="N439" s="348">
        <v>600.88</v>
      </c>
      <c r="O439" s="348"/>
      <c r="Q439" s="244">
        <v>10</v>
      </c>
      <c r="R439" s="30">
        <f t="shared" si="52"/>
        <v>4.9989999999999997</v>
      </c>
      <c r="S439" s="5">
        <v>514.89699999999993</v>
      </c>
      <c r="T439" s="312">
        <f t="shared" si="53"/>
        <v>524.89499999999998</v>
      </c>
      <c r="U439" s="15">
        <f t="shared" si="54"/>
        <v>9.9980000000000473</v>
      </c>
      <c r="V439" s="312">
        <f t="shared" si="55"/>
        <v>75.985000000000014</v>
      </c>
      <c r="W439" s="244">
        <v>11040</v>
      </c>
      <c r="X439" s="311"/>
      <c r="Y439" s="312"/>
      <c r="Z439" s="113">
        <f t="shared" si="56"/>
        <v>105</v>
      </c>
    </row>
    <row r="440" spans="1:26" s="244" customFormat="1" x14ac:dyDescent="0.25">
      <c r="A440" s="244" t="s">
        <v>1619</v>
      </c>
      <c r="B440" s="244" t="s">
        <v>1617</v>
      </c>
      <c r="E440" s="96"/>
      <c r="F440" s="96" t="s">
        <v>1538</v>
      </c>
      <c r="G440" s="131" t="str">
        <f t="shared" si="51"/>
        <v>23/5/2008</v>
      </c>
      <c r="H440" s="244">
        <v>23</v>
      </c>
      <c r="I440" s="244">
        <v>5</v>
      </c>
      <c r="J440" s="244">
        <v>2008</v>
      </c>
      <c r="K440" s="244" t="s">
        <v>1590</v>
      </c>
      <c r="L440" s="96"/>
      <c r="M440" s="244" t="s">
        <v>624</v>
      </c>
      <c r="N440" s="348">
        <v>600.88</v>
      </c>
      <c r="O440" s="348"/>
      <c r="Q440" s="244">
        <v>10</v>
      </c>
      <c r="R440" s="30">
        <f t="shared" si="52"/>
        <v>4.9989999999999997</v>
      </c>
      <c r="S440" s="5">
        <v>514.89699999999993</v>
      </c>
      <c r="T440" s="312">
        <f t="shared" si="53"/>
        <v>524.89499999999998</v>
      </c>
      <c r="U440" s="15">
        <f t="shared" si="54"/>
        <v>9.9980000000000473</v>
      </c>
      <c r="V440" s="312">
        <f t="shared" si="55"/>
        <v>75.985000000000014</v>
      </c>
      <c r="W440" s="244">
        <v>11040</v>
      </c>
      <c r="X440" s="311"/>
      <c r="Y440" s="312"/>
      <c r="Z440" s="113">
        <f t="shared" si="56"/>
        <v>105</v>
      </c>
    </row>
    <row r="441" spans="1:26" s="244" customFormat="1" x14ac:dyDescent="0.25">
      <c r="A441" s="244" t="s">
        <v>1620</v>
      </c>
      <c r="B441" s="244" t="s">
        <v>1617</v>
      </c>
      <c r="E441" s="96"/>
      <c r="F441" s="96" t="s">
        <v>1538</v>
      </c>
      <c r="G441" s="131" t="str">
        <f t="shared" si="51"/>
        <v>23/5/2008</v>
      </c>
      <c r="H441" s="244">
        <v>23</v>
      </c>
      <c r="I441" s="244">
        <v>5</v>
      </c>
      <c r="J441" s="244">
        <v>2008</v>
      </c>
      <c r="K441" s="244" t="s">
        <v>1590</v>
      </c>
      <c r="L441" s="96"/>
      <c r="M441" s="244" t="s">
        <v>624</v>
      </c>
      <c r="N441" s="348">
        <v>600.88</v>
      </c>
      <c r="O441" s="348"/>
      <c r="Q441" s="244">
        <v>10</v>
      </c>
      <c r="R441" s="30">
        <f t="shared" si="52"/>
        <v>4.9989999999999997</v>
      </c>
      <c r="S441" s="5">
        <v>514.89699999999993</v>
      </c>
      <c r="T441" s="312">
        <f t="shared" si="53"/>
        <v>524.89499999999998</v>
      </c>
      <c r="U441" s="15">
        <f t="shared" si="54"/>
        <v>9.9980000000000473</v>
      </c>
      <c r="V441" s="312">
        <f t="shared" si="55"/>
        <v>75.985000000000014</v>
      </c>
      <c r="W441" s="244">
        <v>11040</v>
      </c>
      <c r="X441" s="311"/>
      <c r="Y441" s="312"/>
      <c r="Z441" s="113">
        <f t="shared" si="56"/>
        <v>105</v>
      </c>
    </row>
    <row r="442" spans="1:26" s="244" customFormat="1" x14ac:dyDescent="0.25">
      <c r="A442" s="244" t="s">
        <v>1621</v>
      </c>
      <c r="B442" s="244" t="s">
        <v>1617</v>
      </c>
      <c r="E442" s="96"/>
      <c r="F442" s="96" t="s">
        <v>1538</v>
      </c>
      <c r="G442" s="131" t="str">
        <f t="shared" si="51"/>
        <v>23/5/2008</v>
      </c>
      <c r="H442" s="244">
        <v>23</v>
      </c>
      <c r="I442" s="244">
        <v>5</v>
      </c>
      <c r="J442" s="244">
        <v>2008</v>
      </c>
      <c r="K442" s="244" t="s">
        <v>1590</v>
      </c>
      <c r="L442" s="96"/>
      <c r="M442" s="244" t="s">
        <v>624</v>
      </c>
      <c r="N442" s="348">
        <v>600.88</v>
      </c>
      <c r="O442" s="348"/>
      <c r="Q442" s="244">
        <v>10</v>
      </c>
      <c r="R442" s="30">
        <f t="shared" si="52"/>
        <v>4.9989999999999997</v>
      </c>
      <c r="S442" s="5">
        <v>514.89699999999993</v>
      </c>
      <c r="T442" s="312">
        <f t="shared" si="53"/>
        <v>524.89499999999998</v>
      </c>
      <c r="U442" s="15">
        <f t="shared" si="54"/>
        <v>9.9980000000000473</v>
      </c>
      <c r="V442" s="312">
        <f t="shared" si="55"/>
        <v>75.985000000000014</v>
      </c>
      <c r="W442" s="244">
        <v>11040</v>
      </c>
      <c r="X442" s="311"/>
      <c r="Y442" s="312"/>
      <c r="Z442" s="113">
        <f t="shared" si="56"/>
        <v>105</v>
      </c>
    </row>
    <row r="443" spans="1:26" s="244" customFormat="1" x14ac:dyDescent="0.25">
      <c r="A443" s="244" t="s">
        <v>1622</v>
      </c>
      <c r="B443" s="244" t="s">
        <v>1617</v>
      </c>
      <c r="E443" s="96"/>
      <c r="F443" s="96" t="s">
        <v>1538</v>
      </c>
      <c r="G443" s="131" t="str">
        <f t="shared" si="51"/>
        <v>23/5/2008</v>
      </c>
      <c r="H443" s="244">
        <v>23</v>
      </c>
      <c r="I443" s="244">
        <v>5</v>
      </c>
      <c r="J443" s="244">
        <v>2008</v>
      </c>
      <c r="K443" s="244" t="s">
        <v>1590</v>
      </c>
      <c r="L443" s="96"/>
      <c r="M443" s="244" t="s">
        <v>624</v>
      </c>
      <c r="N443" s="348">
        <v>600.88</v>
      </c>
      <c r="O443" s="348"/>
      <c r="Q443" s="244">
        <v>10</v>
      </c>
      <c r="R443" s="30">
        <f t="shared" si="52"/>
        <v>4.9989999999999997</v>
      </c>
      <c r="S443" s="5">
        <v>514.89699999999993</v>
      </c>
      <c r="T443" s="312">
        <f t="shared" si="53"/>
        <v>524.89499999999998</v>
      </c>
      <c r="U443" s="15">
        <f t="shared" si="54"/>
        <v>9.9980000000000473</v>
      </c>
      <c r="V443" s="312">
        <f t="shared" si="55"/>
        <v>75.985000000000014</v>
      </c>
      <c r="W443" s="244">
        <v>11040</v>
      </c>
      <c r="X443" s="311"/>
      <c r="Y443" s="312"/>
      <c r="Z443" s="113">
        <f t="shared" si="56"/>
        <v>105</v>
      </c>
    </row>
    <row r="444" spans="1:26" s="244" customFormat="1" x14ac:dyDescent="0.25">
      <c r="A444" s="244" t="s">
        <v>1623</v>
      </c>
      <c r="B444" s="244" t="s">
        <v>1617</v>
      </c>
      <c r="E444" s="96"/>
      <c r="F444" s="96" t="s">
        <v>1538</v>
      </c>
      <c r="G444" s="131" t="str">
        <f t="shared" si="51"/>
        <v>23/5/2008</v>
      </c>
      <c r="H444" s="244">
        <v>23</v>
      </c>
      <c r="I444" s="244">
        <v>5</v>
      </c>
      <c r="J444" s="244">
        <v>2008</v>
      </c>
      <c r="K444" s="244" t="s">
        <v>1590</v>
      </c>
      <c r="L444" s="96"/>
      <c r="M444" s="244" t="s">
        <v>624</v>
      </c>
      <c r="N444" s="348">
        <v>600.88</v>
      </c>
      <c r="O444" s="348"/>
      <c r="Q444" s="244">
        <v>10</v>
      </c>
      <c r="R444" s="30">
        <f t="shared" si="52"/>
        <v>4.9989999999999997</v>
      </c>
      <c r="S444" s="5">
        <v>514.89699999999993</v>
      </c>
      <c r="T444" s="312">
        <f t="shared" si="53"/>
        <v>524.89499999999998</v>
      </c>
      <c r="U444" s="15">
        <f t="shared" si="54"/>
        <v>9.9980000000000473</v>
      </c>
      <c r="V444" s="312">
        <f t="shared" si="55"/>
        <v>75.985000000000014</v>
      </c>
      <c r="W444" s="244">
        <v>11040</v>
      </c>
      <c r="X444" s="311"/>
      <c r="Y444" s="312"/>
      <c r="Z444" s="113">
        <f t="shared" si="56"/>
        <v>105</v>
      </c>
    </row>
    <row r="445" spans="1:26" s="244" customFormat="1" x14ac:dyDescent="0.25">
      <c r="A445" s="244" t="s">
        <v>1624</v>
      </c>
      <c r="B445" s="244" t="s">
        <v>1617</v>
      </c>
      <c r="E445" s="96"/>
      <c r="F445" s="96" t="s">
        <v>1538</v>
      </c>
      <c r="G445" s="131" t="str">
        <f t="shared" si="51"/>
        <v>23/5/2008</v>
      </c>
      <c r="H445" s="244">
        <v>23</v>
      </c>
      <c r="I445" s="244">
        <v>5</v>
      </c>
      <c r="J445" s="244">
        <v>2008</v>
      </c>
      <c r="K445" s="244" t="s">
        <v>1590</v>
      </c>
      <c r="L445" s="96"/>
      <c r="M445" s="244" t="s">
        <v>624</v>
      </c>
      <c r="N445" s="348">
        <v>600.88</v>
      </c>
      <c r="O445" s="348"/>
      <c r="Q445" s="244">
        <v>10</v>
      </c>
      <c r="R445" s="30">
        <f t="shared" si="52"/>
        <v>4.9989999999999997</v>
      </c>
      <c r="S445" s="5">
        <v>514.89699999999993</v>
      </c>
      <c r="T445" s="312">
        <f t="shared" si="53"/>
        <v>524.89499999999998</v>
      </c>
      <c r="U445" s="15">
        <f t="shared" si="54"/>
        <v>9.9980000000000473</v>
      </c>
      <c r="V445" s="312">
        <f t="shared" si="55"/>
        <v>75.985000000000014</v>
      </c>
      <c r="W445" s="244">
        <v>11040</v>
      </c>
      <c r="X445" s="311"/>
      <c r="Y445" s="312"/>
      <c r="Z445" s="113">
        <f t="shared" si="56"/>
        <v>105</v>
      </c>
    </row>
    <row r="446" spans="1:26" s="244" customFormat="1" x14ac:dyDescent="0.25">
      <c r="A446" s="244" t="s">
        <v>1625</v>
      </c>
      <c r="B446" s="244" t="s">
        <v>1617</v>
      </c>
      <c r="E446" s="96"/>
      <c r="F446" s="96" t="s">
        <v>1538</v>
      </c>
      <c r="G446" s="131" t="str">
        <f t="shared" si="51"/>
        <v>23/5/2008</v>
      </c>
      <c r="H446" s="244">
        <v>23</v>
      </c>
      <c r="I446" s="244">
        <v>5</v>
      </c>
      <c r="J446" s="244">
        <v>2008</v>
      </c>
      <c r="K446" s="244" t="s">
        <v>1590</v>
      </c>
      <c r="L446" s="96"/>
      <c r="M446" s="244" t="s">
        <v>624</v>
      </c>
      <c r="N446" s="348">
        <v>600.88</v>
      </c>
      <c r="O446" s="348"/>
      <c r="Q446" s="244">
        <v>10</v>
      </c>
      <c r="R446" s="30">
        <f t="shared" si="52"/>
        <v>4.9989999999999997</v>
      </c>
      <c r="S446" s="5">
        <v>514.89699999999993</v>
      </c>
      <c r="T446" s="312">
        <f t="shared" si="53"/>
        <v>524.89499999999998</v>
      </c>
      <c r="U446" s="15">
        <f t="shared" si="54"/>
        <v>9.9980000000000473</v>
      </c>
      <c r="V446" s="312">
        <f t="shared" si="55"/>
        <v>75.985000000000014</v>
      </c>
      <c r="W446" s="244">
        <v>11040</v>
      </c>
      <c r="X446" s="311"/>
      <c r="Y446" s="312"/>
      <c r="Z446" s="113">
        <f t="shared" si="56"/>
        <v>105</v>
      </c>
    </row>
    <row r="447" spans="1:26" s="244" customFormat="1" x14ac:dyDescent="0.25">
      <c r="A447" s="244" t="s">
        <v>1626</v>
      </c>
      <c r="B447" s="244" t="s">
        <v>1617</v>
      </c>
      <c r="E447" s="96"/>
      <c r="F447" s="96" t="s">
        <v>1538</v>
      </c>
      <c r="G447" s="131" t="str">
        <f t="shared" si="51"/>
        <v>23/5/2008</v>
      </c>
      <c r="H447" s="244">
        <v>23</v>
      </c>
      <c r="I447" s="244">
        <v>5</v>
      </c>
      <c r="J447" s="244">
        <v>2008</v>
      </c>
      <c r="K447" s="244" t="s">
        <v>1590</v>
      </c>
      <c r="L447" s="96"/>
      <c r="M447" s="244" t="s">
        <v>624</v>
      </c>
      <c r="N447" s="348">
        <v>600.88</v>
      </c>
      <c r="O447" s="348"/>
      <c r="Q447" s="244">
        <v>10</v>
      </c>
      <c r="R447" s="30">
        <f t="shared" si="52"/>
        <v>4.9989999999999997</v>
      </c>
      <c r="S447" s="5">
        <v>514.89699999999993</v>
      </c>
      <c r="T447" s="312">
        <f t="shared" si="53"/>
        <v>524.89499999999998</v>
      </c>
      <c r="U447" s="15">
        <f t="shared" si="54"/>
        <v>9.9980000000000473</v>
      </c>
      <c r="V447" s="312">
        <f t="shared" si="55"/>
        <v>75.985000000000014</v>
      </c>
      <c r="W447" s="244">
        <v>11040</v>
      </c>
      <c r="X447" s="311"/>
      <c r="Y447" s="312"/>
      <c r="Z447" s="113">
        <f t="shared" si="56"/>
        <v>105</v>
      </c>
    </row>
    <row r="448" spans="1:26" s="244" customFormat="1" x14ac:dyDescent="0.25">
      <c r="A448" s="244" t="s">
        <v>1627</v>
      </c>
      <c r="B448" s="244" t="s">
        <v>1628</v>
      </c>
      <c r="D448" s="244" t="s">
        <v>1629</v>
      </c>
      <c r="E448" s="96"/>
      <c r="F448" s="96" t="s">
        <v>1538</v>
      </c>
      <c r="G448" s="131" t="str">
        <f t="shared" si="51"/>
        <v>23/5/2008</v>
      </c>
      <c r="H448" s="244">
        <v>23</v>
      </c>
      <c r="I448" s="244">
        <v>5</v>
      </c>
      <c r="J448" s="244">
        <v>2008</v>
      </c>
      <c r="K448" s="244" t="s">
        <v>1590</v>
      </c>
      <c r="L448" s="96"/>
      <c r="M448" s="244" t="s">
        <v>624</v>
      </c>
      <c r="N448" s="348">
        <v>6991.32</v>
      </c>
      <c r="O448" s="348"/>
      <c r="Q448" s="244">
        <v>10</v>
      </c>
      <c r="R448" s="30">
        <f t="shared" si="52"/>
        <v>58.252666666666663</v>
      </c>
      <c r="S448" s="5">
        <v>6000.0246666666662</v>
      </c>
      <c r="T448" s="312">
        <f t="shared" si="53"/>
        <v>6116.53</v>
      </c>
      <c r="U448" s="15">
        <f t="shared" si="54"/>
        <v>116.50533333333351</v>
      </c>
      <c r="V448" s="312">
        <f t="shared" si="55"/>
        <v>874.79</v>
      </c>
      <c r="W448" s="244">
        <v>11040</v>
      </c>
      <c r="X448" s="311"/>
      <c r="Y448" s="312"/>
      <c r="Z448" s="113">
        <f t="shared" si="56"/>
        <v>105</v>
      </c>
    </row>
    <row r="449" spans="1:26" s="244" customFormat="1" x14ac:dyDescent="0.25">
      <c r="A449" s="244" t="s">
        <v>1630</v>
      </c>
      <c r="B449" s="244" t="s">
        <v>1628</v>
      </c>
      <c r="D449" s="244" t="s">
        <v>1629</v>
      </c>
      <c r="E449" s="96"/>
      <c r="F449" s="96" t="s">
        <v>1538</v>
      </c>
      <c r="G449" s="131" t="str">
        <f t="shared" si="51"/>
        <v>23/5/2008</v>
      </c>
      <c r="H449" s="244">
        <v>23</v>
      </c>
      <c r="I449" s="244">
        <v>5</v>
      </c>
      <c r="J449" s="244">
        <v>2008</v>
      </c>
      <c r="K449" s="244" t="s">
        <v>1590</v>
      </c>
      <c r="L449" s="96"/>
      <c r="M449" s="244" t="s">
        <v>624</v>
      </c>
      <c r="N449" s="348">
        <v>6991.32</v>
      </c>
      <c r="O449" s="348"/>
      <c r="Q449" s="244">
        <v>10</v>
      </c>
      <c r="R449" s="30">
        <f t="shared" si="52"/>
        <v>58.252666666666663</v>
      </c>
      <c r="S449" s="5">
        <v>6000.0246666666662</v>
      </c>
      <c r="T449" s="312">
        <f t="shared" si="53"/>
        <v>6116.53</v>
      </c>
      <c r="U449" s="15">
        <f t="shared" si="54"/>
        <v>116.50533333333351</v>
      </c>
      <c r="V449" s="312">
        <f t="shared" si="55"/>
        <v>874.79</v>
      </c>
      <c r="W449" s="244">
        <v>11040</v>
      </c>
      <c r="X449" s="311"/>
      <c r="Y449" s="312"/>
      <c r="Z449" s="113">
        <f t="shared" si="56"/>
        <v>105</v>
      </c>
    </row>
    <row r="450" spans="1:26" s="244" customFormat="1" x14ac:dyDescent="0.25">
      <c r="A450" s="244" t="s">
        <v>1631</v>
      </c>
      <c r="B450" s="244" t="s">
        <v>1632</v>
      </c>
      <c r="D450" s="244" t="s">
        <v>1633</v>
      </c>
      <c r="E450" s="96"/>
      <c r="F450" s="96" t="s">
        <v>1538</v>
      </c>
      <c r="G450" s="131" t="str">
        <f t="shared" si="51"/>
        <v>23/5/2008</v>
      </c>
      <c r="H450" s="244">
        <v>23</v>
      </c>
      <c r="I450" s="244">
        <v>5</v>
      </c>
      <c r="J450" s="244">
        <v>2008</v>
      </c>
      <c r="K450" s="244" t="s">
        <v>1590</v>
      </c>
      <c r="L450" s="96"/>
      <c r="M450" s="244" t="s">
        <v>624</v>
      </c>
      <c r="N450" s="348">
        <v>6074.92</v>
      </c>
      <c r="O450" s="348"/>
      <c r="Q450" s="244">
        <v>10</v>
      </c>
      <c r="R450" s="30">
        <f t="shared" si="52"/>
        <v>50.616000000000007</v>
      </c>
      <c r="S450" s="5">
        <v>5213.4480000000003</v>
      </c>
      <c r="T450" s="312">
        <f t="shared" si="53"/>
        <v>5314.68</v>
      </c>
      <c r="U450" s="15">
        <f t="shared" si="54"/>
        <v>101.23199999999997</v>
      </c>
      <c r="V450" s="312">
        <f t="shared" si="55"/>
        <v>760.23999999999978</v>
      </c>
      <c r="W450" s="244">
        <v>11040</v>
      </c>
      <c r="X450" s="311"/>
      <c r="Y450" s="312"/>
      <c r="Z450" s="113">
        <f t="shared" si="56"/>
        <v>105</v>
      </c>
    </row>
    <row r="451" spans="1:26" s="244" customFormat="1" x14ac:dyDescent="0.25">
      <c r="A451" s="244" t="s">
        <v>1634</v>
      </c>
      <c r="B451" s="244" t="s">
        <v>1632</v>
      </c>
      <c r="D451" s="244" t="s">
        <v>1633</v>
      </c>
      <c r="E451" s="96"/>
      <c r="F451" s="96" t="s">
        <v>1538</v>
      </c>
      <c r="G451" s="131" t="str">
        <f t="shared" si="51"/>
        <v>23/5/2008</v>
      </c>
      <c r="H451" s="244">
        <v>23</v>
      </c>
      <c r="I451" s="244">
        <v>5</v>
      </c>
      <c r="J451" s="244">
        <v>2008</v>
      </c>
      <c r="K451" s="244" t="s">
        <v>1590</v>
      </c>
      <c r="L451" s="96"/>
      <c r="M451" s="244" t="s">
        <v>624</v>
      </c>
      <c r="N451" s="348">
        <v>6074.92</v>
      </c>
      <c r="O451" s="348"/>
      <c r="Q451" s="244">
        <v>10</v>
      </c>
      <c r="R451" s="30">
        <f t="shared" si="52"/>
        <v>50.616000000000007</v>
      </c>
      <c r="S451" s="5">
        <v>5213.4480000000003</v>
      </c>
      <c r="T451" s="312">
        <f t="shared" si="53"/>
        <v>5314.68</v>
      </c>
      <c r="U451" s="15">
        <f t="shared" si="54"/>
        <v>101.23199999999997</v>
      </c>
      <c r="V451" s="312">
        <f t="shared" si="55"/>
        <v>760.23999999999978</v>
      </c>
      <c r="W451" s="244">
        <v>11040</v>
      </c>
      <c r="X451" s="311"/>
      <c r="Y451" s="312"/>
      <c r="Z451" s="113">
        <f t="shared" si="56"/>
        <v>105</v>
      </c>
    </row>
    <row r="452" spans="1:26" s="244" customFormat="1" x14ac:dyDescent="0.25">
      <c r="A452" s="244" t="s">
        <v>1635</v>
      </c>
      <c r="B452" s="244" t="s">
        <v>1632</v>
      </c>
      <c r="D452" s="244" t="s">
        <v>1633</v>
      </c>
      <c r="E452" s="96"/>
      <c r="F452" s="96" t="s">
        <v>1538</v>
      </c>
      <c r="G452" s="131" t="str">
        <f t="shared" si="51"/>
        <v>23/5/2008</v>
      </c>
      <c r="H452" s="244">
        <v>23</v>
      </c>
      <c r="I452" s="244">
        <v>5</v>
      </c>
      <c r="J452" s="244">
        <v>2008</v>
      </c>
      <c r="K452" s="244" t="s">
        <v>1590</v>
      </c>
      <c r="L452" s="96"/>
      <c r="M452" s="244" t="s">
        <v>624</v>
      </c>
      <c r="N452" s="348">
        <v>6074.92</v>
      </c>
      <c r="O452" s="348"/>
      <c r="Q452" s="244">
        <v>10</v>
      </c>
      <c r="R452" s="30">
        <f t="shared" si="52"/>
        <v>50.616000000000007</v>
      </c>
      <c r="S452" s="5">
        <v>5213.4480000000003</v>
      </c>
      <c r="T452" s="312">
        <f t="shared" si="53"/>
        <v>5314.68</v>
      </c>
      <c r="U452" s="15">
        <f t="shared" si="54"/>
        <v>101.23199999999997</v>
      </c>
      <c r="V452" s="312">
        <f t="shared" si="55"/>
        <v>760.23999999999978</v>
      </c>
      <c r="W452" s="244">
        <v>11040</v>
      </c>
      <c r="X452" s="311"/>
      <c r="Y452" s="312"/>
      <c r="Z452" s="113">
        <f t="shared" si="56"/>
        <v>105</v>
      </c>
    </row>
    <row r="453" spans="1:26" s="244" customFormat="1" x14ac:dyDescent="0.25">
      <c r="A453" s="244" t="s">
        <v>1636</v>
      </c>
      <c r="B453" s="244" t="s">
        <v>1632</v>
      </c>
      <c r="D453" s="244" t="s">
        <v>1633</v>
      </c>
      <c r="E453" s="96"/>
      <c r="F453" s="96" t="s">
        <v>1538</v>
      </c>
      <c r="G453" s="131" t="str">
        <f t="shared" si="51"/>
        <v>23/5/2008</v>
      </c>
      <c r="H453" s="244">
        <v>23</v>
      </c>
      <c r="I453" s="244">
        <v>5</v>
      </c>
      <c r="J453" s="244">
        <v>2008</v>
      </c>
      <c r="K453" s="244" t="s">
        <v>1590</v>
      </c>
      <c r="L453" s="96"/>
      <c r="M453" s="244" t="s">
        <v>624</v>
      </c>
      <c r="N453" s="348">
        <v>6074.92</v>
      </c>
      <c r="O453" s="348"/>
      <c r="Q453" s="244">
        <v>10</v>
      </c>
      <c r="R453" s="30">
        <f t="shared" si="52"/>
        <v>50.616000000000007</v>
      </c>
      <c r="S453" s="5">
        <v>5213.4480000000003</v>
      </c>
      <c r="T453" s="312">
        <f t="shared" si="53"/>
        <v>5314.68</v>
      </c>
      <c r="U453" s="15">
        <f t="shared" si="54"/>
        <v>101.23199999999997</v>
      </c>
      <c r="V453" s="312">
        <f t="shared" si="55"/>
        <v>760.23999999999978</v>
      </c>
      <c r="W453" s="244">
        <v>11040</v>
      </c>
      <c r="X453" s="311"/>
      <c r="Y453" s="312"/>
      <c r="Z453" s="113">
        <f t="shared" si="56"/>
        <v>105</v>
      </c>
    </row>
    <row r="454" spans="1:26" s="244" customFormat="1" x14ac:dyDescent="0.25">
      <c r="A454" s="244" t="s">
        <v>1637</v>
      </c>
      <c r="B454" s="244" t="s">
        <v>1632</v>
      </c>
      <c r="D454" s="244" t="s">
        <v>1633</v>
      </c>
      <c r="E454" s="96"/>
      <c r="F454" s="96" t="s">
        <v>1538</v>
      </c>
      <c r="G454" s="131" t="str">
        <f t="shared" si="51"/>
        <v>23/5/2008</v>
      </c>
      <c r="H454" s="244">
        <v>23</v>
      </c>
      <c r="I454" s="244">
        <v>5</v>
      </c>
      <c r="J454" s="244">
        <v>2008</v>
      </c>
      <c r="K454" s="244" t="s">
        <v>1590</v>
      </c>
      <c r="L454" s="96"/>
      <c r="M454" s="244" t="s">
        <v>624</v>
      </c>
      <c r="N454" s="348">
        <v>6074.92</v>
      </c>
      <c r="O454" s="348"/>
      <c r="Q454" s="244">
        <v>10</v>
      </c>
      <c r="R454" s="30">
        <f t="shared" si="52"/>
        <v>50.616000000000007</v>
      </c>
      <c r="S454" s="5">
        <v>5213.4480000000003</v>
      </c>
      <c r="T454" s="312">
        <f t="shared" si="53"/>
        <v>5314.68</v>
      </c>
      <c r="U454" s="15">
        <f t="shared" si="54"/>
        <v>101.23199999999997</v>
      </c>
      <c r="V454" s="312">
        <f t="shared" si="55"/>
        <v>760.23999999999978</v>
      </c>
      <c r="W454" s="244">
        <v>11040</v>
      </c>
      <c r="X454" s="311"/>
      <c r="Y454" s="312"/>
      <c r="Z454" s="113">
        <f t="shared" si="56"/>
        <v>105</v>
      </c>
    </row>
    <row r="455" spans="1:26" s="244" customFormat="1" x14ac:dyDescent="0.25">
      <c r="A455" s="244" t="s">
        <v>1638</v>
      </c>
      <c r="B455" s="244" t="s">
        <v>1639</v>
      </c>
      <c r="E455" s="96"/>
      <c r="F455" s="96" t="s">
        <v>1538</v>
      </c>
      <c r="G455" s="131" t="str">
        <f t="shared" ref="G455:G518" si="57">CONCATENATE(H455,"/",I455,"/",J455,)</f>
        <v>23/5/2008</v>
      </c>
      <c r="H455" s="244">
        <v>23</v>
      </c>
      <c r="I455" s="244">
        <v>5</v>
      </c>
      <c r="J455" s="244">
        <v>2008</v>
      </c>
      <c r="K455" s="244" t="s">
        <v>1590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ref="R455:R518" si="58">(((N455)-1)/10)/12</f>
        <v>0.18499999999999997</v>
      </c>
      <c r="S455" s="5">
        <v>19.054999999999996</v>
      </c>
      <c r="T455" s="312">
        <f t="shared" ref="T455:T518" si="59">Z455*R455</f>
        <v>19.424999999999997</v>
      </c>
      <c r="U455" s="15">
        <f t="shared" ref="U455:U518" si="60">T455-S455</f>
        <v>0.37000000000000099</v>
      </c>
      <c r="V455" s="312">
        <f t="shared" ref="V455:V518" si="61">N455-T455</f>
        <v>3.7750000000000021</v>
      </c>
      <c r="W455" s="244">
        <v>11040</v>
      </c>
      <c r="X455" s="311"/>
      <c r="Y455" s="312"/>
      <c r="Z455" s="113">
        <f t="shared" ref="Z455:Z518" si="62">IF((DATEDIF(G455,Z$4,"m"))&gt;=120,120,(DATEDIF(G455,Z$4,"m")))</f>
        <v>105</v>
      </c>
    </row>
    <row r="456" spans="1:26" s="244" customFormat="1" x14ac:dyDescent="0.25">
      <c r="A456" s="244" t="s">
        <v>1640</v>
      </c>
      <c r="B456" s="244" t="s">
        <v>1639</v>
      </c>
      <c r="E456" s="96"/>
      <c r="F456" s="96" t="s">
        <v>1538</v>
      </c>
      <c r="G456" s="131" t="str">
        <f t="shared" si="57"/>
        <v>23/5/2008</v>
      </c>
      <c r="H456" s="244">
        <v>23</v>
      </c>
      <c r="I456" s="244">
        <v>5</v>
      </c>
      <c r="J456" s="244">
        <v>2008</v>
      </c>
      <c r="K456" s="244" t="s">
        <v>1590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8"/>
        <v>0.18499999999999997</v>
      </c>
      <c r="S456" s="5">
        <v>19.054999999999996</v>
      </c>
      <c r="T456" s="312">
        <f t="shared" si="59"/>
        <v>19.424999999999997</v>
      </c>
      <c r="U456" s="15">
        <f t="shared" si="60"/>
        <v>0.37000000000000099</v>
      </c>
      <c r="V456" s="312">
        <f t="shared" si="61"/>
        <v>3.7750000000000021</v>
      </c>
      <c r="W456" s="244">
        <v>11040</v>
      </c>
      <c r="X456" s="311"/>
      <c r="Y456" s="312"/>
      <c r="Z456" s="113">
        <f t="shared" si="62"/>
        <v>105</v>
      </c>
    </row>
    <row r="457" spans="1:26" s="244" customFormat="1" x14ac:dyDescent="0.25">
      <c r="A457" s="244" t="s">
        <v>1641</v>
      </c>
      <c r="B457" s="244" t="s">
        <v>1639</v>
      </c>
      <c r="E457" s="96"/>
      <c r="F457" s="96" t="s">
        <v>1538</v>
      </c>
      <c r="G457" s="131" t="str">
        <f t="shared" si="57"/>
        <v>23/5/2008</v>
      </c>
      <c r="H457" s="244">
        <v>23</v>
      </c>
      <c r="I457" s="244">
        <v>5</v>
      </c>
      <c r="J457" s="244">
        <v>2008</v>
      </c>
      <c r="K457" s="244" t="s">
        <v>1590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8"/>
        <v>0.18499999999999997</v>
      </c>
      <c r="S457" s="5">
        <v>19.054999999999996</v>
      </c>
      <c r="T457" s="312">
        <f t="shared" si="59"/>
        <v>19.424999999999997</v>
      </c>
      <c r="U457" s="15">
        <f t="shared" si="60"/>
        <v>0.37000000000000099</v>
      </c>
      <c r="V457" s="312">
        <f t="shared" si="61"/>
        <v>3.7750000000000021</v>
      </c>
      <c r="W457" s="244">
        <v>11040</v>
      </c>
      <c r="X457" s="311"/>
      <c r="Y457" s="312"/>
      <c r="Z457" s="113">
        <f t="shared" si="62"/>
        <v>105</v>
      </c>
    </row>
    <row r="458" spans="1:26" s="244" customFormat="1" x14ac:dyDescent="0.25">
      <c r="A458" s="244" t="s">
        <v>1642</v>
      </c>
      <c r="B458" s="244" t="s">
        <v>1639</v>
      </c>
      <c r="E458" s="96"/>
      <c r="F458" s="96" t="s">
        <v>1538</v>
      </c>
      <c r="G458" s="131" t="str">
        <f t="shared" si="57"/>
        <v>23/5/2008</v>
      </c>
      <c r="H458" s="244">
        <v>23</v>
      </c>
      <c r="I458" s="244">
        <v>5</v>
      </c>
      <c r="J458" s="244">
        <v>2008</v>
      </c>
      <c r="K458" s="244" t="s">
        <v>1590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8"/>
        <v>0.18499999999999997</v>
      </c>
      <c r="S458" s="5">
        <v>19.054999999999996</v>
      </c>
      <c r="T458" s="312">
        <f t="shared" si="59"/>
        <v>19.424999999999997</v>
      </c>
      <c r="U458" s="15">
        <f t="shared" si="60"/>
        <v>0.37000000000000099</v>
      </c>
      <c r="V458" s="312">
        <f t="shared" si="61"/>
        <v>3.7750000000000021</v>
      </c>
      <c r="W458" s="244">
        <v>11040</v>
      </c>
      <c r="X458" s="311"/>
      <c r="Y458" s="312"/>
      <c r="Z458" s="113">
        <f t="shared" si="62"/>
        <v>105</v>
      </c>
    </row>
    <row r="459" spans="1:26" s="244" customFormat="1" x14ac:dyDescent="0.25">
      <c r="A459" s="244" t="s">
        <v>1643</v>
      </c>
      <c r="B459" s="244" t="s">
        <v>1639</v>
      </c>
      <c r="E459" s="96"/>
      <c r="F459" s="96" t="s">
        <v>1538</v>
      </c>
      <c r="G459" s="131" t="str">
        <f t="shared" si="57"/>
        <v>23/5/2008</v>
      </c>
      <c r="H459" s="244">
        <v>23</v>
      </c>
      <c r="I459" s="244">
        <v>5</v>
      </c>
      <c r="J459" s="244">
        <v>2008</v>
      </c>
      <c r="K459" s="244" t="s">
        <v>1590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8"/>
        <v>0.18499999999999997</v>
      </c>
      <c r="S459" s="5">
        <v>19.054999999999996</v>
      </c>
      <c r="T459" s="312">
        <f t="shared" si="59"/>
        <v>19.424999999999997</v>
      </c>
      <c r="U459" s="15">
        <f t="shared" si="60"/>
        <v>0.37000000000000099</v>
      </c>
      <c r="V459" s="312">
        <f t="shared" si="61"/>
        <v>3.7750000000000021</v>
      </c>
      <c r="W459" s="244">
        <v>11040</v>
      </c>
      <c r="X459" s="311"/>
      <c r="Y459" s="312"/>
      <c r="Z459" s="113">
        <f t="shared" si="62"/>
        <v>105</v>
      </c>
    </row>
    <row r="460" spans="1:26" s="244" customFormat="1" x14ac:dyDescent="0.25">
      <c r="A460" s="244" t="s">
        <v>1644</v>
      </c>
      <c r="B460" s="244" t="s">
        <v>1639</v>
      </c>
      <c r="E460" s="96"/>
      <c r="F460" s="96" t="s">
        <v>1538</v>
      </c>
      <c r="G460" s="131" t="str">
        <f t="shared" si="57"/>
        <v>23/5/2008</v>
      </c>
      <c r="H460" s="244">
        <v>23</v>
      </c>
      <c r="I460" s="244">
        <v>5</v>
      </c>
      <c r="J460" s="244">
        <v>2008</v>
      </c>
      <c r="K460" s="244" t="s">
        <v>1590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8"/>
        <v>0.18499999999999997</v>
      </c>
      <c r="S460" s="5">
        <v>19.054999999999996</v>
      </c>
      <c r="T460" s="312">
        <f t="shared" si="59"/>
        <v>19.424999999999997</v>
      </c>
      <c r="U460" s="15">
        <f t="shared" si="60"/>
        <v>0.37000000000000099</v>
      </c>
      <c r="V460" s="312">
        <f t="shared" si="61"/>
        <v>3.7750000000000021</v>
      </c>
      <c r="W460" s="244">
        <v>11040</v>
      </c>
      <c r="X460" s="311"/>
      <c r="Y460" s="312"/>
      <c r="Z460" s="113">
        <f t="shared" si="62"/>
        <v>105</v>
      </c>
    </row>
    <row r="461" spans="1:26" s="244" customFormat="1" x14ac:dyDescent="0.25">
      <c r="A461" s="244" t="s">
        <v>1645</v>
      </c>
      <c r="B461" s="244" t="s">
        <v>1639</v>
      </c>
      <c r="E461" s="96"/>
      <c r="F461" s="96" t="s">
        <v>1538</v>
      </c>
      <c r="G461" s="131" t="str">
        <f t="shared" si="57"/>
        <v>23/5/2008</v>
      </c>
      <c r="H461" s="244">
        <v>23</v>
      </c>
      <c r="I461" s="244">
        <v>5</v>
      </c>
      <c r="J461" s="244">
        <v>2008</v>
      </c>
      <c r="K461" s="244" t="s">
        <v>1590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8"/>
        <v>0.18499999999999997</v>
      </c>
      <c r="S461" s="5">
        <v>19.054999999999996</v>
      </c>
      <c r="T461" s="312">
        <f t="shared" si="59"/>
        <v>19.424999999999997</v>
      </c>
      <c r="U461" s="15">
        <f t="shared" si="60"/>
        <v>0.37000000000000099</v>
      </c>
      <c r="V461" s="312">
        <f t="shared" si="61"/>
        <v>3.7750000000000021</v>
      </c>
      <c r="W461" s="244">
        <v>11040</v>
      </c>
      <c r="X461" s="311"/>
      <c r="Y461" s="312"/>
      <c r="Z461" s="113">
        <f t="shared" si="62"/>
        <v>105</v>
      </c>
    </row>
    <row r="462" spans="1:26" s="244" customFormat="1" x14ac:dyDescent="0.25">
      <c r="A462" s="244" t="s">
        <v>1646</v>
      </c>
      <c r="B462" s="244" t="s">
        <v>1639</v>
      </c>
      <c r="E462" s="96"/>
      <c r="F462" s="96" t="s">
        <v>1538</v>
      </c>
      <c r="G462" s="131" t="str">
        <f t="shared" si="57"/>
        <v>23/5/2008</v>
      </c>
      <c r="H462" s="244">
        <v>23</v>
      </c>
      <c r="I462" s="244">
        <v>5</v>
      </c>
      <c r="J462" s="244">
        <v>2008</v>
      </c>
      <c r="K462" s="244" t="s">
        <v>1590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8"/>
        <v>0.18499999999999997</v>
      </c>
      <c r="S462" s="5">
        <v>19.054999999999996</v>
      </c>
      <c r="T462" s="312">
        <f t="shared" si="59"/>
        <v>19.424999999999997</v>
      </c>
      <c r="U462" s="15">
        <f t="shared" si="60"/>
        <v>0.37000000000000099</v>
      </c>
      <c r="V462" s="312">
        <f t="shared" si="61"/>
        <v>3.7750000000000021</v>
      </c>
      <c r="W462" s="244">
        <v>11040</v>
      </c>
      <c r="X462" s="311"/>
      <c r="Y462" s="312"/>
      <c r="Z462" s="113">
        <f t="shared" si="62"/>
        <v>105</v>
      </c>
    </row>
    <row r="463" spans="1:26" s="244" customFormat="1" x14ac:dyDescent="0.25">
      <c r="A463" s="244" t="s">
        <v>1647</v>
      </c>
      <c r="B463" s="244" t="s">
        <v>1639</v>
      </c>
      <c r="E463" s="96"/>
      <c r="F463" s="96" t="s">
        <v>1538</v>
      </c>
      <c r="G463" s="131" t="str">
        <f t="shared" si="57"/>
        <v>23/5/2008</v>
      </c>
      <c r="H463" s="244">
        <v>23</v>
      </c>
      <c r="I463" s="244">
        <v>5</v>
      </c>
      <c r="J463" s="244">
        <v>2008</v>
      </c>
      <c r="K463" s="244" t="s">
        <v>1590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8"/>
        <v>0.18499999999999997</v>
      </c>
      <c r="S463" s="5">
        <v>19.054999999999996</v>
      </c>
      <c r="T463" s="312">
        <f t="shared" si="59"/>
        <v>19.424999999999997</v>
      </c>
      <c r="U463" s="15">
        <f t="shared" si="60"/>
        <v>0.37000000000000099</v>
      </c>
      <c r="V463" s="312">
        <f t="shared" si="61"/>
        <v>3.7750000000000021</v>
      </c>
      <c r="W463" s="244">
        <v>11040</v>
      </c>
      <c r="X463" s="311"/>
      <c r="Y463" s="312"/>
      <c r="Z463" s="113">
        <f t="shared" si="62"/>
        <v>105</v>
      </c>
    </row>
    <row r="464" spans="1:26" s="244" customFormat="1" x14ac:dyDescent="0.25">
      <c r="A464" s="244" t="s">
        <v>1648</v>
      </c>
      <c r="B464" s="244" t="s">
        <v>1639</v>
      </c>
      <c r="E464" s="96"/>
      <c r="F464" s="96" t="s">
        <v>1538</v>
      </c>
      <c r="G464" s="131" t="str">
        <f t="shared" si="57"/>
        <v>23/5/2008</v>
      </c>
      <c r="H464" s="244">
        <v>23</v>
      </c>
      <c r="I464" s="244">
        <v>5</v>
      </c>
      <c r="J464" s="244">
        <v>2008</v>
      </c>
      <c r="K464" s="244" t="s">
        <v>1590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8"/>
        <v>0.18499999999999997</v>
      </c>
      <c r="S464" s="5">
        <v>19.054999999999996</v>
      </c>
      <c r="T464" s="312">
        <f t="shared" si="59"/>
        <v>19.424999999999997</v>
      </c>
      <c r="U464" s="15">
        <f t="shared" si="60"/>
        <v>0.37000000000000099</v>
      </c>
      <c r="V464" s="312">
        <f t="shared" si="61"/>
        <v>3.7750000000000021</v>
      </c>
      <c r="W464" s="244">
        <v>11040</v>
      </c>
      <c r="X464" s="311"/>
      <c r="Y464" s="312"/>
      <c r="Z464" s="113">
        <f t="shared" si="62"/>
        <v>105</v>
      </c>
    </row>
    <row r="465" spans="1:26" s="244" customFormat="1" x14ac:dyDescent="0.25">
      <c r="A465" s="244" t="s">
        <v>1649</v>
      </c>
      <c r="B465" s="244" t="s">
        <v>1639</v>
      </c>
      <c r="E465" s="96"/>
      <c r="F465" s="96" t="s">
        <v>1538</v>
      </c>
      <c r="G465" s="131" t="str">
        <f t="shared" si="57"/>
        <v>23/5/2008</v>
      </c>
      <c r="H465" s="244">
        <v>23</v>
      </c>
      <c r="I465" s="244">
        <v>5</v>
      </c>
      <c r="J465" s="244">
        <v>2008</v>
      </c>
      <c r="K465" s="244" t="s">
        <v>1590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8"/>
        <v>0.18499999999999997</v>
      </c>
      <c r="S465" s="5">
        <v>19.054999999999996</v>
      </c>
      <c r="T465" s="312">
        <f t="shared" si="59"/>
        <v>19.424999999999997</v>
      </c>
      <c r="U465" s="15">
        <f t="shared" si="60"/>
        <v>0.37000000000000099</v>
      </c>
      <c r="V465" s="312">
        <f t="shared" si="61"/>
        <v>3.7750000000000021</v>
      </c>
      <c r="W465" s="244">
        <v>11040</v>
      </c>
      <c r="X465" s="311"/>
      <c r="Y465" s="312"/>
      <c r="Z465" s="113">
        <f t="shared" si="62"/>
        <v>105</v>
      </c>
    </row>
    <row r="466" spans="1:26" s="244" customFormat="1" x14ac:dyDescent="0.25">
      <c r="A466" s="244" t="s">
        <v>1650</v>
      </c>
      <c r="B466" s="244" t="s">
        <v>1639</v>
      </c>
      <c r="E466" s="96"/>
      <c r="F466" s="96" t="s">
        <v>1538</v>
      </c>
      <c r="G466" s="131" t="str">
        <f t="shared" si="57"/>
        <v>23/5/2008</v>
      </c>
      <c r="H466" s="244">
        <v>23</v>
      </c>
      <c r="I466" s="244">
        <v>5</v>
      </c>
      <c r="J466" s="244">
        <v>2008</v>
      </c>
      <c r="K466" s="244" t="s">
        <v>1590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8"/>
        <v>0.18499999999999997</v>
      </c>
      <c r="S466" s="5">
        <v>19.054999999999996</v>
      </c>
      <c r="T466" s="312">
        <f t="shared" si="59"/>
        <v>19.424999999999997</v>
      </c>
      <c r="U466" s="15">
        <f t="shared" si="60"/>
        <v>0.37000000000000099</v>
      </c>
      <c r="V466" s="312">
        <f t="shared" si="61"/>
        <v>3.7750000000000021</v>
      </c>
      <c r="W466" s="244">
        <v>11040</v>
      </c>
      <c r="X466" s="311"/>
      <c r="Y466" s="312"/>
      <c r="Z466" s="113">
        <f t="shared" si="62"/>
        <v>105</v>
      </c>
    </row>
    <row r="467" spans="1:26" s="244" customFormat="1" x14ac:dyDescent="0.25">
      <c r="A467" s="244" t="s">
        <v>1651</v>
      </c>
      <c r="B467" s="244" t="s">
        <v>1639</v>
      </c>
      <c r="E467" s="96"/>
      <c r="F467" s="96" t="s">
        <v>1538</v>
      </c>
      <c r="G467" s="131" t="str">
        <f t="shared" si="57"/>
        <v>23/5/2008</v>
      </c>
      <c r="H467" s="244">
        <v>23</v>
      </c>
      <c r="I467" s="244">
        <v>5</v>
      </c>
      <c r="J467" s="244">
        <v>2008</v>
      </c>
      <c r="K467" s="244" t="s">
        <v>1590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8"/>
        <v>0.18499999999999997</v>
      </c>
      <c r="S467" s="5">
        <v>19.054999999999996</v>
      </c>
      <c r="T467" s="312">
        <f t="shared" si="59"/>
        <v>19.424999999999997</v>
      </c>
      <c r="U467" s="15">
        <f t="shared" si="60"/>
        <v>0.37000000000000099</v>
      </c>
      <c r="V467" s="312">
        <f t="shared" si="61"/>
        <v>3.7750000000000021</v>
      </c>
      <c r="W467" s="244">
        <v>11040</v>
      </c>
      <c r="X467" s="311"/>
      <c r="Y467" s="312"/>
      <c r="Z467" s="113">
        <f t="shared" si="62"/>
        <v>105</v>
      </c>
    </row>
    <row r="468" spans="1:26" s="244" customFormat="1" x14ac:dyDescent="0.25">
      <c r="A468" s="244" t="s">
        <v>1652</v>
      </c>
      <c r="B468" s="244" t="s">
        <v>1639</v>
      </c>
      <c r="E468" s="96"/>
      <c r="F468" s="96" t="s">
        <v>1538</v>
      </c>
      <c r="G468" s="131" t="str">
        <f t="shared" si="57"/>
        <v>23/5/2008</v>
      </c>
      <c r="H468" s="244">
        <v>23</v>
      </c>
      <c r="I468" s="244">
        <v>5</v>
      </c>
      <c r="J468" s="244">
        <v>2008</v>
      </c>
      <c r="K468" s="244" t="s">
        <v>1590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8"/>
        <v>0.18499999999999997</v>
      </c>
      <c r="S468" s="5">
        <v>19.054999999999996</v>
      </c>
      <c r="T468" s="312">
        <f t="shared" si="59"/>
        <v>19.424999999999997</v>
      </c>
      <c r="U468" s="15">
        <f t="shared" si="60"/>
        <v>0.37000000000000099</v>
      </c>
      <c r="V468" s="312">
        <f t="shared" si="61"/>
        <v>3.7750000000000021</v>
      </c>
      <c r="W468" s="244">
        <v>11040</v>
      </c>
      <c r="X468" s="311"/>
      <c r="Y468" s="312"/>
      <c r="Z468" s="113">
        <f t="shared" si="62"/>
        <v>105</v>
      </c>
    </row>
    <row r="469" spans="1:26" s="244" customFormat="1" x14ac:dyDescent="0.25">
      <c r="A469" s="244" t="s">
        <v>1653</v>
      </c>
      <c r="B469" s="244" t="s">
        <v>1639</v>
      </c>
      <c r="E469" s="96"/>
      <c r="F469" s="96" t="s">
        <v>1538</v>
      </c>
      <c r="G469" s="131" t="str">
        <f t="shared" si="57"/>
        <v>23/5/2008</v>
      </c>
      <c r="H469" s="244">
        <v>23</v>
      </c>
      <c r="I469" s="244">
        <v>5</v>
      </c>
      <c r="J469" s="244">
        <v>2008</v>
      </c>
      <c r="K469" s="244" t="s">
        <v>1590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8"/>
        <v>0.18499999999999997</v>
      </c>
      <c r="S469" s="5">
        <v>19.054999999999996</v>
      </c>
      <c r="T469" s="312">
        <f t="shared" si="59"/>
        <v>19.424999999999997</v>
      </c>
      <c r="U469" s="15">
        <f t="shared" si="60"/>
        <v>0.37000000000000099</v>
      </c>
      <c r="V469" s="312">
        <f t="shared" si="61"/>
        <v>3.7750000000000021</v>
      </c>
      <c r="W469" s="244">
        <v>11040</v>
      </c>
      <c r="X469" s="311"/>
      <c r="Y469" s="312"/>
      <c r="Z469" s="113">
        <f t="shared" si="62"/>
        <v>105</v>
      </c>
    </row>
    <row r="470" spans="1:26" s="244" customFormat="1" x14ac:dyDescent="0.25">
      <c r="A470" s="244" t="s">
        <v>1654</v>
      </c>
      <c r="B470" s="244" t="s">
        <v>1639</v>
      </c>
      <c r="E470" s="96"/>
      <c r="F470" s="96" t="s">
        <v>1538</v>
      </c>
      <c r="G470" s="131" t="str">
        <f t="shared" si="57"/>
        <v>23/5/2008</v>
      </c>
      <c r="H470" s="244">
        <v>23</v>
      </c>
      <c r="I470" s="244">
        <v>5</v>
      </c>
      <c r="J470" s="244">
        <v>2008</v>
      </c>
      <c r="K470" s="244" t="s">
        <v>1590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8"/>
        <v>0.18499999999999997</v>
      </c>
      <c r="S470" s="5">
        <v>19.054999999999996</v>
      </c>
      <c r="T470" s="312">
        <f t="shared" si="59"/>
        <v>19.424999999999997</v>
      </c>
      <c r="U470" s="15">
        <f t="shared" si="60"/>
        <v>0.37000000000000099</v>
      </c>
      <c r="V470" s="312">
        <f t="shared" si="61"/>
        <v>3.7750000000000021</v>
      </c>
      <c r="W470" s="244">
        <v>11040</v>
      </c>
      <c r="X470" s="311"/>
      <c r="Y470" s="312"/>
      <c r="Z470" s="113">
        <f t="shared" si="62"/>
        <v>105</v>
      </c>
    </row>
    <row r="471" spans="1:26" s="244" customFormat="1" x14ac:dyDescent="0.25">
      <c r="A471" s="244" t="s">
        <v>1655</v>
      </c>
      <c r="B471" s="244" t="s">
        <v>1639</v>
      </c>
      <c r="E471" s="96"/>
      <c r="F471" s="96" t="s">
        <v>1538</v>
      </c>
      <c r="G471" s="131" t="str">
        <f t="shared" si="57"/>
        <v>23/5/2008</v>
      </c>
      <c r="H471" s="244">
        <v>23</v>
      </c>
      <c r="I471" s="244">
        <v>5</v>
      </c>
      <c r="J471" s="244">
        <v>2008</v>
      </c>
      <c r="K471" s="244" t="s">
        <v>1590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8"/>
        <v>0.18499999999999997</v>
      </c>
      <c r="S471" s="5">
        <v>19.054999999999996</v>
      </c>
      <c r="T471" s="312">
        <f t="shared" si="59"/>
        <v>19.424999999999997</v>
      </c>
      <c r="U471" s="15">
        <f t="shared" si="60"/>
        <v>0.37000000000000099</v>
      </c>
      <c r="V471" s="312">
        <f t="shared" si="61"/>
        <v>3.7750000000000021</v>
      </c>
      <c r="W471" s="244">
        <v>11040</v>
      </c>
      <c r="X471" s="311"/>
      <c r="Y471" s="312"/>
      <c r="Z471" s="113">
        <f t="shared" si="62"/>
        <v>105</v>
      </c>
    </row>
    <row r="472" spans="1:26" s="244" customFormat="1" x14ac:dyDescent="0.25">
      <c r="A472" s="244" t="s">
        <v>1656</v>
      </c>
      <c r="B472" s="244" t="s">
        <v>1639</v>
      </c>
      <c r="E472" s="96"/>
      <c r="F472" s="96" t="s">
        <v>1538</v>
      </c>
      <c r="G472" s="131" t="str">
        <f t="shared" si="57"/>
        <v>23/5/2008</v>
      </c>
      <c r="H472" s="244">
        <v>23</v>
      </c>
      <c r="I472" s="244">
        <v>5</v>
      </c>
      <c r="J472" s="244">
        <v>2008</v>
      </c>
      <c r="K472" s="244" t="s">
        <v>1590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8"/>
        <v>0.18499999999999997</v>
      </c>
      <c r="S472" s="5">
        <v>19.054999999999996</v>
      </c>
      <c r="T472" s="312">
        <f t="shared" si="59"/>
        <v>19.424999999999997</v>
      </c>
      <c r="U472" s="15">
        <f t="shared" si="60"/>
        <v>0.37000000000000099</v>
      </c>
      <c r="V472" s="312">
        <f t="shared" si="61"/>
        <v>3.7750000000000021</v>
      </c>
      <c r="W472" s="244">
        <v>11040</v>
      </c>
      <c r="X472" s="311"/>
      <c r="Y472" s="312"/>
      <c r="Z472" s="113">
        <f t="shared" si="62"/>
        <v>105</v>
      </c>
    </row>
    <row r="473" spans="1:26" s="244" customFormat="1" x14ac:dyDescent="0.25">
      <c r="A473" s="244" t="s">
        <v>1657</v>
      </c>
      <c r="B473" s="244" t="s">
        <v>1639</v>
      </c>
      <c r="E473" s="96"/>
      <c r="F473" s="96" t="s">
        <v>1538</v>
      </c>
      <c r="G473" s="131" t="str">
        <f t="shared" si="57"/>
        <v>23/5/2008</v>
      </c>
      <c r="H473" s="244">
        <v>23</v>
      </c>
      <c r="I473" s="244">
        <v>5</v>
      </c>
      <c r="J473" s="244">
        <v>2008</v>
      </c>
      <c r="K473" s="244" t="s">
        <v>1590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8"/>
        <v>0.18499999999999997</v>
      </c>
      <c r="S473" s="5">
        <v>19.054999999999996</v>
      </c>
      <c r="T473" s="312">
        <f t="shared" si="59"/>
        <v>19.424999999999997</v>
      </c>
      <c r="U473" s="15">
        <f t="shared" si="60"/>
        <v>0.37000000000000099</v>
      </c>
      <c r="V473" s="312">
        <f t="shared" si="61"/>
        <v>3.7750000000000021</v>
      </c>
      <c r="W473" s="244">
        <v>11040</v>
      </c>
      <c r="X473" s="311"/>
      <c r="Y473" s="312"/>
      <c r="Z473" s="113">
        <f t="shared" si="62"/>
        <v>105</v>
      </c>
    </row>
    <row r="474" spans="1:26" s="244" customFormat="1" x14ac:dyDescent="0.25">
      <c r="A474" s="244" t="s">
        <v>1658</v>
      </c>
      <c r="B474" s="244" t="s">
        <v>1639</v>
      </c>
      <c r="E474" s="96"/>
      <c r="F474" s="96" t="s">
        <v>1538</v>
      </c>
      <c r="G474" s="131" t="str">
        <f t="shared" si="57"/>
        <v>23/5/2008</v>
      </c>
      <c r="H474" s="244">
        <v>23</v>
      </c>
      <c r="I474" s="244">
        <v>5</v>
      </c>
      <c r="J474" s="244">
        <v>2008</v>
      </c>
      <c r="K474" s="244" t="s">
        <v>1590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8"/>
        <v>0.18499999999999997</v>
      </c>
      <c r="S474" s="5">
        <v>19.054999999999996</v>
      </c>
      <c r="T474" s="312">
        <f t="shared" si="59"/>
        <v>19.424999999999997</v>
      </c>
      <c r="U474" s="15">
        <f t="shared" si="60"/>
        <v>0.37000000000000099</v>
      </c>
      <c r="V474" s="312">
        <f t="shared" si="61"/>
        <v>3.7750000000000021</v>
      </c>
      <c r="W474" s="244">
        <v>11040</v>
      </c>
      <c r="X474" s="311"/>
      <c r="Y474" s="312"/>
      <c r="Z474" s="113">
        <f t="shared" si="62"/>
        <v>105</v>
      </c>
    </row>
    <row r="475" spans="1:26" s="244" customFormat="1" x14ac:dyDescent="0.25">
      <c r="A475" s="244" t="s">
        <v>1659</v>
      </c>
      <c r="B475" s="244" t="s">
        <v>1639</v>
      </c>
      <c r="E475" s="96"/>
      <c r="F475" s="96" t="s">
        <v>1538</v>
      </c>
      <c r="G475" s="131" t="str">
        <f t="shared" si="57"/>
        <v>23/5/2008</v>
      </c>
      <c r="H475" s="244">
        <v>23</v>
      </c>
      <c r="I475" s="244">
        <v>5</v>
      </c>
      <c r="J475" s="244">
        <v>2008</v>
      </c>
      <c r="K475" s="244" t="s">
        <v>1590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8"/>
        <v>0.18499999999999997</v>
      </c>
      <c r="S475" s="5">
        <v>19.054999999999996</v>
      </c>
      <c r="T475" s="312">
        <f t="shared" si="59"/>
        <v>19.424999999999997</v>
      </c>
      <c r="U475" s="15">
        <f t="shared" si="60"/>
        <v>0.37000000000000099</v>
      </c>
      <c r="V475" s="312">
        <f t="shared" si="61"/>
        <v>3.7750000000000021</v>
      </c>
      <c r="W475" s="244">
        <v>11040</v>
      </c>
      <c r="X475" s="311"/>
      <c r="Y475" s="312"/>
      <c r="Z475" s="113">
        <f t="shared" si="62"/>
        <v>105</v>
      </c>
    </row>
    <row r="476" spans="1:26" s="244" customFormat="1" x14ac:dyDescent="0.25">
      <c r="A476" s="244" t="s">
        <v>1660</v>
      </c>
      <c r="B476" s="244" t="s">
        <v>1639</v>
      </c>
      <c r="E476" s="96"/>
      <c r="F476" s="96" t="s">
        <v>1538</v>
      </c>
      <c r="G476" s="131" t="str">
        <f t="shared" si="57"/>
        <v>23/5/2008</v>
      </c>
      <c r="H476" s="244">
        <v>23</v>
      </c>
      <c r="I476" s="244">
        <v>5</v>
      </c>
      <c r="J476" s="244">
        <v>2008</v>
      </c>
      <c r="K476" s="244" t="s">
        <v>1590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8"/>
        <v>0.18499999999999997</v>
      </c>
      <c r="S476" s="5">
        <v>19.054999999999996</v>
      </c>
      <c r="T476" s="312">
        <f t="shared" si="59"/>
        <v>19.424999999999997</v>
      </c>
      <c r="U476" s="15">
        <f t="shared" si="60"/>
        <v>0.37000000000000099</v>
      </c>
      <c r="V476" s="312">
        <f t="shared" si="61"/>
        <v>3.7750000000000021</v>
      </c>
      <c r="W476" s="244">
        <v>11040</v>
      </c>
      <c r="X476" s="311"/>
      <c r="Y476" s="312"/>
      <c r="Z476" s="113">
        <f t="shared" si="62"/>
        <v>105</v>
      </c>
    </row>
    <row r="477" spans="1:26" s="244" customFormat="1" x14ac:dyDescent="0.25">
      <c r="A477" s="244" t="s">
        <v>1661</v>
      </c>
      <c r="B477" s="244" t="s">
        <v>1639</v>
      </c>
      <c r="E477" s="96"/>
      <c r="F477" s="96" t="s">
        <v>1538</v>
      </c>
      <c r="G477" s="131" t="str">
        <f t="shared" si="57"/>
        <v>23/5/2008</v>
      </c>
      <c r="H477" s="244">
        <v>23</v>
      </c>
      <c r="I477" s="244">
        <v>5</v>
      </c>
      <c r="J477" s="244">
        <v>2008</v>
      </c>
      <c r="K477" s="244" t="s">
        <v>1590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8"/>
        <v>0.18499999999999997</v>
      </c>
      <c r="S477" s="5">
        <v>19.054999999999996</v>
      </c>
      <c r="T477" s="312">
        <f t="shared" si="59"/>
        <v>19.424999999999997</v>
      </c>
      <c r="U477" s="15">
        <f t="shared" si="60"/>
        <v>0.37000000000000099</v>
      </c>
      <c r="V477" s="312">
        <f t="shared" si="61"/>
        <v>3.7750000000000021</v>
      </c>
      <c r="W477" s="244">
        <v>11040</v>
      </c>
      <c r="X477" s="311"/>
      <c r="Y477" s="312"/>
      <c r="Z477" s="113">
        <f t="shared" si="62"/>
        <v>105</v>
      </c>
    </row>
    <row r="478" spans="1:26" s="244" customFormat="1" x14ac:dyDescent="0.25">
      <c r="A478" s="244" t="s">
        <v>1662</v>
      </c>
      <c r="B478" s="244" t="s">
        <v>1639</v>
      </c>
      <c r="E478" s="96"/>
      <c r="F478" s="96" t="s">
        <v>1538</v>
      </c>
      <c r="G478" s="131" t="str">
        <f t="shared" si="57"/>
        <v>23/5/2008</v>
      </c>
      <c r="H478" s="244">
        <v>23</v>
      </c>
      <c r="I478" s="244">
        <v>5</v>
      </c>
      <c r="J478" s="244">
        <v>2008</v>
      </c>
      <c r="K478" s="244" t="s">
        <v>1590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8"/>
        <v>0.18499999999999997</v>
      </c>
      <c r="S478" s="5">
        <v>19.054999999999996</v>
      </c>
      <c r="T478" s="312">
        <f t="shared" si="59"/>
        <v>19.424999999999997</v>
      </c>
      <c r="U478" s="15">
        <f t="shared" si="60"/>
        <v>0.37000000000000099</v>
      </c>
      <c r="V478" s="312">
        <f t="shared" si="61"/>
        <v>3.7750000000000021</v>
      </c>
      <c r="W478" s="244">
        <v>11040</v>
      </c>
      <c r="X478" s="311"/>
      <c r="Y478" s="312"/>
      <c r="Z478" s="113">
        <f t="shared" si="62"/>
        <v>105</v>
      </c>
    </row>
    <row r="479" spans="1:26" s="244" customFormat="1" x14ac:dyDescent="0.25">
      <c r="A479" s="244" t="s">
        <v>1663</v>
      </c>
      <c r="B479" s="244" t="s">
        <v>1639</v>
      </c>
      <c r="E479" s="96"/>
      <c r="F479" s="96" t="s">
        <v>1538</v>
      </c>
      <c r="G479" s="131" t="str">
        <f t="shared" si="57"/>
        <v>23/5/2008</v>
      </c>
      <c r="H479" s="244">
        <v>23</v>
      </c>
      <c r="I479" s="244">
        <v>5</v>
      </c>
      <c r="J479" s="244">
        <v>2008</v>
      </c>
      <c r="K479" s="244" t="s">
        <v>1590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8"/>
        <v>0.18499999999999997</v>
      </c>
      <c r="S479" s="5">
        <v>19.054999999999996</v>
      </c>
      <c r="T479" s="312">
        <f t="shared" si="59"/>
        <v>19.424999999999997</v>
      </c>
      <c r="U479" s="15">
        <f t="shared" si="60"/>
        <v>0.37000000000000099</v>
      </c>
      <c r="V479" s="312">
        <f t="shared" si="61"/>
        <v>3.7750000000000021</v>
      </c>
      <c r="W479" s="244">
        <v>11040</v>
      </c>
      <c r="X479" s="311"/>
      <c r="Y479" s="312"/>
      <c r="Z479" s="113">
        <f t="shared" si="62"/>
        <v>105</v>
      </c>
    </row>
    <row r="480" spans="1:26" s="244" customFormat="1" x14ac:dyDescent="0.25">
      <c r="A480" s="244" t="s">
        <v>1664</v>
      </c>
      <c r="B480" s="244" t="s">
        <v>1639</v>
      </c>
      <c r="E480" s="96"/>
      <c r="F480" s="96" t="s">
        <v>1538</v>
      </c>
      <c r="G480" s="131" t="str">
        <f t="shared" si="57"/>
        <v>23/5/2008</v>
      </c>
      <c r="H480" s="244">
        <v>23</v>
      </c>
      <c r="I480" s="244">
        <v>5</v>
      </c>
      <c r="J480" s="244">
        <v>2008</v>
      </c>
      <c r="K480" s="244" t="s">
        <v>1590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8"/>
        <v>0.18499999999999997</v>
      </c>
      <c r="S480" s="5">
        <v>19.054999999999996</v>
      </c>
      <c r="T480" s="312">
        <f t="shared" si="59"/>
        <v>19.424999999999997</v>
      </c>
      <c r="U480" s="15">
        <f t="shared" si="60"/>
        <v>0.37000000000000099</v>
      </c>
      <c r="V480" s="312">
        <f t="shared" si="61"/>
        <v>3.7750000000000021</v>
      </c>
      <c r="W480" s="244">
        <v>11040</v>
      </c>
      <c r="X480" s="311"/>
      <c r="Y480" s="312"/>
      <c r="Z480" s="113">
        <f t="shared" si="62"/>
        <v>105</v>
      </c>
    </row>
    <row r="481" spans="1:26" s="244" customFormat="1" x14ac:dyDescent="0.25">
      <c r="A481" s="244" t="s">
        <v>1665</v>
      </c>
      <c r="B481" s="244" t="s">
        <v>1639</v>
      </c>
      <c r="E481" s="96"/>
      <c r="F481" s="96" t="s">
        <v>1538</v>
      </c>
      <c r="G481" s="131" t="str">
        <f t="shared" si="57"/>
        <v>23/5/2008</v>
      </c>
      <c r="H481" s="244">
        <v>23</v>
      </c>
      <c r="I481" s="244">
        <v>5</v>
      </c>
      <c r="J481" s="244">
        <v>2008</v>
      </c>
      <c r="K481" s="244" t="s">
        <v>1590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8"/>
        <v>0.18499999999999997</v>
      </c>
      <c r="S481" s="5">
        <v>19.054999999999996</v>
      </c>
      <c r="T481" s="312">
        <f t="shared" si="59"/>
        <v>19.424999999999997</v>
      </c>
      <c r="U481" s="15">
        <f t="shared" si="60"/>
        <v>0.37000000000000099</v>
      </c>
      <c r="V481" s="312">
        <f t="shared" si="61"/>
        <v>3.7750000000000021</v>
      </c>
      <c r="W481" s="244">
        <v>11040</v>
      </c>
      <c r="X481" s="311"/>
      <c r="Y481" s="312"/>
      <c r="Z481" s="113">
        <f t="shared" si="62"/>
        <v>105</v>
      </c>
    </row>
    <row r="482" spans="1:26" s="244" customFormat="1" x14ac:dyDescent="0.25">
      <c r="A482" s="244" t="s">
        <v>1666</v>
      </c>
      <c r="B482" s="244" t="s">
        <v>1639</v>
      </c>
      <c r="E482" s="96"/>
      <c r="F482" s="96" t="s">
        <v>1538</v>
      </c>
      <c r="G482" s="131" t="str">
        <f t="shared" si="57"/>
        <v>23/5/2008</v>
      </c>
      <c r="H482" s="244">
        <v>23</v>
      </c>
      <c r="I482" s="244">
        <v>5</v>
      </c>
      <c r="J482" s="244">
        <v>2008</v>
      </c>
      <c r="K482" s="244" t="s">
        <v>1590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8"/>
        <v>0.18499999999999997</v>
      </c>
      <c r="S482" s="5">
        <v>19.054999999999996</v>
      </c>
      <c r="T482" s="312">
        <f t="shared" si="59"/>
        <v>19.424999999999997</v>
      </c>
      <c r="U482" s="15">
        <f t="shared" si="60"/>
        <v>0.37000000000000099</v>
      </c>
      <c r="V482" s="312">
        <f t="shared" si="61"/>
        <v>3.7750000000000021</v>
      </c>
      <c r="W482" s="244">
        <v>11040</v>
      </c>
      <c r="X482" s="311"/>
      <c r="Y482" s="312"/>
      <c r="Z482" s="113">
        <f t="shared" si="62"/>
        <v>105</v>
      </c>
    </row>
    <row r="483" spans="1:26" s="244" customFormat="1" x14ac:dyDescent="0.25">
      <c r="A483" s="244" t="s">
        <v>1667</v>
      </c>
      <c r="B483" s="244" t="s">
        <v>1639</v>
      </c>
      <c r="E483" s="96"/>
      <c r="F483" s="96" t="s">
        <v>1538</v>
      </c>
      <c r="G483" s="131" t="str">
        <f t="shared" si="57"/>
        <v>23/5/2008</v>
      </c>
      <c r="H483" s="244">
        <v>23</v>
      </c>
      <c r="I483" s="244">
        <v>5</v>
      </c>
      <c r="J483" s="244">
        <v>2008</v>
      </c>
      <c r="K483" s="244" t="s">
        <v>1590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8"/>
        <v>0.18499999999999997</v>
      </c>
      <c r="S483" s="5">
        <v>19.054999999999996</v>
      </c>
      <c r="T483" s="312">
        <f t="shared" si="59"/>
        <v>19.424999999999997</v>
      </c>
      <c r="U483" s="15">
        <f t="shared" si="60"/>
        <v>0.37000000000000099</v>
      </c>
      <c r="V483" s="312">
        <f t="shared" si="61"/>
        <v>3.7750000000000021</v>
      </c>
      <c r="W483" s="244">
        <v>11040</v>
      </c>
      <c r="X483" s="311"/>
      <c r="Y483" s="312"/>
      <c r="Z483" s="113">
        <f t="shared" si="62"/>
        <v>105</v>
      </c>
    </row>
    <row r="484" spans="1:26" s="244" customFormat="1" x14ac:dyDescent="0.25">
      <c r="A484" s="244" t="s">
        <v>1668</v>
      </c>
      <c r="B484" s="244" t="s">
        <v>1639</v>
      </c>
      <c r="E484" s="96"/>
      <c r="F484" s="96" t="s">
        <v>1538</v>
      </c>
      <c r="G484" s="131" t="str">
        <f t="shared" si="57"/>
        <v>23/5/2008</v>
      </c>
      <c r="H484" s="244">
        <v>23</v>
      </c>
      <c r="I484" s="244">
        <v>5</v>
      </c>
      <c r="J484" s="244">
        <v>2008</v>
      </c>
      <c r="K484" s="244" t="s">
        <v>1590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8"/>
        <v>0.18499999999999997</v>
      </c>
      <c r="S484" s="5">
        <v>19.054999999999996</v>
      </c>
      <c r="T484" s="312">
        <f t="shared" si="59"/>
        <v>19.424999999999997</v>
      </c>
      <c r="U484" s="15">
        <f t="shared" si="60"/>
        <v>0.37000000000000099</v>
      </c>
      <c r="V484" s="312">
        <f t="shared" si="61"/>
        <v>3.7750000000000021</v>
      </c>
      <c r="W484" s="244">
        <v>11040</v>
      </c>
      <c r="X484" s="311"/>
      <c r="Y484" s="312"/>
      <c r="Z484" s="113">
        <f t="shared" si="62"/>
        <v>105</v>
      </c>
    </row>
    <row r="485" spans="1:26" s="244" customFormat="1" x14ac:dyDescent="0.25">
      <c r="A485" s="244" t="s">
        <v>1669</v>
      </c>
      <c r="B485" s="244" t="s">
        <v>1639</v>
      </c>
      <c r="E485" s="96"/>
      <c r="F485" s="96" t="s">
        <v>1538</v>
      </c>
      <c r="G485" s="131" t="str">
        <f t="shared" si="57"/>
        <v>23/5/2008</v>
      </c>
      <c r="H485" s="244">
        <v>23</v>
      </c>
      <c r="I485" s="244">
        <v>5</v>
      </c>
      <c r="J485" s="244">
        <v>2008</v>
      </c>
      <c r="K485" s="244" t="s">
        <v>1590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8"/>
        <v>0.18499999999999997</v>
      </c>
      <c r="S485" s="5">
        <v>19.054999999999996</v>
      </c>
      <c r="T485" s="312">
        <f t="shared" si="59"/>
        <v>19.424999999999997</v>
      </c>
      <c r="U485" s="15">
        <f t="shared" si="60"/>
        <v>0.37000000000000099</v>
      </c>
      <c r="V485" s="312">
        <f t="shared" si="61"/>
        <v>3.7750000000000021</v>
      </c>
      <c r="W485" s="244">
        <v>11040</v>
      </c>
      <c r="X485" s="311"/>
      <c r="Y485" s="312"/>
      <c r="Z485" s="113">
        <f t="shared" si="62"/>
        <v>105</v>
      </c>
    </row>
    <row r="486" spans="1:26" s="244" customFormat="1" x14ac:dyDescent="0.25">
      <c r="A486" s="244" t="s">
        <v>1670</v>
      </c>
      <c r="B486" s="244" t="s">
        <v>1639</v>
      </c>
      <c r="E486" s="96"/>
      <c r="F486" s="96" t="s">
        <v>1538</v>
      </c>
      <c r="G486" s="131" t="str">
        <f t="shared" si="57"/>
        <v>23/5/2008</v>
      </c>
      <c r="H486" s="244">
        <v>23</v>
      </c>
      <c r="I486" s="244">
        <v>5</v>
      </c>
      <c r="J486" s="244">
        <v>2008</v>
      </c>
      <c r="K486" s="244" t="s">
        <v>1590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8"/>
        <v>0.18499999999999997</v>
      </c>
      <c r="S486" s="5">
        <v>19.054999999999996</v>
      </c>
      <c r="T486" s="312">
        <f t="shared" si="59"/>
        <v>19.424999999999997</v>
      </c>
      <c r="U486" s="15">
        <f t="shared" si="60"/>
        <v>0.37000000000000099</v>
      </c>
      <c r="V486" s="312">
        <f t="shared" si="61"/>
        <v>3.7750000000000021</v>
      </c>
      <c r="W486" s="244">
        <v>11040</v>
      </c>
      <c r="X486" s="311"/>
      <c r="Y486" s="312"/>
      <c r="Z486" s="113">
        <f t="shared" si="62"/>
        <v>105</v>
      </c>
    </row>
    <row r="487" spans="1:26" s="244" customFormat="1" x14ac:dyDescent="0.25">
      <c r="A487" s="244" t="s">
        <v>1671</v>
      </c>
      <c r="B487" s="244" t="s">
        <v>1639</v>
      </c>
      <c r="E487" s="96"/>
      <c r="F487" s="96" t="s">
        <v>1538</v>
      </c>
      <c r="G487" s="131" t="str">
        <f t="shared" si="57"/>
        <v>23/5/2008</v>
      </c>
      <c r="H487" s="244">
        <v>23</v>
      </c>
      <c r="I487" s="244">
        <v>5</v>
      </c>
      <c r="J487" s="244">
        <v>2008</v>
      </c>
      <c r="K487" s="244" t="s">
        <v>1590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8"/>
        <v>0.18499999999999997</v>
      </c>
      <c r="S487" s="5">
        <v>19.054999999999996</v>
      </c>
      <c r="T487" s="312">
        <f t="shared" si="59"/>
        <v>19.424999999999997</v>
      </c>
      <c r="U487" s="15">
        <f t="shared" si="60"/>
        <v>0.37000000000000099</v>
      </c>
      <c r="V487" s="312">
        <f t="shared" si="61"/>
        <v>3.7750000000000021</v>
      </c>
      <c r="W487" s="244">
        <v>11040</v>
      </c>
      <c r="X487" s="311"/>
      <c r="Y487" s="312"/>
      <c r="Z487" s="113">
        <f t="shared" si="62"/>
        <v>105</v>
      </c>
    </row>
    <row r="488" spans="1:26" s="244" customFormat="1" x14ac:dyDescent="0.25">
      <c r="A488" s="244" t="s">
        <v>1672</v>
      </c>
      <c r="B488" s="244" t="s">
        <v>1639</v>
      </c>
      <c r="E488" s="96"/>
      <c r="F488" s="96" t="s">
        <v>1538</v>
      </c>
      <c r="G488" s="131" t="str">
        <f t="shared" si="57"/>
        <v>23/5/2008</v>
      </c>
      <c r="H488" s="244">
        <v>23</v>
      </c>
      <c r="I488" s="244">
        <v>5</v>
      </c>
      <c r="J488" s="244">
        <v>2008</v>
      </c>
      <c r="K488" s="244" t="s">
        <v>1590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8"/>
        <v>0.18499999999999997</v>
      </c>
      <c r="S488" s="5">
        <v>19.054999999999996</v>
      </c>
      <c r="T488" s="312">
        <f t="shared" si="59"/>
        <v>19.424999999999997</v>
      </c>
      <c r="U488" s="15">
        <f t="shared" si="60"/>
        <v>0.37000000000000099</v>
      </c>
      <c r="V488" s="312">
        <f t="shared" si="61"/>
        <v>3.7750000000000021</v>
      </c>
      <c r="W488" s="244">
        <v>11040</v>
      </c>
      <c r="X488" s="311"/>
      <c r="Y488" s="312"/>
      <c r="Z488" s="113">
        <f t="shared" si="62"/>
        <v>105</v>
      </c>
    </row>
    <row r="489" spans="1:26" s="244" customFormat="1" x14ac:dyDescent="0.25">
      <c r="A489" s="244" t="s">
        <v>1673</v>
      </c>
      <c r="B489" s="244" t="s">
        <v>1639</v>
      </c>
      <c r="E489" s="96"/>
      <c r="F489" s="96">
        <v>8</v>
      </c>
      <c r="G489" s="131" t="str">
        <f t="shared" si="57"/>
        <v>23/5/2008</v>
      </c>
      <c r="H489" s="244">
        <v>23</v>
      </c>
      <c r="I489" s="244">
        <v>5</v>
      </c>
      <c r="J489" s="244">
        <v>2008</v>
      </c>
      <c r="K489" s="244" t="s">
        <v>1590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8"/>
        <v>0.18499999999999997</v>
      </c>
      <c r="S489" s="5">
        <v>19.054999999999996</v>
      </c>
      <c r="T489" s="312">
        <f t="shared" si="59"/>
        <v>19.424999999999997</v>
      </c>
      <c r="U489" s="15">
        <f t="shared" si="60"/>
        <v>0.37000000000000099</v>
      </c>
      <c r="V489" s="312">
        <f t="shared" si="61"/>
        <v>3.7750000000000021</v>
      </c>
      <c r="W489" s="244">
        <v>11040</v>
      </c>
      <c r="X489" s="311"/>
      <c r="Y489" s="312"/>
      <c r="Z489" s="113">
        <f t="shared" si="62"/>
        <v>105</v>
      </c>
    </row>
    <row r="490" spans="1:26" s="244" customFormat="1" x14ac:dyDescent="0.25">
      <c r="A490" s="244" t="s">
        <v>1674</v>
      </c>
      <c r="B490" s="244" t="s">
        <v>1639</v>
      </c>
      <c r="E490" s="96"/>
      <c r="F490" s="96" t="s">
        <v>1538</v>
      </c>
      <c r="G490" s="131" t="str">
        <f t="shared" si="57"/>
        <v>23/5/2008</v>
      </c>
      <c r="H490" s="244">
        <v>23</v>
      </c>
      <c r="I490" s="244">
        <v>5</v>
      </c>
      <c r="J490" s="244">
        <v>2008</v>
      </c>
      <c r="K490" s="244" t="s">
        <v>1590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8"/>
        <v>0.18499999999999997</v>
      </c>
      <c r="S490" s="5">
        <v>19.054999999999996</v>
      </c>
      <c r="T490" s="312">
        <f t="shared" si="59"/>
        <v>19.424999999999997</v>
      </c>
      <c r="U490" s="15">
        <f t="shared" si="60"/>
        <v>0.37000000000000099</v>
      </c>
      <c r="V490" s="312">
        <f t="shared" si="61"/>
        <v>3.7750000000000021</v>
      </c>
      <c r="W490" s="244">
        <v>11040</v>
      </c>
      <c r="X490" s="311"/>
      <c r="Y490" s="312"/>
      <c r="Z490" s="113">
        <f t="shared" si="62"/>
        <v>105</v>
      </c>
    </row>
    <row r="491" spans="1:26" s="244" customFormat="1" x14ac:dyDescent="0.25">
      <c r="A491" s="244" t="s">
        <v>1675</v>
      </c>
      <c r="B491" s="244" t="s">
        <v>1639</v>
      </c>
      <c r="E491" s="96"/>
      <c r="F491" s="96" t="s">
        <v>1538</v>
      </c>
      <c r="G491" s="131" t="str">
        <f t="shared" si="57"/>
        <v>23/5/2008</v>
      </c>
      <c r="H491" s="244">
        <v>23</v>
      </c>
      <c r="I491" s="244">
        <v>5</v>
      </c>
      <c r="J491" s="244">
        <v>2008</v>
      </c>
      <c r="K491" s="244" t="s">
        <v>1590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8"/>
        <v>0.18499999999999997</v>
      </c>
      <c r="S491" s="5">
        <v>19.054999999999996</v>
      </c>
      <c r="T491" s="312">
        <f t="shared" si="59"/>
        <v>19.424999999999997</v>
      </c>
      <c r="U491" s="15">
        <f t="shared" si="60"/>
        <v>0.37000000000000099</v>
      </c>
      <c r="V491" s="312">
        <f t="shared" si="61"/>
        <v>3.7750000000000021</v>
      </c>
      <c r="W491" s="244">
        <v>11040</v>
      </c>
      <c r="X491" s="311"/>
      <c r="Y491" s="312"/>
      <c r="Z491" s="113">
        <f t="shared" si="62"/>
        <v>105</v>
      </c>
    </row>
    <row r="492" spans="1:26" s="244" customFormat="1" x14ac:dyDescent="0.25">
      <c r="A492" s="244" t="s">
        <v>1676</v>
      </c>
      <c r="B492" s="244" t="s">
        <v>1639</v>
      </c>
      <c r="E492" s="96"/>
      <c r="F492" s="96" t="s">
        <v>1538</v>
      </c>
      <c r="G492" s="131" t="str">
        <f t="shared" si="57"/>
        <v>23/5/2008</v>
      </c>
      <c r="H492" s="244">
        <v>23</v>
      </c>
      <c r="I492" s="244">
        <v>5</v>
      </c>
      <c r="J492" s="244">
        <v>2008</v>
      </c>
      <c r="K492" s="244" t="s">
        <v>1590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8"/>
        <v>0.18499999999999997</v>
      </c>
      <c r="S492" s="5">
        <v>19.054999999999996</v>
      </c>
      <c r="T492" s="312">
        <f t="shared" si="59"/>
        <v>19.424999999999997</v>
      </c>
      <c r="U492" s="15">
        <f t="shared" si="60"/>
        <v>0.37000000000000099</v>
      </c>
      <c r="V492" s="312">
        <f t="shared" si="61"/>
        <v>3.7750000000000021</v>
      </c>
      <c r="W492" s="244">
        <v>11040</v>
      </c>
      <c r="X492" s="311"/>
      <c r="Y492" s="312"/>
      <c r="Z492" s="113">
        <f t="shared" si="62"/>
        <v>105</v>
      </c>
    </row>
    <row r="493" spans="1:26" s="244" customFormat="1" x14ac:dyDescent="0.25">
      <c r="A493" s="244" t="s">
        <v>1677</v>
      </c>
      <c r="B493" s="244" t="s">
        <v>1639</v>
      </c>
      <c r="E493" s="96"/>
      <c r="F493" s="96" t="s">
        <v>1538</v>
      </c>
      <c r="G493" s="131" t="str">
        <f t="shared" si="57"/>
        <v>23/5/2008</v>
      </c>
      <c r="H493" s="244">
        <v>23</v>
      </c>
      <c r="I493" s="244">
        <v>5</v>
      </c>
      <c r="J493" s="244">
        <v>2008</v>
      </c>
      <c r="K493" s="244" t="s">
        <v>1590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8"/>
        <v>0.18499999999999997</v>
      </c>
      <c r="S493" s="5">
        <v>19.054999999999996</v>
      </c>
      <c r="T493" s="312">
        <f t="shared" si="59"/>
        <v>19.424999999999997</v>
      </c>
      <c r="U493" s="15">
        <f t="shared" si="60"/>
        <v>0.37000000000000099</v>
      </c>
      <c r="V493" s="312">
        <f t="shared" si="61"/>
        <v>3.7750000000000021</v>
      </c>
      <c r="W493" s="244">
        <v>11040</v>
      </c>
      <c r="X493" s="311"/>
      <c r="Y493" s="312"/>
      <c r="Z493" s="113">
        <f t="shared" si="62"/>
        <v>105</v>
      </c>
    </row>
    <row r="494" spans="1:26" s="244" customFormat="1" x14ac:dyDescent="0.25">
      <c r="A494" s="244" t="s">
        <v>1678</v>
      </c>
      <c r="B494" s="244" t="s">
        <v>1639</v>
      </c>
      <c r="E494" s="96"/>
      <c r="F494" s="96" t="s">
        <v>1538</v>
      </c>
      <c r="G494" s="131" t="str">
        <f t="shared" si="57"/>
        <v>23/5/2008</v>
      </c>
      <c r="H494" s="244">
        <v>23</v>
      </c>
      <c r="I494" s="244">
        <v>5</v>
      </c>
      <c r="J494" s="244">
        <v>2008</v>
      </c>
      <c r="K494" s="244" t="s">
        <v>1590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8"/>
        <v>0.18499999999999997</v>
      </c>
      <c r="S494" s="5">
        <v>19.054999999999996</v>
      </c>
      <c r="T494" s="312">
        <f t="shared" si="59"/>
        <v>19.424999999999997</v>
      </c>
      <c r="U494" s="15">
        <f t="shared" si="60"/>
        <v>0.37000000000000099</v>
      </c>
      <c r="V494" s="312">
        <f t="shared" si="61"/>
        <v>3.7750000000000021</v>
      </c>
      <c r="W494" s="244">
        <v>11040</v>
      </c>
      <c r="X494" s="311"/>
      <c r="Y494" s="312"/>
      <c r="Z494" s="113">
        <f t="shared" si="62"/>
        <v>105</v>
      </c>
    </row>
    <row r="495" spans="1:26" s="244" customFormat="1" x14ac:dyDescent="0.25">
      <c r="A495" s="244" t="s">
        <v>1679</v>
      </c>
      <c r="B495" s="244" t="s">
        <v>1639</v>
      </c>
      <c r="E495" s="96"/>
      <c r="F495" s="96" t="s">
        <v>1538</v>
      </c>
      <c r="G495" s="131" t="str">
        <f t="shared" si="57"/>
        <v>23/5/2008</v>
      </c>
      <c r="H495" s="244">
        <v>23</v>
      </c>
      <c r="I495" s="244">
        <v>5</v>
      </c>
      <c r="J495" s="244">
        <v>2008</v>
      </c>
      <c r="K495" s="244" t="s">
        <v>1590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8"/>
        <v>0.18499999999999997</v>
      </c>
      <c r="S495" s="5">
        <v>19.054999999999996</v>
      </c>
      <c r="T495" s="312">
        <f t="shared" si="59"/>
        <v>19.424999999999997</v>
      </c>
      <c r="U495" s="15">
        <f t="shared" si="60"/>
        <v>0.37000000000000099</v>
      </c>
      <c r="V495" s="312">
        <f t="shared" si="61"/>
        <v>3.7750000000000021</v>
      </c>
      <c r="W495" s="244">
        <v>11040</v>
      </c>
      <c r="X495" s="311"/>
      <c r="Y495" s="312"/>
      <c r="Z495" s="113">
        <f t="shared" si="62"/>
        <v>105</v>
      </c>
    </row>
    <row r="496" spans="1:26" s="244" customFormat="1" x14ac:dyDescent="0.25">
      <c r="A496" s="244" t="s">
        <v>1680</v>
      </c>
      <c r="B496" s="244" t="s">
        <v>1639</v>
      </c>
      <c r="E496" s="96"/>
      <c r="F496" s="96" t="s">
        <v>1538</v>
      </c>
      <c r="G496" s="131" t="str">
        <f t="shared" si="57"/>
        <v>23/5/2008</v>
      </c>
      <c r="H496" s="244">
        <v>23</v>
      </c>
      <c r="I496" s="244">
        <v>5</v>
      </c>
      <c r="J496" s="244">
        <v>2008</v>
      </c>
      <c r="K496" s="244" t="s">
        <v>1590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8"/>
        <v>0.18499999999999997</v>
      </c>
      <c r="S496" s="5">
        <v>19.054999999999996</v>
      </c>
      <c r="T496" s="312">
        <f t="shared" si="59"/>
        <v>19.424999999999997</v>
      </c>
      <c r="U496" s="15">
        <f t="shared" si="60"/>
        <v>0.37000000000000099</v>
      </c>
      <c r="V496" s="312">
        <f t="shared" si="61"/>
        <v>3.7750000000000021</v>
      </c>
      <c r="W496" s="244">
        <v>11040</v>
      </c>
      <c r="X496" s="311"/>
      <c r="Y496" s="312"/>
      <c r="Z496" s="113">
        <f t="shared" si="62"/>
        <v>105</v>
      </c>
    </row>
    <row r="497" spans="1:26" s="244" customFormat="1" x14ac:dyDescent="0.25">
      <c r="A497" s="244" t="s">
        <v>1681</v>
      </c>
      <c r="B497" s="244" t="s">
        <v>1639</v>
      </c>
      <c r="E497" s="96"/>
      <c r="F497" s="96" t="s">
        <v>1538</v>
      </c>
      <c r="G497" s="131" t="str">
        <f t="shared" si="57"/>
        <v>23/5/2008</v>
      </c>
      <c r="H497" s="244">
        <v>23</v>
      </c>
      <c r="I497" s="244">
        <v>5</v>
      </c>
      <c r="J497" s="244">
        <v>2008</v>
      </c>
      <c r="K497" s="244" t="s">
        <v>1590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8"/>
        <v>0.18499999999999997</v>
      </c>
      <c r="S497" s="5">
        <v>19.054999999999996</v>
      </c>
      <c r="T497" s="312">
        <f t="shared" si="59"/>
        <v>19.424999999999997</v>
      </c>
      <c r="U497" s="15">
        <f t="shared" si="60"/>
        <v>0.37000000000000099</v>
      </c>
      <c r="V497" s="312">
        <f t="shared" si="61"/>
        <v>3.7750000000000021</v>
      </c>
      <c r="W497" s="244">
        <v>11040</v>
      </c>
      <c r="X497" s="311"/>
      <c r="Y497" s="312"/>
      <c r="Z497" s="113">
        <f t="shared" si="62"/>
        <v>105</v>
      </c>
    </row>
    <row r="498" spans="1:26" s="244" customFormat="1" x14ac:dyDescent="0.25">
      <c r="A498" s="244" t="s">
        <v>1682</v>
      </c>
      <c r="B498" s="244" t="s">
        <v>1639</v>
      </c>
      <c r="E498" s="96"/>
      <c r="F498" s="96" t="s">
        <v>1538</v>
      </c>
      <c r="G498" s="131" t="str">
        <f t="shared" si="57"/>
        <v>23/5/2008</v>
      </c>
      <c r="H498" s="244">
        <v>23</v>
      </c>
      <c r="I498" s="244">
        <v>5</v>
      </c>
      <c r="J498" s="244">
        <v>2008</v>
      </c>
      <c r="K498" s="244" t="s">
        <v>1590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8"/>
        <v>0.18499999999999997</v>
      </c>
      <c r="S498" s="5">
        <v>19.054999999999996</v>
      </c>
      <c r="T498" s="312">
        <f t="shared" si="59"/>
        <v>19.424999999999997</v>
      </c>
      <c r="U498" s="15">
        <f t="shared" si="60"/>
        <v>0.37000000000000099</v>
      </c>
      <c r="V498" s="312">
        <f t="shared" si="61"/>
        <v>3.7750000000000021</v>
      </c>
      <c r="W498" s="244">
        <v>11040</v>
      </c>
      <c r="X498" s="311"/>
      <c r="Y498" s="312"/>
      <c r="Z498" s="113">
        <f t="shared" si="62"/>
        <v>105</v>
      </c>
    </row>
    <row r="499" spans="1:26" s="244" customFormat="1" x14ac:dyDescent="0.25">
      <c r="A499" s="244" t="s">
        <v>1683</v>
      </c>
      <c r="B499" s="244" t="s">
        <v>1639</v>
      </c>
      <c r="E499" s="96"/>
      <c r="F499" s="96" t="s">
        <v>1538</v>
      </c>
      <c r="G499" s="131" t="str">
        <f t="shared" si="57"/>
        <v>23/5/2008</v>
      </c>
      <c r="H499" s="244">
        <v>23</v>
      </c>
      <c r="I499" s="244">
        <v>5</v>
      </c>
      <c r="J499" s="244">
        <v>2008</v>
      </c>
      <c r="K499" s="244" t="s">
        <v>1590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8"/>
        <v>0.18499999999999997</v>
      </c>
      <c r="S499" s="5">
        <v>19.054999999999996</v>
      </c>
      <c r="T499" s="312">
        <f t="shared" si="59"/>
        <v>19.424999999999997</v>
      </c>
      <c r="U499" s="15">
        <f t="shared" si="60"/>
        <v>0.37000000000000099</v>
      </c>
      <c r="V499" s="312">
        <f t="shared" si="61"/>
        <v>3.7750000000000021</v>
      </c>
      <c r="W499" s="244">
        <v>11040</v>
      </c>
      <c r="X499" s="311"/>
      <c r="Y499" s="312"/>
      <c r="Z499" s="113">
        <f t="shared" si="62"/>
        <v>105</v>
      </c>
    </row>
    <row r="500" spans="1:26" s="244" customFormat="1" x14ac:dyDescent="0.25">
      <c r="A500" s="244" t="s">
        <v>1684</v>
      </c>
      <c r="B500" s="244" t="s">
        <v>1639</v>
      </c>
      <c r="E500" s="96"/>
      <c r="F500" s="96" t="s">
        <v>1538</v>
      </c>
      <c r="G500" s="131" t="str">
        <f t="shared" si="57"/>
        <v>23/5/2008</v>
      </c>
      <c r="H500" s="244">
        <v>23</v>
      </c>
      <c r="I500" s="244">
        <v>5</v>
      </c>
      <c r="J500" s="244">
        <v>2008</v>
      </c>
      <c r="K500" s="244" t="s">
        <v>1590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8"/>
        <v>0.18499999999999997</v>
      </c>
      <c r="S500" s="5">
        <v>19.054999999999996</v>
      </c>
      <c r="T500" s="312">
        <f t="shared" si="59"/>
        <v>19.424999999999997</v>
      </c>
      <c r="U500" s="15">
        <f t="shared" si="60"/>
        <v>0.37000000000000099</v>
      </c>
      <c r="V500" s="312">
        <f t="shared" si="61"/>
        <v>3.7750000000000021</v>
      </c>
      <c r="W500" s="244">
        <v>11040</v>
      </c>
      <c r="X500" s="311"/>
      <c r="Y500" s="312"/>
      <c r="Z500" s="113">
        <f t="shared" si="62"/>
        <v>105</v>
      </c>
    </row>
    <row r="501" spans="1:26" s="244" customFormat="1" x14ac:dyDescent="0.25">
      <c r="A501" s="244" t="s">
        <v>1685</v>
      </c>
      <c r="B501" s="244" t="s">
        <v>1639</v>
      </c>
      <c r="E501" s="96"/>
      <c r="F501" s="96" t="s">
        <v>1538</v>
      </c>
      <c r="G501" s="131" t="str">
        <f t="shared" si="57"/>
        <v>23/5/2008</v>
      </c>
      <c r="H501" s="244">
        <v>23</v>
      </c>
      <c r="I501" s="244">
        <v>5</v>
      </c>
      <c r="J501" s="244">
        <v>2008</v>
      </c>
      <c r="K501" s="244" t="s">
        <v>1590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8"/>
        <v>0.18499999999999997</v>
      </c>
      <c r="S501" s="5">
        <v>19.054999999999996</v>
      </c>
      <c r="T501" s="312">
        <f t="shared" si="59"/>
        <v>19.424999999999997</v>
      </c>
      <c r="U501" s="15">
        <f t="shared" si="60"/>
        <v>0.37000000000000099</v>
      </c>
      <c r="V501" s="312">
        <f t="shared" si="61"/>
        <v>3.7750000000000021</v>
      </c>
      <c r="W501" s="244">
        <v>11040</v>
      </c>
      <c r="X501" s="311"/>
      <c r="Y501" s="312"/>
      <c r="Z501" s="113">
        <f t="shared" si="62"/>
        <v>105</v>
      </c>
    </row>
    <row r="502" spans="1:26" s="244" customFormat="1" x14ac:dyDescent="0.25">
      <c r="A502" s="244" t="s">
        <v>1686</v>
      </c>
      <c r="B502" s="244" t="s">
        <v>1639</v>
      </c>
      <c r="E502" s="96"/>
      <c r="F502" s="96" t="s">
        <v>1538</v>
      </c>
      <c r="G502" s="131" t="str">
        <f t="shared" si="57"/>
        <v>23/5/2008</v>
      </c>
      <c r="H502" s="244">
        <v>23</v>
      </c>
      <c r="I502" s="244">
        <v>5</v>
      </c>
      <c r="J502" s="244">
        <v>2008</v>
      </c>
      <c r="K502" s="244" t="s">
        <v>1590</v>
      </c>
      <c r="L502" s="96"/>
      <c r="M502" s="244" t="s">
        <v>624</v>
      </c>
      <c r="N502" s="348">
        <v>23.2</v>
      </c>
      <c r="O502" s="348"/>
      <c r="Q502" s="244">
        <v>10</v>
      </c>
      <c r="R502" s="30">
        <f t="shared" si="58"/>
        <v>0.18499999999999997</v>
      </c>
      <c r="S502" s="5">
        <v>19.054999999999996</v>
      </c>
      <c r="T502" s="312">
        <f t="shared" si="59"/>
        <v>19.424999999999997</v>
      </c>
      <c r="U502" s="15">
        <f t="shared" si="60"/>
        <v>0.37000000000000099</v>
      </c>
      <c r="V502" s="312">
        <f t="shared" si="61"/>
        <v>3.7750000000000021</v>
      </c>
      <c r="W502" s="244">
        <v>11040</v>
      </c>
      <c r="X502" s="311"/>
      <c r="Y502" s="312"/>
      <c r="Z502" s="113">
        <f t="shared" si="62"/>
        <v>105</v>
      </c>
    </row>
    <row r="503" spans="1:26" s="244" customFormat="1" x14ac:dyDescent="0.25">
      <c r="A503" s="244" t="s">
        <v>1687</v>
      </c>
      <c r="B503" s="244" t="s">
        <v>1639</v>
      </c>
      <c r="E503" s="96"/>
      <c r="F503" s="96" t="s">
        <v>1538</v>
      </c>
      <c r="G503" s="131" t="str">
        <f t="shared" si="57"/>
        <v>23/5/2008</v>
      </c>
      <c r="H503" s="244">
        <v>23</v>
      </c>
      <c r="I503" s="244">
        <v>5</v>
      </c>
      <c r="J503" s="244">
        <v>2008</v>
      </c>
      <c r="K503" s="244" t="s">
        <v>1590</v>
      </c>
      <c r="L503" s="96"/>
      <c r="M503" s="244" t="s">
        <v>624</v>
      </c>
      <c r="N503" s="348">
        <v>23.2</v>
      </c>
      <c r="O503" s="348"/>
      <c r="Q503" s="244">
        <v>10</v>
      </c>
      <c r="R503" s="30">
        <f t="shared" si="58"/>
        <v>0.18499999999999997</v>
      </c>
      <c r="S503" s="5">
        <v>19.054999999999996</v>
      </c>
      <c r="T503" s="312">
        <f t="shared" si="59"/>
        <v>19.424999999999997</v>
      </c>
      <c r="U503" s="15">
        <f t="shared" si="60"/>
        <v>0.37000000000000099</v>
      </c>
      <c r="V503" s="312">
        <f t="shared" si="61"/>
        <v>3.7750000000000021</v>
      </c>
      <c r="W503" s="244">
        <v>11040</v>
      </c>
      <c r="X503" s="311"/>
      <c r="Y503" s="312"/>
      <c r="Z503" s="113">
        <f t="shared" si="62"/>
        <v>105</v>
      </c>
    </row>
    <row r="504" spans="1:26" s="244" customFormat="1" x14ac:dyDescent="0.25">
      <c r="A504" s="244" t="s">
        <v>1688</v>
      </c>
      <c r="B504" s="244" t="s">
        <v>1639</v>
      </c>
      <c r="E504" s="96"/>
      <c r="F504" s="96" t="s">
        <v>1538</v>
      </c>
      <c r="G504" s="131" t="str">
        <f t="shared" si="57"/>
        <v>23/5/2008</v>
      </c>
      <c r="H504" s="244">
        <v>23</v>
      </c>
      <c r="I504" s="244">
        <v>5</v>
      </c>
      <c r="J504" s="244">
        <v>2008</v>
      </c>
      <c r="K504" s="244" t="s">
        <v>1590</v>
      </c>
      <c r="L504" s="96"/>
      <c r="M504" s="244" t="s">
        <v>624</v>
      </c>
      <c r="N504" s="348">
        <v>23.2</v>
      </c>
      <c r="O504" s="348"/>
      <c r="Q504" s="244">
        <v>10</v>
      </c>
      <c r="R504" s="30">
        <f t="shared" si="58"/>
        <v>0.18499999999999997</v>
      </c>
      <c r="S504" s="5">
        <v>19.054999999999996</v>
      </c>
      <c r="T504" s="312">
        <f t="shared" si="59"/>
        <v>19.424999999999997</v>
      </c>
      <c r="U504" s="15">
        <f t="shared" si="60"/>
        <v>0.37000000000000099</v>
      </c>
      <c r="V504" s="312">
        <f t="shared" si="61"/>
        <v>3.7750000000000021</v>
      </c>
      <c r="W504" s="244">
        <v>11040</v>
      </c>
      <c r="X504" s="311"/>
      <c r="Y504" s="312"/>
      <c r="Z504" s="113">
        <f t="shared" si="62"/>
        <v>105</v>
      </c>
    </row>
    <row r="505" spans="1:26" s="244" customFormat="1" x14ac:dyDescent="0.25">
      <c r="A505" s="244" t="s">
        <v>1689</v>
      </c>
      <c r="B505" s="244" t="s">
        <v>1639</v>
      </c>
      <c r="E505" s="96"/>
      <c r="F505" s="96" t="s">
        <v>1538</v>
      </c>
      <c r="G505" s="131" t="str">
        <f t="shared" si="57"/>
        <v>23/5/2008</v>
      </c>
      <c r="H505" s="244">
        <v>23</v>
      </c>
      <c r="I505" s="244">
        <v>5</v>
      </c>
      <c r="J505" s="244">
        <v>2008</v>
      </c>
      <c r="K505" s="244" t="s">
        <v>1590</v>
      </c>
      <c r="L505" s="96"/>
      <c r="M505" s="244" t="s">
        <v>624</v>
      </c>
      <c r="N505" s="348">
        <v>23.2</v>
      </c>
      <c r="O505" s="348"/>
      <c r="Q505" s="244">
        <v>10</v>
      </c>
      <c r="R505" s="30">
        <f t="shared" si="58"/>
        <v>0.18499999999999997</v>
      </c>
      <c r="S505" s="5">
        <v>19.054999999999996</v>
      </c>
      <c r="T505" s="312">
        <f t="shared" si="59"/>
        <v>19.424999999999997</v>
      </c>
      <c r="U505" s="15">
        <f t="shared" si="60"/>
        <v>0.37000000000000099</v>
      </c>
      <c r="V505" s="312">
        <f t="shared" si="61"/>
        <v>3.7750000000000021</v>
      </c>
      <c r="W505" s="244">
        <v>11040</v>
      </c>
      <c r="X505" s="311"/>
      <c r="Y505" s="312"/>
      <c r="Z505" s="113">
        <f t="shared" si="62"/>
        <v>105</v>
      </c>
    </row>
    <row r="506" spans="1:26" s="244" customFormat="1" x14ac:dyDescent="0.25">
      <c r="A506" s="244" t="s">
        <v>1690</v>
      </c>
      <c r="B506" s="244" t="s">
        <v>1639</v>
      </c>
      <c r="E506" s="96"/>
      <c r="F506" s="96" t="s">
        <v>1538</v>
      </c>
      <c r="G506" s="131" t="str">
        <f t="shared" si="57"/>
        <v>23/5/2008</v>
      </c>
      <c r="H506" s="244">
        <v>23</v>
      </c>
      <c r="I506" s="244">
        <v>5</v>
      </c>
      <c r="J506" s="244">
        <v>2008</v>
      </c>
      <c r="K506" s="244" t="s">
        <v>1590</v>
      </c>
      <c r="L506" s="96"/>
      <c r="M506" s="244" t="s">
        <v>624</v>
      </c>
      <c r="N506" s="348">
        <v>23.2</v>
      </c>
      <c r="O506" s="348"/>
      <c r="Q506" s="244">
        <v>10</v>
      </c>
      <c r="R506" s="30">
        <f t="shared" si="58"/>
        <v>0.18499999999999997</v>
      </c>
      <c r="S506" s="5">
        <v>19.054999999999996</v>
      </c>
      <c r="T506" s="312">
        <f t="shared" si="59"/>
        <v>19.424999999999997</v>
      </c>
      <c r="U506" s="15">
        <f t="shared" si="60"/>
        <v>0.37000000000000099</v>
      </c>
      <c r="V506" s="312">
        <f t="shared" si="61"/>
        <v>3.7750000000000021</v>
      </c>
      <c r="W506" s="244">
        <v>11040</v>
      </c>
      <c r="X506" s="311"/>
      <c r="Y506" s="312"/>
      <c r="Z506" s="113">
        <f t="shared" si="62"/>
        <v>105</v>
      </c>
    </row>
    <row r="507" spans="1:26" s="244" customFormat="1" x14ac:dyDescent="0.25">
      <c r="A507" s="244" t="s">
        <v>1691</v>
      </c>
      <c r="B507" s="244" t="s">
        <v>1639</v>
      </c>
      <c r="E507" s="96"/>
      <c r="F507" s="96" t="s">
        <v>1538</v>
      </c>
      <c r="G507" s="131" t="str">
        <f t="shared" si="57"/>
        <v>23/5/2008</v>
      </c>
      <c r="H507" s="244">
        <v>23</v>
      </c>
      <c r="I507" s="244">
        <v>5</v>
      </c>
      <c r="J507" s="244">
        <v>2008</v>
      </c>
      <c r="K507" s="244" t="s">
        <v>1590</v>
      </c>
      <c r="L507" s="96"/>
      <c r="M507" s="244" t="s">
        <v>624</v>
      </c>
      <c r="N507" s="348">
        <v>23.2</v>
      </c>
      <c r="O507" s="348"/>
      <c r="Q507" s="244">
        <v>10</v>
      </c>
      <c r="R507" s="30">
        <f t="shared" si="58"/>
        <v>0.18499999999999997</v>
      </c>
      <c r="S507" s="5">
        <v>19.054999999999996</v>
      </c>
      <c r="T507" s="312">
        <f t="shared" si="59"/>
        <v>19.424999999999997</v>
      </c>
      <c r="U507" s="15">
        <f t="shared" si="60"/>
        <v>0.37000000000000099</v>
      </c>
      <c r="V507" s="312">
        <f t="shared" si="61"/>
        <v>3.7750000000000021</v>
      </c>
      <c r="W507" s="244">
        <v>11040</v>
      </c>
      <c r="X507" s="311"/>
      <c r="Y507" s="312"/>
      <c r="Z507" s="113">
        <f t="shared" si="62"/>
        <v>105</v>
      </c>
    </row>
    <row r="508" spans="1:26" s="244" customFormat="1" x14ac:dyDescent="0.25">
      <c r="A508" s="244" t="s">
        <v>1692</v>
      </c>
      <c r="B508" s="244" t="s">
        <v>1639</v>
      </c>
      <c r="E508" s="96"/>
      <c r="F508" s="96" t="s">
        <v>1538</v>
      </c>
      <c r="G508" s="131" t="str">
        <f t="shared" si="57"/>
        <v>23/5/2008</v>
      </c>
      <c r="H508" s="244">
        <v>23</v>
      </c>
      <c r="I508" s="244">
        <v>5</v>
      </c>
      <c r="J508" s="244">
        <v>2008</v>
      </c>
      <c r="K508" s="244" t="s">
        <v>1590</v>
      </c>
      <c r="L508" s="96"/>
      <c r="M508" s="244" t="s">
        <v>624</v>
      </c>
      <c r="N508" s="348">
        <v>23.2</v>
      </c>
      <c r="O508" s="348"/>
      <c r="Q508" s="244">
        <v>10</v>
      </c>
      <c r="R508" s="30">
        <f t="shared" si="58"/>
        <v>0.18499999999999997</v>
      </c>
      <c r="S508" s="5">
        <v>19.054999999999996</v>
      </c>
      <c r="T508" s="312">
        <f t="shared" si="59"/>
        <v>19.424999999999997</v>
      </c>
      <c r="U508" s="15">
        <f t="shared" si="60"/>
        <v>0.37000000000000099</v>
      </c>
      <c r="V508" s="312">
        <f t="shared" si="61"/>
        <v>3.7750000000000021</v>
      </c>
      <c r="W508" s="244">
        <v>11040</v>
      </c>
      <c r="X508" s="311"/>
      <c r="Y508" s="312"/>
      <c r="Z508" s="113">
        <f t="shared" si="62"/>
        <v>105</v>
      </c>
    </row>
    <row r="509" spans="1:26" s="244" customFormat="1" x14ac:dyDescent="0.25">
      <c r="A509" s="244" t="s">
        <v>1693</v>
      </c>
      <c r="B509" s="244" t="s">
        <v>1639</v>
      </c>
      <c r="E509" s="96"/>
      <c r="F509" s="96" t="s">
        <v>1538</v>
      </c>
      <c r="G509" s="131" t="str">
        <f t="shared" si="57"/>
        <v>23/5/2008</v>
      </c>
      <c r="H509" s="244">
        <v>23</v>
      </c>
      <c r="I509" s="244">
        <v>5</v>
      </c>
      <c r="J509" s="244">
        <v>2008</v>
      </c>
      <c r="K509" s="244" t="s">
        <v>1590</v>
      </c>
      <c r="L509" s="96"/>
      <c r="M509" s="244" t="s">
        <v>624</v>
      </c>
      <c r="N509" s="348">
        <v>23.2</v>
      </c>
      <c r="O509" s="348"/>
      <c r="Q509" s="244">
        <v>10</v>
      </c>
      <c r="R509" s="30">
        <f t="shared" si="58"/>
        <v>0.18499999999999997</v>
      </c>
      <c r="S509" s="5">
        <v>19.054999999999996</v>
      </c>
      <c r="T509" s="312">
        <f t="shared" si="59"/>
        <v>19.424999999999997</v>
      </c>
      <c r="U509" s="15">
        <f t="shared" si="60"/>
        <v>0.37000000000000099</v>
      </c>
      <c r="V509" s="312">
        <f t="shared" si="61"/>
        <v>3.7750000000000021</v>
      </c>
      <c r="W509" s="244">
        <v>11040</v>
      </c>
      <c r="X509" s="311"/>
      <c r="Y509" s="312"/>
      <c r="Z509" s="113">
        <f t="shared" si="62"/>
        <v>105</v>
      </c>
    </row>
    <row r="510" spans="1:26" s="244" customFormat="1" x14ac:dyDescent="0.25">
      <c r="A510" s="244" t="s">
        <v>1694</v>
      </c>
      <c r="B510" s="244" t="s">
        <v>1639</v>
      </c>
      <c r="E510" s="96"/>
      <c r="F510" s="96" t="s">
        <v>1538</v>
      </c>
      <c r="G510" s="131" t="str">
        <f t="shared" si="57"/>
        <v>23/5/2008</v>
      </c>
      <c r="H510" s="244">
        <v>23</v>
      </c>
      <c r="I510" s="244">
        <v>5</v>
      </c>
      <c r="J510" s="244">
        <v>2008</v>
      </c>
      <c r="K510" s="244" t="s">
        <v>1590</v>
      </c>
      <c r="L510" s="96"/>
      <c r="M510" s="244" t="s">
        <v>624</v>
      </c>
      <c r="N510" s="348">
        <v>23.2</v>
      </c>
      <c r="O510" s="348"/>
      <c r="Q510" s="244">
        <v>10</v>
      </c>
      <c r="R510" s="30">
        <f t="shared" si="58"/>
        <v>0.18499999999999997</v>
      </c>
      <c r="S510" s="5">
        <v>19.054999999999996</v>
      </c>
      <c r="T510" s="312">
        <f t="shared" si="59"/>
        <v>19.424999999999997</v>
      </c>
      <c r="U510" s="15">
        <f t="shared" si="60"/>
        <v>0.37000000000000099</v>
      </c>
      <c r="V510" s="312">
        <f t="shared" si="61"/>
        <v>3.7750000000000021</v>
      </c>
      <c r="W510" s="244">
        <v>11040</v>
      </c>
      <c r="X510" s="311"/>
      <c r="Y510" s="312"/>
      <c r="Z510" s="113">
        <f t="shared" si="62"/>
        <v>105</v>
      </c>
    </row>
    <row r="511" spans="1:26" s="244" customFormat="1" x14ac:dyDescent="0.25">
      <c r="A511" s="244" t="s">
        <v>1695</v>
      </c>
      <c r="B511" s="244" t="s">
        <v>1639</v>
      </c>
      <c r="E511" s="96"/>
      <c r="F511" s="96" t="s">
        <v>1538</v>
      </c>
      <c r="G511" s="131" t="str">
        <f t="shared" si="57"/>
        <v>23/5/2008</v>
      </c>
      <c r="H511" s="244">
        <v>23</v>
      </c>
      <c r="I511" s="244">
        <v>5</v>
      </c>
      <c r="J511" s="244">
        <v>2008</v>
      </c>
      <c r="K511" s="244" t="s">
        <v>1590</v>
      </c>
      <c r="L511" s="96"/>
      <c r="M511" s="244" t="s">
        <v>624</v>
      </c>
      <c r="N511" s="348">
        <v>23.2</v>
      </c>
      <c r="O511" s="348"/>
      <c r="Q511" s="244">
        <v>10</v>
      </c>
      <c r="R511" s="30">
        <f t="shared" si="58"/>
        <v>0.18499999999999997</v>
      </c>
      <c r="S511" s="5">
        <v>19.054999999999996</v>
      </c>
      <c r="T511" s="312">
        <f t="shared" si="59"/>
        <v>19.424999999999997</v>
      </c>
      <c r="U511" s="15">
        <f t="shared" si="60"/>
        <v>0.37000000000000099</v>
      </c>
      <c r="V511" s="312">
        <f t="shared" si="61"/>
        <v>3.7750000000000021</v>
      </c>
      <c r="W511" s="244">
        <v>11040</v>
      </c>
      <c r="X511" s="311"/>
      <c r="Y511" s="312"/>
      <c r="Z511" s="113">
        <f t="shared" si="62"/>
        <v>105</v>
      </c>
    </row>
    <row r="512" spans="1:26" s="244" customFormat="1" x14ac:dyDescent="0.25">
      <c r="A512" s="244" t="s">
        <v>1696</v>
      </c>
      <c r="B512" s="244" t="s">
        <v>1639</v>
      </c>
      <c r="E512" s="96"/>
      <c r="F512" s="96" t="s">
        <v>1538</v>
      </c>
      <c r="G512" s="131" t="str">
        <f t="shared" si="57"/>
        <v>23/5/2008</v>
      </c>
      <c r="H512" s="244">
        <v>23</v>
      </c>
      <c r="I512" s="244">
        <v>5</v>
      </c>
      <c r="J512" s="244">
        <v>2008</v>
      </c>
      <c r="K512" s="244" t="s">
        <v>1590</v>
      </c>
      <c r="L512" s="96"/>
      <c r="M512" s="244" t="s">
        <v>624</v>
      </c>
      <c r="N512" s="348">
        <v>23.2</v>
      </c>
      <c r="O512" s="348"/>
      <c r="Q512" s="244">
        <v>10</v>
      </c>
      <c r="R512" s="30">
        <f t="shared" si="58"/>
        <v>0.18499999999999997</v>
      </c>
      <c r="S512" s="5">
        <v>19.054999999999996</v>
      </c>
      <c r="T512" s="312">
        <f t="shared" si="59"/>
        <v>19.424999999999997</v>
      </c>
      <c r="U512" s="15">
        <f t="shared" si="60"/>
        <v>0.37000000000000099</v>
      </c>
      <c r="V512" s="312">
        <f t="shared" si="61"/>
        <v>3.7750000000000021</v>
      </c>
      <c r="W512" s="244">
        <v>11040</v>
      </c>
      <c r="X512" s="311"/>
      <c r="Y512" s="312"/>
      <c r="Z512" s="113">
        <f t="shared" si="62"/>
        <v>105</v>
      </c>
    </row>
    <row r="513" spans="1:26" s="244" customFormat="1" x14ac:dyDescent="0.25">
      <c r="A513" s="244" t="s">
        <v>1697</v>
      </c>
      <c r="B513" s="244" t="s">
        <v>1639</v>
      </c>
      <c r="E513" s="96"/>
      <c r="F513" s="96" t="s">
        <v>1538</v>
      </c>
      <c r="G513" s="131" t="str">
        <f t="shared" si="57"/>
        <v>23/5/2008</v>
      </c>
      <c r="H513" s="244">
        <v>23</v>
      </c>
      <c r="I513" s="244">
        <v>5</v>
      </c>
      <c r="J513" s="244">
        <v>2008</v>
      </c>
      <c r="K513" s="244" t="s">
        <v>1590</v>
      </c>
      <c r="L513" s="96"/>
      <c r="M513" s="244" t="s">
        <v>624</v>
      </c>
      <c r="N513" s="348">
        <v>23.2</v>
      </c>
      <c r="O513" s="348"/>
      <c r="Q513" s="244">
        <v>10</v>
      </c>
      <c r="R513" s="30">
        <f t="shared" si="58"/>
        <v>0.18499999999999997</v>
      </c>
      <c r="S513" s="5">
        <v>19.054999999999996</v>
      </c>
      <c r="T513" s="312">
        <f t="shared" si="59"/>
        <v>19.424999999999997</v>
      </c>
      <c r="U513" s="15">
        <f t="shared" si="60"/>
        <v>0.37000000000000099</v>
      </c>
      <c r="V513" s="312">
        <f t="shared" si="61"/>
        <v>3.7750000000000021</v>
      </c>
      <c r="W513" s="244">
        <v>11040</v>
      </c>
      <c r="X513" s="311"/>
      <c r="Y513" s="312"/>
      <c r="Z513" s="113">
        <f t="shared" si="62"/>
        <v>105</v>
      </c>
    </row>
    <row r="514" spans="1:26" s="244" customFormat="1" x14ac:dyDescent="0.25">
      <c r="A514" s="244" t="s">
        <v>1698</v>
      </c>
      <c r="B514" s="244" t="s">
        <v>1639</v>
      </c>
      <c r="E514" s="96"/>
      <c r="F514" s="96" t="s">
        <v>1538</v>
      </c>
      <c r="G514" s="131" t="str">
        <f t="shared" si="57"/>
        <v>23/5/2008</v>
      </c>
      <c r="H514" s="244">
        <v>23</v>
      </c>
      <c r="I514" s="244">
        <v>5</v>
      </c>
      <c r="J514" s="244">
        <v>2008</v>
      </c>
      <c r="K514" s="244" t="s">
        <v>1590</v>
      </c>
      <c r="L514" s="96"/>
      <c r="M514" s="244" t="s">
        <v>624</v>
      </c>
      <c r="N514" s="348">
        <v>23.2</v>
      </c>
      <c r="O514" s="348"/>
      <c r="Q514" s="244">
        <v>10</v>
      </c>
      <c r="R514" s="30">
        <f t="shared" si="58"/>
        <v>0.18499999999999997</v>
      </c>
      <c r="S514" s="5">
        <v>19.054999999999996</v>
      </c>
      <c r="T514" s="312">
        <f t="shared" si="59"/>
        <v>19.424999999999997</v>
      </c>
      <c r="U514" s="15">
        <f t="shared" si="60"/>
        <v>0.37000000000000099</v>
      </c>
      <c r="V514" s="312">
        <f t="shared" si="61"/>
        <v>3.7750000000000021</v>
      </c>
      <c r="W514" s="244">
        <v>11040</v>
      </c>
      <c r="X514" s="311"/>
      <c r="Y514" s="312"/>
      <c r="Z514" s="113">
        <f t="shared" si="62"/>
        <v>105</v>
      </c>
    </row>
    <row r="515" spans="1:26" s="244" customFormat="1" x14ac:dyDescent="0.25">
      <c r="A515" s="244" t="s">
        <v>1699</v>
      </c>
      <c r="B515" s="244" t="s">
        <v>1639</v>
      </c>
      <c r="E515" s="96"/>
      <c r="F515" s="96" t="s">
        <v>1538</v>
      </c>
      <c r="G515" s="131" t="str">
        <f t="shared" si="57"/>
        <v>23/5/2008</v>
      </c>
      <c r="H515" s="244">
        <v>23</v>
      </c>
      <c r="I515" s="244">
        <v>5</v>
      </c>
      <c r="J515" s="244">
        <v>2008</v>
      </c>
      <c r="K515" s="244" t="s">
        <v>1590</v>
      </c>
      <c r="L515" s="96"/>
      <c r="M515" s="244" t="s">
        <v>624</v>
      </c>
      <c r="N515" s="348">
        <v>23.2</v>
      </c>
      <c r="O515" s="348"/>
      <c r="Q515" s="244">
        <v>10</v>
      </c>
      <c r="R515" s="30">
        <f t="shared" si="58"/>
        <v>0.18499999999999997</v>
      </c>
      <c r="S515" s="5">
        <v>19.054999999999996</v>
      </c>
      <c r="T515" s="312">
        <f t="shared" si="59"/>
        <v>19.424999999999997</v>
      </c>
      <c r="U515" s="15">
        <f t="shared" si="60"/>
        <v>0.37000000000000099</v>
      </c>
      <c r="V515" s="312">
        <f t="shared" si="61"/>
        <v>3.7750000000000021</v>
      </c>
      <c r="W515" s="244">
        <v>11040</v>
      </c>
      <c r="X515" s="311"/>
      <c r="Y515" s="312"/>
      <c r="Z515" s="113">
        <f t="shared" si="62"/>
        <v>105</v>
      </c>
    </row>
    <row r="516" spans="1:26" s="244" customFormat="1" x14ac:dyDescent="0.25">
      <c r="A516" s="244" t="s">
        <v>1700</v>
      </c>
      <c r="B516" s="244" t="s">
        <v>1639</v>
      </c>
      <c r="E516" s="96"/>
      <c r="F516" s="96" t="s">
        <v>1538</v>
      </c>
      <c r="G516" s="131" t="str">
        <f t="shared" si="57"/>
        <v>23/5/2008</v>
      </c>
      <c r="H516" s="244">
        <v>23</v>
      </c>
      <c r="I516" s="244">
        <v>5</v>
      </c>
      <c r="J516" s="244">
        <v>2008</v>
      </c>
      <c r="K516" s="244" t="s">
        <v>1590</v>
      </c>
      <c r="L516" s="96"/>
      <c r="M516" s="244" t="s">
        <v>624</v>
      </c>
      <c r="N516" s="348">
        <v>23.2</v>
      </c>
      <c r="O516" s="348"/>
      <c r="Q516" s="244">
        <v>10</v>
      </c>
      <c r="R516" s="30">
        <f t="shared" si="58"/>
        <v>0.18499999999999997</v>
      </c>
      <c r="S516" s="5">
        <v>19.054999999999996</v>
      </c>
      <c r="T516" s="312">
        <f t="shared" si="59"/>
        <v>19.424999999999997</v>
      </c>
      <c r="U516" s="15">
        <f t="shared" si="60"/>
        <v>0.37000000000000099</v>
      </c>
      <c r="V516" s="312">
        <f t="shared" si="61"/>
        <v>3.7750000000000021</v>
      </c>
      <c r="W516" s="244">
        <v>11040</v>
      </c>
      <c r="X516" s="311"/>
      <c r="Y516" s="312"/>
      <c r="Z516" s="113">
        <f t="shared" si="62"/>
        <v>105</v>
      </c>
    </row>
    <row r="517" spans="1:26" s="244" customFormat="1" x14ac:dyDescent="0.25">
      <c r="A517" s="244" t="s">
        <v>1701</v>
      </c>
      <c r="B517" s="244" t="s">
        <v>1639</v>
      </c>
      <c r="E517" s="96"/>
      <c r="F517" s="96" t="s">
        <v>1538</v>
      </c>
      <c r="G517" s="131" t="str">
        <f t="shared" si="57"/>
        <v>23/5/2008</v>
      </c>
      <c r="H517" s="244">
        <v>23</v>
      </c>
      <c r="I517" s="244">
        <v>5</v>
      </c>
      <c r="J517" s="244">
        <v>2008</v>
      </c>
      <c r="K517" s="244" t="s">
        <v>1590</v>
      </c>
      <c r="L517" s="96"/>
      <c r="M517" s="244" t="s">
        <v>624</v>
      </c>
      <c r="N517" s="348">
        <v>23.2</v>
      </c>
      <c r="O517" s="348"/>
      <c r="Q517" s="244">
        <v>10</v>
      </c>
      <c r="R517" s="30">
        <f t="shared" si="58"/>
        <v>0.18499999999999997</v>
      </c>
      <c r="S517" s="5">
        <v>19.054999999999996</v>
      </c>
      <c r="T517" s="312">
        <f t="shared" si="59"/>
        <v>19.424999999999997</v>
      </c>
      <c r="U517" s="15">
        <f t="shared" si="60"/>
        <v>0.37000000000000099</v>
      </c>
      <c r="V517" s="312">
        <f t="shared" si="61"/>
        <v>3.7750000000000021</v>
      </c>
      <c r="W517" s="244">
        <v>11040</v>
      </c>
      <c r="X517" s="311"/>
      <c r="Y517" s="312"/>
      <c r="Z517" s="113">
        <f t="shared" si="62"/>
        <v>105</v>
      </c>
    </row>
    <row r="518" spans="1:26" s="244" customFormat="1" x14ac:dyDescent="0.25">
      <c r="A518" s="244" t="s">
        <v>1702</v>
      </c>
      <c r="B518" s="244" t="s">
        <v>1639</v>
      </c>
      <c r="E518" s="96"/>
      <c r="F518" s="96" t="s">
        <v>1538</v>
      </c>
      <c r="G518" s="131" t="str">
        <f t="shared" si="57"/>
        <v>23/5/2008</v>
      </c>
      <c r="H518" s="244">
        <v>23</v>
      </c>
      <c r="I518" s="244">
        <v>5</v>
      </c>
      <c r="J518" s="244">
        <v>2008</v>
      </c>
      <c r="K518" s="244" t="s">
        <v>1590</v>
      </c>
      <c r="L518" s="96"/>
      <c r="M518" s="244" t="s">
        <v>624</v>
      </c>
      <c r="N518" s="348">
        <v>23.2</v>
      </c>
      <c r="O518" s="348"/>
      <c r="Q518" s="244">
        <v>10</v>
      </c>
      <c r="R518" s="30">
        <f t="shared" si="58"/>
        <v>0.18499999999999997</v>
      </c>
      <c r="S518" s="5">
        <v>19.054999999999996</v>
      </c>
      <c r="T518" s="312">
        <f t="shared" si="59"/>
        <v>19.424999999999997</v>
      </c>
      <c r="U518" s="15">
        <f t="shared" si="60"/>
        <v>0.37000000000000099</v>
      </c>
      <c r="V518" s="312">
        <f t="shared" si="61"/>
        <v>3.7750000000000021</v>
      </c>
      <c r="W518" s="244">
        <v>11040</v>
      </c>
      <c r="X518" s="311"/>
      <c r="Y518" s="312"/>
      <c r="Z518" s="113">
        <f t="shared" si="62"/>
        <v>105</v>
      </c>
    </row>
    <row r="519" spans="1:26" s="244" customFormat="1" x14ac:dyDescent="0.25">
      <c r="A519" s="244" t="s">
        <v>1703</v>
      </c>
      <c r="B519" s="244" t="s">
        <v>1704</v>
      </c>
      <c r="E519" s="96"/>
      <c r="F519" s="96"/>
      <c r="G519" s="131" t="str">
        <f t="shared" ref="G519:G582" si="63">CONCATENATE(H519,"/",I519,"/",J519,)</f>
        <v>23/5/2008</v>
      </c>
      <c r="H519" s="244">
        <v>23</v>
      </c>
      <c r="I519" s="244">
        <v>5</v>
      </c>
      <c r="J519" s="244">
        <v>2008</v>
      </c>
      <c r="K519" s="244" t="s">
        <v>1590</v>
      </c>
      <c r="L519" s="96"/>
      <c r="M519" s="244" t="s">
        <v>624</v>
      </c>
      <c r="N519" s="348">
        <v>6960</v>
      </c>
      <c r="O519" s="348"/>
      <c r="Q519" s="244">
        <v>10</v>
      </c>
      <c r="R519" s="30">
        <f t="shared" ref="R519:R582" si="64">(((N519)-1)/10)/12</f>
        <v>57.991666666666667</v>
      </c>
      <c r="S519" s="5">
        <v>5973.1416666666664</v>
      </c>
      <c r="T519" s="312">
        <f t="shared" ref="T519:T582" si="65">Z519*R519</f>
        <v>6089.125</v>
      </c>
      <c r="U519" s="15">
        <f t="shared" ref="U519:U582" si="66">T519-S519</f>
        <v>115.98333333333358</v>
      </c>
      <c r="V519" s="312">
        <f t="shared" ref="V519:V582" si="67">N519-T519</f>
        <v>870.875</v>
      </c>
      <c r="W519" s="244">
        <v>11040</v>
      </c>
      <c r="X519" s="311"/>
      <c r="Y519" s="312"/>
      <c r="Z519" s="113">
        <f t="shared" ref="Z519:Z582" si="68">IF((DATEDIF(G519,Z$4,"m"))&gt;=120,120,(DATEDIF(G519,Z$4,"m")))</f>
        <v>105</v>
      </c>
    </row>
    <row r="520" spans="1:26" s="244" customFormat="1" x14ac:dyDescent="0.25">
      <c r="A520" s="244" t="s">
        <v>1705</v>
      </c>
      <c r="B520" s="244" t="s">
        <v>1706</v>
      </c>
      <c r="D520" s="244" t="s">
        <v>1707</v>
      </c>
      <c r="E520" s="96"/>
      <c r="F520" s="96" t="s">
        <v>1538</v>
      </c>
      <c r="G520" s="131" t="str">
        <f t="shared" si="63"/>
        <v>23/5/2008</v>
      </c>
      <c r="H520" s="244">
        <v>23</v>
      </c>
      <c r="I520" s="244">
        <v>5</v>
      </c>
      <c r="J520" s="244">
        <v>2008</v>
      </c>
      <c r="K520" s="244" t="s">
        <v>1590</v>
      </c>
      <c r="L520" s="96"/>
      <c r="M520" s="244" t="s">
        <v>624</v>
      </c>
      <c r="N520" s="348">
        <v>1975.4755</v>
      </c>
      <c r="O520" s="348"/>
      <c r="Q520" s="244">
        <v>10</v>
      </c>
      <c r="R520" s="30">
        <f t="shared" si="64"/>
        <v>16.453962499999999</v>
      </c>
      <c r="S520" s="5">
        <v>1694.7581375</v>
      </c>
      <c r="T520" s="312">
        <f t="shared" si="65"/>
        <v>1727.6660625</v>
      </c>
      <c r="U520" s="15">
        <f t="shared" si="66"/>
        <v>32.907924999999977</v>
      </c>
      <c r="V520" s="312">
        <f t="shared" si="67"/>
        <v>247.80943750000006</v>
      </c>
      <c r="W520" s="244">
        <v>11040</v>
      </c>
      <c r="X520" s="311"/>
      <c r="Y520" s="312"/>
      <c r="Z520" s="113">
        <f t="shared" si="68"/>
        <v>105</v>
      </c>
    </row>
    <row r="521" spans="1:26" s="244" customFormat="1" x14ac:dyDescent="0.25">
      <c r="A521" s="244" t="s">
        <v>1708</v>
      </c>
      <c r="B521" s="244" t="s">
        <v>1706</v>
      </c>
      <c r="D521" s="244" t="s">
        <v>1707</v>
      </c>
      <c r="E521" s="96"/>
      <c r="F521" s="96" t="s">
        <v>1538</v>
      </c>
      <c r="G521" s="131" t="str">
        <f t="shared" si="63"/>
        <v>23/5/2008</v>
      </c>
      <c r="H521" s="244">
        <v>23</v>
      </c>
      <c r="I521" s="244">
        <v>5</v>
      </c>
      <c r="J521" s="244">
        <v>2008</v>
      </c>
      <c r="K521" s="244" t="s">
        <v>1590</v>
      </c>
      <c r="L521" s="96"/>
      <c r="M521" s="244" t="s">
        <v>624</v>
      </c>
      <c r="N521" s="348">
        <v>1975.4755</v>
      </c>
      <c r="O521" s="348"/>
      <c r="Q521" s="244">
        <v>10</v>
      </c>
      <c r="R521" s="30">
        <f t="shared" si="64"/>
        <v>16.453962499999999</v>
      </c>
      <c r="S521" s="5">
        <v>1694.7581375</v>
      </c>
      <c r="T521" s="312">
        <f t="shared" si="65"/>
        <v>1727.6660625</v>
      </c>
      <c r="U521" s="15">
        <f t="shared" si="66"/>
        <v>32.907924999999977</v>
      </c>
      <c r="V521" s="312">
        <f t="shared" si="67"/>
        <v>247.80943750000006</v>
      </c>
      <c r="W521" s="244">
        <v>11040</v>
      </c>
      <c r="X521" s="311"/>
      <c r="Y521" s="312"/>
      <c r="Z521" s="113">
        <f t="shared" si="68"/>
        <v>105</v>
      </c>
    </row>
    <row r="522" spans="1:26" s="244" customFormat="1" x14ac:dyDescent="0.25">
      <c r="A522" s="244" t="s">
        <v>1709</v>
      </c>
      <c r="B522" s="244" t="s">
        <v>1706</v>
      </c>
      <c r="D522" s="244" t="s">
        <v>1707</v>
      </c>
      <c r="E522" s="96"/>
      <c r="F522" s="96" t="s">
        <v>1538</v>
      </c>
      <c r="G522" s="131" t="str">
        <f t="shared" si="63"/>
        <v>23/5/2008</v>
      </c>
      <c r="H522" s="244">
        <v>23</v>
      </c>
      <c r="I522" s="244">
        <v>5</v>
      </c>
      <c r="J522" s="244">
        <v>2008</v>
      </c>
      <c r="K522" s="244" t="s">
        <v>1590</v>
      </c>
      <c r="L522" s="96"/>
      <c r="M522" s="244" t="s">
        <v>624</v>
      </c>
      <c r="N522" s="348">
        <v>1975.4755</v>
      </c>
      <c r="O522" s="348"/>
      <c r="Q522" s="244">
        <v>10</v>
      </c>
      <c r="R522" s="30">
        <f t="shared" si="64"/>
        <v>16.453962499999999</v>
      </c>
      <c r="S522" s="5">
        <v>1694.7581375</v>
      </c>
      <c r="T522" s="312">
        <f t="shared" si="65"/>
        <v>1727.6660625</v>
      </c>
      <c r="U522" s="15">
        <f t="shared" si="66"/>
        <v>32.907924999999977</v>
      </c>
      <c r="V522" s="312">
        <f t="shared" si="67"/>
        <v>247.80943750000006</v>
      </c>
      <c r="W522" s="244">
        <v>11040</v>
      </c>
      <c r="X522" s="311"/>
      <c r="Y522" s="312"/>
      <c r="Z522" s="113">
        <f t="shared" si="68"/>
        <v>105</v>
      </c>
    </row>
    <row r="523" spans="1:26" s="244" customFormat="1" x14ac:dyDescent="0.25">
      <c r="A523" s="244" t="s">
        <v>1710</v>
      </c>
      <c r="B523" s="244" t="s">
        <v>1706</v>
      </c>
      <c r="D523" s="244" t="s">
        <v>1707</v>
      </c>
      <c r="E523" s="96"/>
      <c r="F523" s="96" t="s">
        <v>1538</v>
      </c>
      <c r="G523" s="131" t="str">
        <f t="shared" si="63"/>
        <v>23/5/2008</v>
      </c>
      <c r="H523" s="244">
        <v>23</v>
      </c>
      <c r="I523" s="244">
        <v>5</v>
      </c>
      <c r="J523" s="244">
        <v>2008</v>
      </c>
      <c r="K523" s="244" t="s">
        <v>1590</v>
      </c>
      <c r="L523" s="96"/>
      <c r="M523" s="244" t="s">
        <v>624</v>
      </c>
      <c r="N523" s="348">
        <v>1975.4755</v>
      </c>
      <c r="O523" s="348"/>
      <c r="Q523" s="244">
        <v>10</v>
      </c>
      <c r="R523" s="30">
        <f t="shared" si="64"/>
        <v>16.453962499999999</v>
      </c>
      <c r="S523" s="5">
        <v>1694.7581375</v>
      </c>
      <c r="T523" s="312">
        <f t="shared" si="65"/>
        <v>1727.6660625</v>
      </c>
      <c r="U523" s="15">
        <f t="shared" si="66"/>
        <v>32.907924999999977</v>
      </c>
      <c r="V523" s="312">
        <f t="shared" si="67"/>
        <v>247.80943750000006</v>
      </c>
      <c r="W523" s="244">
        <v>11040</v>
      </c>
      <c r="X523" s="311"/>
      <c r="Y523" s="312"/>
      <c r="Z523" s="113">
        <f t="shared" si="68"/>
        <v>105</v>
      </c>
    </row>
    <row r="524" spans="1:26" s="244" customFormat="1" x14ac:dyDescent="0.25">
      <c r="A524" s="244" t="s">
        <v>1711</v>
      </c>
      <c r="B524" s="244" t="s">
        <v>1706</v>
      </c>
      <c r="D524" s="244" t="s">
        <v>1707</v>
      </c>
      <c r="E524" s="96"/>
      <c r="F524" s="96" t="s">
        <v>1538</v>
      </c>
      <c r="G524" s="131" t="str">
        <f t="shared" si="63"/>
        <v>23/5/2008</v>
      </c>
      <c r="H524" s="244">
        <v>23</v>
      </c>
      <c r="I524" s="244">
        <v>5</v>
      </c>
      <c r="J524" s="244">
        <v>2008</v>
      </c>
      <c r="K524" s="244" t="s">
        <v>1590</v>
      </c>
      <c r="L524" s="96"/>
      <c r="M524" s="244" t="s">
        <v>624</v>
      </c>
      <c r="N524" s="348">
        <v>1975.4755</v>
      </c>
      <c r="O524" s="348"/>
      <c r="Q524" s="244">
        <v>10</v>
      </c>
      <c r="R524" s="30">
        <f t="shared" si="64"/>
        <v>16.453962499999999</v>
      </c>
      <c r="S524" s="5">
        <v>1694.7581375</v>
      </c>
      <c r="T524" s="312">
        <f t="shared" si="65"/>
        <v>1727.6660625</v>
      </c>
      <c r="U524" s="15">
        <f t="shared" si="66"/>
        <v>32.907924999999977</v>
      </c>
      <c r="V524" s="312">
        <f t="shared" si="67"/>
        <v>247.80943750000006</v>
      </c>
      <c r="W524" s="244">
        <v>11040</v>
      </c>
      <c r="X524" s="311"/>
      <c r="Y524" s="312"/>
      <c r="Z524" s="113">
        <f t="shared" si="68"/>
        <v>105</v>
      </c>
    </row>
    <row r="525" spans="1:26" s="244" customFormat="1" x14ac:dyDescent="0.25">
      <c r="A525" s="244" t="s">
        <v>1712</v>
      </c>
      <c r="B525" s="244" t="s">
        <v>1713</v>
      </c>
      <c r="D525" s="244" t="s">
        <v>1714</v>
      </c>
      <c r="E525" s="96"/>
      <c r="F525" s="96" t="s">
        <v>1538</v>
      </c>
      <c r="G525" s="131" t="str">
        <f t="shared" si="63"/>
        <v>23/5/2008</v>
      </c>
      <c r="H525" s="244">
        <v>23</v>
      </c>
      <c r="I525" s="244">
        <v>5</v>
      </c>
      <c r="J525" s="244">
        <v>2008</v>
      </c>
      <c r="K525" s="244" t="s">
        <v>1590</v>
      </c>
      <c r="L525" s="96"/>
      <c r="M525" s="244" t="s">
        <v>624</v>
      </c>
      <c r="N525" s="348">
        <v>4372.04</v>
      </c>
      <c r="O525" s="348"/>
      <c r="Q525" s="244">
        <v>10</v>
      </c>
      <c r="R525" s="30">
        <f t="shared" si="64"/>
        <v>36.425333333333334</v>
      </c>
      <c r="S525" s="5">
        <v>3751.8093333333336</v>
      </c>
      <c r="T525" s="312">
        <f t="shared" si="65"/>
        <v>3824.6600000000003</v>
      </c>
      <c r="U525" s="15">
        <f t="shared" si="66"/>
        <v>72.850666666666712</v>
      </c>
      <c r="V525" s="312">
        <f t="shared" si="67"/>
        <v>547.37999999999965</v>
      </c>
      <c r="W525" s="244">
        <v>11040</v>
      </c>
      <c r="X525" s="311"/>
      <c r="Y525" s="312"/>
      <c r="Z525" s="113">
        <f t="shared" si="68"/>
        <v>105</v>
      </c>
    </row>
    <row r="526" spans="1:26" s="244" customFormat="1" x14ac:dyDescent="0.25">
      <c r="A526" s="244" t="s">
        <v>1715</v>
      </c>
      <c r="B526" s="244" t="s">
        <v>1713</v>
      </c>
      <c r="D526" s="244" t="s">
        <v>1714</v>
      </c>
      <c r="E526" s="96"/>
      <c r="F526" s="96" t="s">
        <v>1538</v>
      </c>
      <c r="G526" s="131" t="str">
        <f t="shared" si="63"/>
        <v>23/5/2008</v>
      </c>
      <c r="H526" s="244">
        <v>23</v>
      </c>
      <c r="I526" s="244">
        <v>5</v>
      </c>
      <c r="J526" s="244">
        <v>2008</v>
      </c>
      <c r="K526" s="244" t="s">
        <v>1590</v>
      </c>
      <c r="L526" s="96"/>
      <c r="M526" s="244" t="s">
        <v>624</v>
      </c>
      <c r="N526" s="348">
        <v>4372.04</v>
      </c>
      <c r="O526" s="348"/>
      <c r="Q526" s="244">
        <v>10</v>
      </c>
      <c r="R526" s="30">
        <f t="shared" si="64"/>
        <v>36.425333333333334</v>
      </c>
      <c r="S526" s="5">
        <v>3751.8093333333336</v>
      </c>
      <c r="T526" s="312">
        <f t="shared" si="65"/>
        <v>3824.6600000000003</v>
      </c>
      <c r="U526" s="15">
        <f t="shared" si="66"/>
        <v>72.850666666666712</v>
      </c>
      <c r="V526" s="312">
        <f t="shared" si="67"/>
        <v>547.37999999999965</v>
      </c>
      <c r="W526" s="244">
        <v>11040</v>
      </c>
      <c r="X526" s="311"/>
      <c r="Y526" s="312"/>
      <c r="Z526" s="113">
        <f t="shared" si="68"/>
        <v>105</v>
      </c>
    </row>
    <row r="527" spans="1:26" s="244" customFormat="1" x14ac:dyDescent="0.25">
      <c r="A527" s="244" t="s">
        <v>1716</v>
      </c>
      <c r="B527" s="244" t="s">
        <v>1713</v>
      </c>
      <c r="D527" s="244" t="s">
        <v>1714</v>
      </c>
      <c r="E527" s="96"/>
      <c r="F527" s="96" t="s">
        <v>1538</v>
      </c>
      <c r="G527" s="131" t="str">
        <f t="shared" si="63"/>
        <v>23/5/2008</v>
      </c>
      <c r="H527" s="244">
        <v>23</v>
      </c>
      <c r="I527" s="244">
        <v>5</v>
      </c>
      <c r="J527" s="244">
        <v>2008</v>
      </c>
      <c r="K527" s="244" t="s">
        <v>1590</v>
      </c>
      <c r="L527" s="96"/>
      <c r="M527" s="244" t="s">
        <v>624</v>
      </c>
      <c r="N527" s="348">
        <v>4372.04</v>
      </c>
      <c r="O527" s="348"/>
      <c r="Q527" s="244">
        <v>10</v>
      </c>
      <c r="R527" s="30">
        <f t="shared" si="64"/>
        <v>36.425333333333334</v>
      </c>
      <c r="S527" s="5">
        <v>3751.8093333333336</v>
      </c>
      <c r="T527" s="312">
        <f t="shared" si="65"/>
        <v>3824.6600000000003</v>
      </c>
      <c r="U527" s="15">
        <f t="shared" si="66"/>
        <v>72.850666666666712</v>
      </c>
      <c r="V527" s="312">
        <f t="shared" si="67"/>
        <v>547.37999999999965</v>
      </c>
      <c r="W527" s="244">
        <v>11040</v>
      </c>
      <c r="X527" s="311"/>
      <c r="Y527" s="312"/>
      <c r="Z527" s="113">
        <f t="shared" si="68"/>
        <v>105</v>
      </c>
    </row>
    <row r="528" spans="1:26" s="244" customFormat="1" x14ac:dyDescent="0.25">
      <c r="A528" s="244" t="s">
        <v>1717</v>
      </c>
      <c r="B528" s="244" t="s">
        <v>1713</v>
      </c>
      <c r="D528" s="244" t="s">
        <v>1714</v>
      </c>
      <c r="E528" s="96"/>
      <c r="F528" s="96" t="s">
        <v>1538</v>
      </c>
      <c r="G528" s="131" t="str">
        <f t="shared" si="63"/>
        <v>23/5/2008</v>
      </c>
      <c r="H528" s="244">
        <v>23</v>
      </c>
      <c r="I528" s="244">
        <v>5</v>
      </c>
      <c r="J528" s="244">
        <v>2008</v>
      </c>
      <c r="K528" s="244" t="s">
        <v>1590</v>
      </c>
      <c r="L528" s="96"/>
      <c r="M528" s="244" t="s">
        <v>624</v>
      </c>
      <c r="N528" s="348">
        <v>4372.04</v>
      </c>
      <c r="O528" s="348"/>
      <c r="Q528" s="244">
        <v>10</v>
      </c>
      <c r="R528" s="30">
        <f t="shared" si="64"/>
        <v>36.425333333333334</v>
      </c>
      <c r="S528" s="5">
        <v>3751.8093333333336</v>
      </c>
      <c r="T528" s="312">
        <f t="shared" si="65"/>
        <v>3824.6600000000003</v>
      </c>
      <c r="U528" s="15">
        <f t="shared" si="66"/>
        <v>72.850666666666712</v>
      </c>
      <c r="V528" s="312">
        <f t="shared" si="67"/>
        <v>547.37999999999965</v>
      </c>
      <c r="W528" s="244">
        <v>11040</v>
      </c>
      <c r="X528" s="311"/>
      <c r="Y528" s="312"/>
      <c r="Z528" s="113">
        <f t="shared" si="68"/>
        <v>105</v>
      </c>
    </row>
    <row r="529" spans="1:26" s="244" customFormat="1" x14ac:dyDescent="0.25">
      <c r="A529" s="244" t="s">
        <v>1718</v>
      </c>
      <c r="B529" s="244" t="s">
        <v>1713</v>
      </c>
      <c r="D529" s="244" t="s">
        <v>1714</v>
      </c>
      <c r="E529" s="96"/>
      <c r="F529" s="96" t="s">
        <v>1538</v>
      </c>
      <c r="G529" s="131" t="str">
        <f t="shared" si="63"/>
        <v>23/5/2008</v>
      </c>
      <c r="H529" s="244">
        <v>23</v>
      </c>
      <c r="I529" s="244">
        <v>5</v>
      </c>
      <c r="J529" s="244">
        <v>2008</v>
      </c>
      <c r="K529" s="244" t="s">
        <v>1590</v>
      </c>
      <c r="L529" s="96"/>
      <c r="M529" s="244" t="s">
        <v>624</v>
      </c>
      <c r="N529" s="348">
        <v>4372.04</v>
      </c>
      <c r="O529" s="348"/>
      <c r="Q529" s="244">
        <v>10</v>
      </c>
      <c r="R529" s="30">
        <f t="shared" si="64"/>
        <v>36.425333333333334</v>
      </c>
      <c r="S529" s="5">
        <v>3751.8093333333336</v>
      </c>
      <c r="T529" s="312">
        <f t="shared" si="65"/>
        <v>3824.6600000000003</v>
      </c>
      <c r="U529" s="15">
        <f t="shared" si="66"/>
        <v>72.850666666666712</v>
      </c>
      <c r="V529" s="312">
        <f t="shared" si="67"/>
        <v>547.37999999999965</v>
      </c>
      <c r="W529" s="244">
        <v>11040</v>
      </c>
      <c r="X529" s="311"/>
      <c r="Y529" s="312"/>
      <c r="Z529" s="113">
        <f t="shared" si="68"/>
        <v>105</v>
      </c>
    </row>
    <row r="530" spans="1:26" s="244" customFormat="1" x14ac:dyDescent="0.25">
      <c r="A530" s="333" t="s">
        <v>1719</v>
      </c>
      <c r="B530" s="333" t="s">
        <v>1720</v>
      </c>
      <c r="C530" s="333"/>
      <c r="D530" s="333"/>
      <c r="E530" s="171"/>
      <c r="F530" s="171" t="s">
        <v>1538</v>
      </c>
      <c r="G530" s="172" t="str">
        <f t="shared" si="63"/>
        <v>23/5/2008</v>
      </c>
      <c r="H530" s="333">
        <v>23</v>
      </c>
      <c r="I530" s="333">
        <v>5</v>
      </c>
      <c r="J530" s="333">
        <v>2008</v>
      </c>
      <c r="K530" s="333" t="s">
        <v>1590</v>
      </c>
      <c r="L530" s="171"/>
      <c r="M530" s="333" t="s">
        <v>624</v>
      </c>
      <c r="N530" s="349">
        <v>1577.6</v>
      </c>
      <c r="O530" s="349" t="s">
        <v>1584</v>
      </c>
      <c r="P530" s="333"/>
      <c r="Q530" s="333">
        <v>10</v>
      </c>
      <c r="R530" s="177">
        <f t="shared" si="64"/>
        <v>13.138333333333334</v>
      </c>
      <c r="S530" s="5">
        <v>1353.2483333333334</v>
      </c>
      <c r="T530" s="334">
        <f t="shared" si="65"/>
        <v>1379.5250000000001</v>
      </c>
      <c r="U530" s="15">
        <f t="shared" si="66"/>
        <v>26.276666666666642</v>
      </c>
      <c r="V530" s="334">
        <f t="shared" si="67"/>
        <v>198.07499999999982</v>
      </c>
      <c r="W530" s="333">
        <v>11040</v>
      </c>
      <c r="X530" s="335"/>
      <c r="Y530" s="334"/>
      <c r="Z530" s="179">
        <f t="shared" si="68"/>
        <v>105</v>
      </c>
    </row>
    <row r="531" spans="1:26" s="244" customFormat="1" x14ac:dyDescent="0.25">
      <c r="A531" s="333" t="s">
        <v>1721</v>
      </c>
      <c r="B531" s="333" t="s">
        <v>1722</v>
      </c>
      <c r="C531" s="333"/>
      <c r="D531" s="333"/>
      <c r="E531" s="171"/>
      <c r="F531" s="171" t="s">
        <v>1538</v>
      </c>
      <c r="G531" s="172" t="str">
        <f t="shared" si="63"/>
        <v>23/5/2008</v>
      </c>
      <c r="H531" s="333">
        <v>23</v>
      </c>
      <c r="I531" s="333">
        <v>5</v>
      </c>
      <c r="J531" s="333">
        <v>2008</v>
      </c>
      <c r="K531" s="333" t="s">
        <v>1590</v>
      </c>
      <c r="L531" s="171"/>
      <c r="M531" s="333" t="s">
        <v>624</v>
      </c>
      <c r="N531" s="349">
        <v>1577.6</v>
      </c>
      <c r="O531" s="349" t="s">
        <v>1584</v>
      </c>
      <c r="P531" s="333"/>
      <c r="Q531" s="333">
        <v>10</v>
      </c>
      <c r="R531" s="177">
        <f t="shared" si="64"/>
        <v>13.138333333333334</v>
      </c>
      <c r="S531" s="5">
        <v>1353.2483333333334</v>
      </c>
      <c r="T531" s="334">
        <f t="shared" si="65"/>
        <v>1379.5250000000001</v>
      </c>
      <c r="U531" s="15">
        <f t="shared" si="66"/>
        <v>26.276666666666642</v>
      </c>
      <c r="V531" s="334">
        <f t="shared" si="67"/>
        <v>198.07499999999982</v>
      </c>
      <c r="W531" s="333">
        <v>11040</v>
      </c>
      <c r="X531" s="335"/>
      <c r="Y531" s="334"/>
      <c r="Z531" s="179">
        <f t="shared" si="68"/>
        <v>105</v>
      </c>
    </row>
    <row r="532" spans="1:26" s="244" customFormat="1" x14ac:dyDescent="0.25">
      <c r="A532" s="333" t="s">
        <v>1723</v>
      </c>
      <c r="B532" s="333" t="s">
        <v>1724</v>
      </c>
      <c r="C532" s="333"/>
      <c r="D532" s="333"/>
      <c r="E532" s="171"/>
      <c r="F532" s="171" t="s">
        <v>1538</v>
      </c>
      <c r="G532" s="172" t="str">
        <f t="shared" si="63"/>
        <v>23/5/2008</v>
      </c>
      <c r="H532" s="333">
        <v>23</v>
      </c>
      <c r="I532" s="333">
        <v>5</v>
      </c>
      <c r="J532" s="333">
        <v>2008</v>
      </c>
      <c r="K532" s="333" t="s">
        <v>1590</v>
      </c>
      <c r="L532" s="171"/>
      <c r="M532" s="333" t="s">
        <v>624</v>
      </c>
      <c r="N532" s="349">
        <v>1577.6</v>
      </c>
      <c r="O532" s="349" t="s">
        <v>1584</v>
      </c>
      <c r="P532" s="333"/>
      <c r="Q532" s="333">
        <v>10</v>
      </c>
      <c r="R532" s="177">
        <f t="shared" si="64"/>
        <v>13.138333333333334</v>
      </c>
      <c r="S532" s="5">
        <v>1353.2483333333334</v>
      </c>
      <c r="T532" s="334">
        <f t="shared" si="65"/>
        <v>1379.5250000000001</v>
      </c>
      <c r="U532" s="15">
        <f t="shared" si="66"/>
        <v>26.276666666666642</v>
      </c>
      <c r="V532" s="334">
        <f t="shared" si="67"/>
        <v>198.07499999999982</v>
      </c>
      <c r="W532" s="333">
        <v>11040</v>
      </c>
      <c r="X532" s="335"/>
      <c r="Y532" s="334"/>
      <c r="Z532" s="179">
        <f t="shared" si="68"/>
        <v>105</v>
      </c>
    </row>
    <row r="533" spans="1:26" s="244" customFormat="1" x14ac:dyDescent="0.25">
      <c r="A533" s="333" t="s">
        <v>1725</v>
      </c>
      <c r="B533" s="333" t="s">
        <v>1726</v>
      </c>
      <c r="C533" s="333"/>
      <c r="D533" s="333"/>
      <c r="E533" s="171"/>
      <c r="F533" s="171" t="s">
        <v>1538</v>
      </c>
      <c r="G533" s="172" t="str">
        <f t="shared" si="63"/>
        <v>23/5/2008</v>
      </c>
      <c r="H533" s="333">
        <v>23</v>
      </c>
      <c r="I533" s="333">
        <v>5</v>
      </c>
      <c r="J533" s="333">
        <v>2008</v>
      </c>
      <c r="K533" s="333" t="s">
        <v>1590</v>
      </c>
      <c r="L533" s="171"/>
      <c r="M533" s="333" t="s">
        <v>624</v>
      </c>
      <c r="N533" s="349">
        <v>1577.6</v>
      </c>
      <c r="O533" s="349"/>
      <c r="P533" s="333"/>
      <c r="Q533" s="333">
        <v>10</v>
      </c>
      <c r="R533" s="177">
        <f t="shared" si="64"/>
        <v>13.138333333333334</v>
      </c>
      <c r="S533" s="5">
        <v>1353.2483333333334</v>
      </c>
      <c r="T533" s="334">
        <f t="shared" si="65"/>
        <v>1379.5250000000001</v>
      </c>
      <c r="U533" s="15">
        <f t="shared" si="66"/>
        <v>26.276666666666642</v>
      </c>
      <c r="V533" s="334">
        <f t="shared" si="67"/>
        <v>198.07499999999982</v>
      </c>
      <c r="W533" s="333">
        <v>11040</v>
      </c>
      <c r="X533" s="335"/>
      <c r="Y533" s="334"/>
      <c r="Z533" s="179">
        <f t="shared" si="68"/>
        <v>105</v>
      </c>
    </row>
    <row r="534" spans="1:26" s="244" customFormat="1" x14ac:dyDescent="0.25">
      <c r="A534" s="333" t="s">
        <v>1727</v>
      </c>
      <c r="B534" s="333" t="s">
        <v>1728</v>
      </c>
      <c r="C534" s="333"/>
      <c r="D534" s="333"/>
      <c r="E534" s="171"/>
      <c r="F534" s="171" t="s">
        <v>1538</v>
      </c>
      <c r="G534" s="172" t="str">
        <f t="shared" si="63"/>
        <v>23/5/2008</v>
      </c>
      <c r="H534" s="333">
        <v>23</v>
      </c>
      <c r="I534" s="333">
        <v>5</v>
      </c>
      <c r="J534" s="333">
        <v>2008</v>
      </c>
      <c r="K534" s="333" t="s">
        <v>1590</v>
      </c>
      <c r="L534" s="171"/>
      <c r="M534" s="333" t="s">
        <v>624</v>
      </c>
      <c r="N534" s="349">
        <v>1577.6</v>
      </c>
      <c r="O534" s="349"/>
      <c r="P534" s="333"/>
      <c r="Q534" s="333">
        <v>10</v>
      </c>
      <c r="R534" s="177">
        <f t="shared" si="64"/>
        <v>13.138333333333334</v>
      </c>
      <c r="S534" s="5">
        <v>1353.2483333333334</v>
      </c>
      <c r="T534" s="334">
        <f t="shared" si="65"/>
        <v>1379.5250000000001</v>
      </c>
      <c r="U534" s="15">
        <f t="shared" si="66"/>
        <v>26.276666666666642</v>
      </c>
      <c r="V534" s="334">
        <f t="shared" si="67"/>
        <v>198.07499999999982</v>
      </c>
      <c r="W534" s="333">
        <v>11040</v>
      </c>
      <c r="X534" s="335"/>
      <c r="Y534" s="334"/>
      <c r="Z534" s="179">
        <f t="shared" si="68"/>
        <v>105</v>
      </c>
    </row>
    <row r="535" spans="1:26" s="244" customFormat="1" x14ac:dyDescent="0.25">
      <c r="A535" s="244" t="s">
        <v>1729</v>
      </c>
      <c r="B535" s="244" t="s">
        <v>1730</v>
      </c>
      <c r="E535" s="96"/>
      <c r="F535" s="96" t="s">
        <v>1538</v>
      </c>
      <c r="G535" s="131" t="str">
        <f t="shared" si="63"/>
        <v>23/5/2008</v>
      </c>
      <c r="H535" s="244">
        <v>23</v>
      </c>
      <c r="I535" s="244">
        <v>5</v>
      </c>
      <c r="J535" s="244">
        <v>2008</v>
      </c>
      <c r="K535" s="244" t="s">
        <v>1590</v>
      </c>
      <c r="L535" s="96"/>
      <c r="M535" s="244" t="s">
        <v>624</v>
      </c>
      <c r="N535" s="348">
        <v>1577.6</v>
      </c>
      <c r="O535" s="348"/>
      <c r="Q535" s="244">
        <v>10</v>
      </c>
      <c r="R535" s="30">
        <f t="shared" si="64"/>
        <v>13.138333333333334</v>
      </c>
      <c r="S535" s="5">
        <v>1353.2483333333334</v>
      </c>
      <c r="T535" s="312">
        <f t="shared" si="65"/>
        <v>1379.5250000000001</v>
      </c>
      <c r="U535" s="15">
        <f t="shared" si="66"/>
        <v>26.276666666666642</v>
      </c>
      <c r="V535" s="312">
        <f t="shared" si="67"/>
        <v>198.07499999999982</v>
      </c>
      <c r="W535" s="244">
        <v>11040</v>
      </c>
      <c r="X535" s="311"/>
      <c r="Y535" s="312"/>
      <c r="Z535" s="113">
        <f t="shared" si="68"/>
        <v>105</v>
      </c>
    </row>
    <row r="536" spans="1:26" s="244" customFormat="1" x14ac:dyDescent="0.25">
      <c r="A536" s="244" t="s">
        <v>1731</v>
      </c>
      <c r="B536" s="244" t="s">
        <v>1730</v>
      </c>
      <c r="E536" s="96"/>
      <c r="F536" s="96" t="s">
        <v>1538</v>
      </c>
      <c r="G536" s="131" t="str">
        <f t="shared" si="63"/>
        <v>23/5/2008</v>
      </c>
      <c r="H536" s="244">
        <v>23</v>
      </c>
      <c r="I536" s="244">
        <v>5</v>
      </c>
      <c r="J536" s="244">
        <v>2008</v>
      </c>
      <c r="K536" s="244" t="s">
        <v>1590</v>
      </c>
      <c r="L536" s="96"/>
      <c r="M536" s="244" t="s">
        <v>624</v>
      </c>
      <c r="N536" s="348">
        <v>1577.6</v>
      </c>
      <c r="O536" s="348"/>
      <c r="Q536" s="244">
        <v>10</v>
      </c>
      <c r="R536" s="30">
        <f t="shared" si="64"/>
        <v>13.138333333333334</v>
      </c>
      <c r="S536" s="5">
        <v>1353.2483333333334</v>
      </c>
      <c r="T536" s="312">
        <f t="shared" si="65"/>
        <v>1379.5250000000001</v>
      </c>
      <c r="U536" s="15">
        <f t="shared" si="66"/>
        <v>26.276666666666642</v>
      </c>
      <c r="V536" s="312">
        <f t="shared" si="67"/>
        <v>198.07499999999982</v>
      </c>
      <c r="W536" s="244">
        <v>11040</v>
      </c>
      <c r="X536" s="311"/>
      <c r="Y536" s="312"/>
      <c r="Z536" s="113">
        <f t="shared" si="68"/>
        <v>105</v>
      </c>
    </row>
    <row r="537" spans="1:26" s="244" customFormat="1" x14ac:dyDescent="0.25">
      <c r="A537" s="244" t="s">
        <v>1732</v>
      </c>
      <c r="B537" s="244" t="s">
        <v>1730</v>
      </c>
      <c r="E537" s="96"/>
      <c r="F537" s="96" t="s">
        <v>1538</v>
      </c>
      <c r="G537" s="131" t="str">
        <f t="shared" si="63"/>
        <v>23/5/2008</v>
      </c>
      <c r="H537" s="244">
        <v>23</v>
      </c>
      <c r="I537" s="244">
        <v>5</v>
      </c>
      <c r="J537" s="244">
        <v>2008</v>
      </c>
      <c r="K537" s="244" t="s">
        <v>1590</v>
      </c>
      <c r="L537" s="96"/>
      <c r="M537" s="244" t="s">
        <v>624</v>
      </c>
      <c r="N537" s="348">
        <v>1577.6</v>
      </c>
      <c r="O537" s="348"/>
      <c r="Q537" s="244">
        <v>10</v>
      </c>
      <c r="R537" s="30">
        <f t="shared" si="64"/>
        <v>13.138333333333334</v>
      </c>
      <c r="S537" s="5">
        <v>1353.2483333333334</v>
      </c>
      <c r="T537" s="312">
        <f t="shared" si="65"/>
        <v>1379.5250000000001</v>
      </c>
      <c r="U537" s="15">
        <f t="shared" si="66"/>
        <v>26.276666666666642</v>
      </c>
      <c r="V537" s="312">
        <f t="shared" si="67"/>
        <v>198.07499999999982</v>
      </c>
      <c r="W537" s="244">
        <v>11040</v>
      </c>
      <c r="X537" s="311"/>
      <c r="Y537" s="312"/>
      <c r="Z537" s="113">
        <f t="shared" si="68"/>
        <v>105</v>
      </c>
    </row>
    <row r="538" spans="1:26" s="244" customFormat="1" x14ac:dyDescent="0.25">
      <c r="A538" s="244" t="s">
        <v>1733</v>
      </c>
      <c r="B538" s="244" t="s">
        <v>1730</v>
      </c>
      <c r="E538" s="96"/>
      <c r="F538" s="96" t="s">
        <v>1538</v>
      </c>
      <c r="G538" s="131" t="str">
        <f t="shared" si="63"/>
        <v>23/5/2008</v>
      </c>
      <c r="H538" s="244">
        <v>23</v>
      </c>
      <c r="I538" s="244">
        <v>5</v>
      </c>
      <c r="J538" s="244">
        <v>2008</v>
      </c>
      <c r="K538" s="244" t="s">
        <v>1590</v>
      </c>
      <c r="L538" s="96"/>
      <c r="M538" s="244" t="s">
        <v>624</v>
      </c>
      <c r="N538" s="348">
        <v>1577.6</v>
      </c>
      <c r="O538" s="348"/>
      <c r="Q538" s="244">
        <v>10</v>
      </c>
      <c r="R538" s="30">
        <f t="shared" si="64"/>
        <v>13.138333333333334</v>
      </c>
      <c r="S538" s="5">
        <v>1353.2483333333334</v>
      </c>
      <c r="T538" s="312">
        <f t="shared" si="65"/>
        <v>1379.5250000000001</v>
      </c>
      <c r="U538" s="15">
        <f t="shared" si="66"/>
        <v>26.276666666666642</v>
      </c>
      <c r="V538" s="312">
        <f t="shared" si="67"/>
        <v>198.07499999999982</v>
      </c>
      <c r="W538" s="244">
        <v>11040</v>
      </c>
      <c r="X538" s="311"/>
      <c r="Y538" s="312"/>
      <c r="Z538" s="113">
        <f t="shared" si="68"/>
        <v>105</v>
      </c>
    </row>
    <row r="539" spans="1:26" s="244" customFormat="1" x14ac:dyDescent="0.25">
      <c r="A539" s="333" t="s">
        <v>1734</v>
      </c>
      <c r="B539" s="333" t="s">
        <v>1735</v>
      </c>
      <c r="C539" s="333"/>
      <c r="D539" s="333" t="s">
        <v>1736</v>
      </c>
      <c r="E539" s="171"/>
      <c r="F539" s="171" t="s">
        <v>1538</v>
      </c>
      <c r="G539" s="172" t="str">
        <f t="shared" si="63"/>
        <v>23/5/2008</v>
      </c>
      <c r="H539" s="333">
        <v>23</v>
      </c>
      <c r="I539" s="333">
        <v>5</v>
      </c>
      <c r="J539" s="333">
        <v>2008</v>
      </c>
      <c r="K539" s="333" t="s">
        <v>1590</v>
      </c>
      <c r="L539" s="171"/>
      <c r="M539" s="333" t="s">
        <v>624</v>
      </c>
      <c r="N539" s="349">
        <v>3622.68</v>
      </c>
      <c r="O539" s="348"/>
      <c r="Q539" s="333">
        <v>10</v>
      </c>
      <c r="R539" s="177">
        <f t="shared" si="64"/>
        <v>30.180666666666667</v>
      </c>
      <c r="S539" s="5">
        <v>3108.6086666666665</v>
      </c>
      <c r="T539" s="334">
        <f t="shared" si="65"/>
        <v>3168.9700000000003</v>
      </c>
      <c r="U539" s="15">
        <f t="shared" si="66"/>
        <v>60.361333333333732</v>
      </c>
      <c r="V539" s="334">
        <f t="shared" si="67"/>
        <v>453.70999999999958</v>
      </c>
      <c r="W539" s="333">
        <v>11040</v>
      </c>
      <c r="X539" s="335"/>
      <c r="Y539" s="334"/>
      <c r="Z539" s="179">
        <f t="shared" si="68"/>
        <v>105</v>
      </c>
    </row>
    <row r="540" spans="1:26" s="244" customFormat="1" x14ac:dyDescent="0.25">
      <c r="A540" s="244" t="s">
        <v>1737</v>
      </c>
      <c r="B540" s="244" t="s">
        <v>1738</v>
      </c>
      <c r="D540" s="244" t="s">
        <v>1736</v>
      </c>
      <c r="E540" s="96"/>
      <c r="F540" s="96" t="s">
        <v>1538</v>
      </c>
      <c r="G540" s="131" t="str">
        <f t="shared" si="63"/>
        <v>23/5/2008</v>
      </c>
      <c r="H540" s="244">
        <v>23</v>
      </c>
      <c r="I540" s="244">
        <v>5</v>
      </c>
      <c r="J540" s="244">
        <v>2008</v>
      </c>
      <c r="K540" s="244" t="s">
        <v>1590</v>
      </c>
      <c r="L540" s="96"/>
      <c r="M540" s="244" t="s">
        <v>624</v>
      </c>
      <c r="N540" s="348">
        <v>3622.68</v>
      </c>
      <c r="O540" s="348"/>
      <c r="Q540" s="244">
        <v>10</v>
      </c>
      <c r="R540" s="30">
        <f t="shared" si="64"/>
        <v>30.180666666666667</v>
      </c>
      <c r="S540" s="5">
        <v>3108.6086666666665</v>
      </c>
      <c r="T540" s="312">
        <f t="shared" si="65"/>
        <v>3168.9700000000003</v>
      </c>
      <c r="U540" s="15">
        <f t="shared" si="66"/>
        <v>60.361333333333732</v>
      </c>
      <c r="V540" s="312">
        <f t="shared" si="67"/>
        <v>453.70999999999958</v>
      </c>
      <c r="W540" s="244">
        <v>11040</v>
      </c>
      <c r="X540" s="311"/>
      <c r="Y540" s="312"/>
      <c r="Z540" s="113">
        <f t="shared" si="68"/>
        <v>105</v>
      </c>
    </row>
    <row r="541" spans="1:26" s="244" customFormat="1" x14ac:dyDescent="0.25">
      <c r="A541" s="244" t="s">
        <v>1739</v>
      </c>
      <c r="B541" s="244" t="s">
        <v>1738</v>
      </c>
      <c r="D541" s="244" t="s">
        <v>1736</v>
      </c>
      <c r="E541" s="96"/>
      <c r="F541" s="96" t="s">
        <v>1538</v>
      </c>
      <c r="G541" s="131" t="str">
        <f t="shared" si="63"/>
        <v>23/5/2008</v>
      </c>
      <c r="H541" s="244">
        <v>23</v>
      </c>
      <c r="I541" s="244">
        <v>5</v>
      </c>
      <c r="J541" s="244">
        <v>2008</v>
      </c>
      <c r="K541" s="244" t="s">
        <v>1590</v>
      </c>
      <c r="L541" s="96"/>
      <c r="M541" s="244" t="s">
        <v>624</v>
      </c>
      <c r="N541" s="348">
        <v>3622.68</v>
      </c>
      <c r="O541" s="348"/>
      <c r="Q541" s="244">
        <v>10</v>
      </c>
      <c r="R541" s="30">
        <f t="shared" si="64"/>
        <v>30.180666666666667</v>
      </c>
      <c r="S541" s="5">
        <v>3108.6086666666665</v>
      </c>
      <c r="T541" s="312">
        <f t="shared" si="65"/>
        <v>3168.9700000000003</v>
      </c>
      <c r="U541" s="15">
        <f t="shared" si="66"/>
        <v>60.361333333333732</v>
      </c>
      <c r="V541" s="312">
        <f t="shared" si="67"/>
        <v>453.70999999999958</v>
      </c>
      <c r="W541" s="244">
        <v>11040</v>
      </c>
      <c r="X541" s="311"/>
      <c r="Y541" s="312"/>
      <c r="Z541" s="113">
        <f t="shared" si="68"/>
        <v>105</v>
      </c>
    </row>
    <row r="542" spans="1:26" s="244" customFormat="1" x14ac:dyDescent="0.25">
      <c r="A542" s="244" t="s">
        <v>1740</v>
      </c>
      <c r="B542" s="244" t="s">
        <v>1738</v>
      </c>
      <c r="D542" s="244" t="s">
        <v>1736</v>
      </c>
      <c r="E542" s="96"/>
      <c r="F542" s="96" t="s">
        <v>1538</v>
      </c>
      <c r="G542" s="131" t="str">
        <f t="shared" si="63"/>
        <v>23/5/2008</v>
      </c>
      <c r="H542" s="244">
        <v>23</v>
      </c>
      <c r="I542" s="244">
        <v>5</v>
      </c>
      <c r="J542" s="244">
        <v>2008</v>
      </c>
      <c r="K542" s="244" t="s">
        <v>1590</v>
      </c>
      <c r="L542" s="96"/>
      <c r="M542" s="244" t="s">
        <v>624</v>
      </c>
      <c r="N542" s="348">
        <v>3622.68</v>
      </c>
      <c r="O542" s="348"/>
      <c r="Q542" s="244">
        <v>10</v>
      </c>
      <c r="R542" s="30">
        <f t="shared" si="64"/>
        <v>30.180666666666667</v>
      </c>
      <c r="S542" s="5">
        <v>3108.6086666666665</v>
      </c>
      <c r="T542" s="312">
        <f t="shared" si="65"/>
        <v>3168.9700000000003</v>
      </c>
      <c r="U542" s="15">
        <f t="shared" si="66"/>
        <v>60.361333333333732</v>
      </c>
      <c r="V542" s="312">
        <f t="shared" si="67"/>
        <v>453.70999999999958</v>
      </c>
      <c r="W542" s="244">
        <v>11040</v>
      </c>
      <c r="X542" s="311"/>
      <c r="Y542" s="312"/>
      <c r="Z542" s="113">
        <f t="shared" si="68"/>
        <v>105</v>
      </c>
    </row>
    <row r="543" spans="1:26" s="244" customFormat="1" x14ac:dyDescent="0.25">
      <c r="A543" s="244" t="s">
        <v>1741</v>
      </c>
      <c r="B543" s="244" t="s">
        <v>1738</v>
      </c>
      <c r="D543" s="244" t="s">
        <v>1736</v>
      </c>
      <c r="E543" s="96"/>
      <c r="F543" s="96" t="s">
        <v>1538</v>
      </c>
      <c r="G543" s="131" t="str">
        <f t="shared" si="63"/>
        <v>23/5/2008</v>
      </c>
      <c r="H543" s="244">
        <v>23</v>
      </c>
      <c r="I543" s="244">
        <v>5</v>
      </c>
      <c r="J543" s="244">
        <v>2008</v>
      </c>
      <c r="K543" s="244" t="s">
        <v>1590</v>
      </c>
      <c r="L543" s="96"/>
      <c r="M543" s="244" t="s">
        <v>624</v>
      </c>
      <c r="N543" s="348">
        <v>3622.68</v>
      </c>
      <c r="O543" s="348"/>
      <c r="Q543" s="244">
        <v>10</v>
      </c>
      <c r="R543" s="30">
        <f t="shared" si="64"/>
        <v>30.180666666666667</v>
      </c>
      <c r="S543" s="5">
        <v>3108.6086666666665</v>
      </c>
      <c r="T543" s="312">
        <f t="shared" si="65"/>
        <v>3168.9700000000003</v>
      </c>
      <c r="U543" s="15">
        <f t="shared" si="66"/>
        <v>60.361333333333732</v>
      </c>
      <c r="V543" s="312">
        <f t="shared" si="67"/>
        <v>453.70999999999958</v>
      </c>
      <c r="W543" s="244">
        <v>11040</v>
      </c>
      <c r="X543" s="311"/>
      <c r="Y543" s="312"/>
      <c r="Z543" s="113">
        <f t="shared" si="68"/>
        <v>105</v>
      </c>
    </row>
    <row r="544" spans="1:26" s="244" customFormat="1" x14ac:dyDescent="0.25">
      <c r="A544" s="244" t="s">
        <v>1742</v>
      </c>
      <c r="B544" s="244" t="s">
        <v>1738</v>
      </c>
      <c r="D544" s="244" t="s">
        <v>1736</v>
      </c>
      <c r="E544" s="96"/>
      <c r="F544" s="96" t="s">
        <v>1538</v>
      </c>
      <c r="G544" s="131" t="str">
        <f t="shared" si="63"/>
        <v>23/5/2008</v>
      </c>
      <c r="H544" s="244">
        <v>23</v>
      </c>
      <c r="I544" s="244">
        <v>5</v>
      </c>
      <c r="J544" s="244">
        <v>2008</v>
      </c>
      <c r="K544" s="244" t="s">
        <v>1590</v>
      </c>
      <c r="L544" s="96"/>
      <c r="M544" s="244" t="s">
        <v>624</v>
      </c>
      <c r="N544" s="348">
        <v>3622.68</v>
      </c>
      <c r="O544" s="348"/>
      <c r="Q544" s="244">
        <v>10</v>
      </c>
      <c r="R544" s="30">
        <f t="shared" si="64"/>
        <v>30.180666666666667</v>
      </c>
      <c r="S544" s="5">
        <v>3108.6086666666665</v>
      </c>
      <c r="T544" s="312">
        <f t="shared" si="65"/>
        <v>3168.9700000000003</v>
      </c>
      <c r="U544" s="15">
        <f t="shared" si="66"/>
        <v>60.361333333333732</v>
      </c>
      <c r="V544" s="312">
        <f t="shared" si="67"/>
        <v>453.70999999999958</v>
      </c>
      <c r="W544" s="244">
        <v>11040</v>
      </c>
      <c r="X544" s="311"/>
      <c r="Y544" s="312"/>
      <c r="Z544" s="113">
        <f t="shared" si="68"/>
        <v>105</v>
      </c>
    </row>
    <row r="545" spans="1:26" s="244" customFormat="1" x14ac:dyDescent="0.25">
      <c r="A545" s="244" t="s">
        <v>1743</v>
      </c>
      <c r="B545" s="244" t="s">
        <v>1738</v>
      </c>
      <c r="D545" s="244" t="s">
        <v>1736</v>
      </c>
      <c r="E545" s="96"/>
      <c r="F545" s="96" t="s">
        <v>1538</v>
      </c>
      <c r="G545" s="131" t="str">
        <f t="shared" si="63"/>
        <v>23/5/2008</v>
      </c>
      <c r="H545" s="244">
        <v>23</v>
      </c>
      <c r="I545" s="244">
        <v>5</v>
      </c>
      <c r="J545" s="244">
        <v>2008</v>
      </c>
      <c r="K545" s="244" t="s">
        <v>1590</v>
      </c>
      <c r="L545" s="96"/>
      <c r="M545" s="244" t="s">
        <v>624</v>
      </c>
      <c r="N545" s="348">
        <v>3622.68</v>
      </c>
      <c r="O545" s="348"/>
      <c r="Q545" s="244">
        <v>10</v>
      </c>
      <c r="R545" s="30">
        <f t="shared" si="64"/>
        <v>30.180666666666667</v>
      </c>
      <c r="S545" s="5">
        <v>3108.6086666666665</v>
      </c>
      <c r="T545" s="312">
        <f t="shared" si="65"/>
        <v>3168.9700000000003</v>
      </c>
      <c r="U545" s="15">
        <f t="shared" si="66"/>
        <v>60.361333333333732</v>
      </c>
      <c r="V545" s="312">
        <f t="shared" si="67"/>
        <v>453.70999999999958</v>
      </c>
      <c r="W545" s="244">
        <v>11040</v>
      </c>
      <c r="X545" s="311"/>
      <c r="Y545" s="312"/>
      <c r="Z545" s="113">
        <f t="shared" si="68"/>
        <v>105</v>
      </c>
    </row>
    <row r="546" spans="1:26" s="244" customFormat="1" x14ac:dyDescent="0.25">
      <c r="A546" s="244" t="s">
        <v>1744</v>
      </c>
      <c r="B546" s="244" t="s">
        <v>1738</v>
      </c>
      <c r="D546" s="244" t="s">
        <v>1736</v>
      </c>
      <c r="E546" s="96"/>
      <c r="F546" s="96" t="s">
        <v>1538</v>
      </c>
      <c r="G546" s="131" t="str">
        <f t="shared" si="63"/>
        <v>23/5/2008</v>
      </c>
      <c r="H546" s="244">
        <v>23</v>
      </c>
      <c r="I546" s="244">
        <v>5</v>
      </c>
      <c r="J546" s="244">
        <v>2008</v>
      </c>
      <c r="K546" s="244" t="s">
        <v>1590</v>
      </c>
      <c r="L546" s="96"/>
      <c r="M546" s="244" t="s">
        <v>624</v>
      </c>
      <c r="N546" s="348">
        <v>3622.68</v>
      </c>
      <c r="O546" s="348"/>
      <c r="Q546" s="244">
        <v>10</v>
      </c>
      <c r="R546" s="30">
        <f t="shared" si="64"/>
        <v>30.180666666666667</v>
      </c>
      <c r="S546" s="5">
        <v>3108.6086666666665</v>
      </c>
      <c r="T546" s="312">
        <f t="shared" si="65"/>
        <v>3168.9700000000003</v>
      </c>
      <c r="U546" s="15">
        <f t="shared" si="66"/>
        <v>60.361333333333732</v>
      </c>
      <c r="V546" s="312">
        <f t="shared" si="67"/>
        <v>453.70999999999958</v>
      </c>
      <c r="W546" s="244">
        <v>11040</v>
      </c>
      <c r="X546" s="311"/>
      <c r="Y546" s="312"/>
      <c r="Z546" s="113">
        <f t="shared" si="68"/>
        <v>105</v>
      </c>
    </row>
    <row r="547" spans="1:26" s="244" customFormat="1" x14ac:dyDescent="0.25">
      <c r="A547" s="333" t="s">
        <v>1745</v>
      </c>
      <c r="B547" s="333" t="s">
        <v>1746</v>
      </c>
      <c r="C547" s="333"/>
      <c r="D547" s="333" t="s">
        <v>1736</v>
      </c>
      <c r="E547" s="171"/>
      <c r="F547" s="171" t="s">
        <v>1538</v>
      </c>
      <c r="G547" s="172" t="str">
        <f t="shared" si="63"/>
        <v>23/5/2008</v>
      </c>
      <c r="H547" s="333">
        <v>23</v>
      </c>
      <c r="I547" s="333">
        <v>5</v>
      </c>
      <c r="J547" s="333">
        <v>2008</v>
      </c>
      <c r="K547" s="333" t="s">
        <v>1590</v>
      </c>
      <c r="L547" s="171"/>
      <c r="M547" s="333" t="s">
        <v>624</v>
      </c>
      <c r="N547" s="349">
        <v>3622.68</v>
      </c>
      <c r="O547" s="348"/>
      <c r="Q547" s="333">
        <v>10</v>
      </c>
      <c r="R547" s="177">
        <f t="shared" si="64"/>
        <v>30.180666666666667</v>
      </c>
      <c r="S547" s="5">
        <v>3108.6086666666665</v>
      </c>
      <c r="T547" s="334">
        <f t="shared" si="65"/>
        <v>3168.9700000000003</v>
      </c>
      <c r="U547" s="15">
        <f t="shared" si="66"/>
        <v>60.361333333333732</v>
      </c>
      <c r="V547" s="334">
        <f t="shared" si="67"/>
        <v>453.70999999999958</v>
      </c>
      <c r="W547" s="333">
        <v>11040</v>
      </c>
      <c r="X547" s="335"/>
      <c r="Y547" s="334"/>
      <c r="Z547" s="179">
        <f t="shared" si="68"/>
        <v>105</v>
      </c>
    </row>
    <row r="548" spans="1:26" s="244" customFormat="1" x14ac:dyDescent="0.25">
      <c r="A548" s="333" t="s">
        <v>1747</v>
      </c>
      <c r="B548" s="333" t="s">
        <v>1748</v>
      </c>
      <c r="C548" s="333"/>
      <c r="D548" s="333" t="s">
        <v>1736</v>
      </c>
      <c r="E548" s="171"/>
      <c r="F548" s="171" t="s">
        <v>1538</v>
      </c>
      <c r="G548" s="172" t="str">
        <f t="shared" si="63"/>
        <v>23/5/2008</v>
      </c>
      <c r="H548" s="333">
        <v>23</v>
      </c>
      <c r="I548" s="333">
        <v>5</v>
      </c>
      <c r="J548" s="333">
        <v>2008</v>
      </c>
      <c r="K548" s="333" t="s">
        <v>1590</v>
      </c>
      <c r="L548" s="171"/>
      <c r="M548" s="333" t="s">
        <v>624</v>
      </c>
      <c r="N548" s="349">
        <v>3622.68</v>
      </c>
      <c r="O548" s="348"/>
      <c r="Q548" s="333">
        <v>10</v>
      </c>
      <c r="R548" s="177">
        <f t="shared" si="64"/>
        <v>30.180666666666667</v>
      </c>
      <c r="S548" s="5">
        <v>3108.6086666666665</v>
      </c>
      <c r="T548" s="334">
        <f t="shared" si="65"/>
        <v>3168.9700000000003</v>
      </c>
      <c r="U548" s="15">
        <f t="shared" si="66"/>
        <v>60.361333333333732</v>
      </c>
      <c r="V548" s="334">
        <f t="shared" si="67"/>
        <v>453.70999999999958</v>
      </c>
      <c r="W548" s="333">
        <v>11040</v>
      </c>
      <c r="X548" s="335"/>
      <c r="Y548" s="334"/>
      <c r="Z548" s="179">
        <f t="shared" si="68"/>
        <v>105</v>
      </c>
    </row>
    <row r="549" spans="1:26" s="244" customFormat="1" x14ac:dyDescent="0.25">
      <c r="A549" s="244" t="s">
        <v>1749</v>
      </c>
      <c r="B549" s="244" t="s">
        <v>1738</v>
      </c>
      <c r="D549" s="244" t="s">
        <v>1736</v>
      </c>
      <c r="E549" s="96"/>
      <c r="F549" s="96" t="s">
        <v>1538</v>
      </c>
      <c r="G549" s="131" t="str">
        <f t="shared" si="63"/>
        <v>23/5/2008</v>
      </c>
      <c r="H549" s="244">
        <v>23</v>
      </c>
      <c r="I549" s="244">
        <v>5</v>
      </c>
      <c r="J549" s="244">
        <v>2008</v>
      </c>
      <c r="K549" s="244" t="s">
        <v>1590</v>
      </c>
      <c r="L549" s="96"/>
      <c r="M549" s="244" t="s">
        <v>624</v>
      </c>
      <c r="N549" s="348">
        <v>3622.68</v>
      </c>
      <c r="O549" s="348"/>
      <c r="Q549" s="244">
        <v>10</v>
      </c>
      <c r="R549" s="30">
        <f t="shared" si="64"/>
        <v>30.180666666666667</v>
      </c>
      <c r="S549" s="5">
        <v>3108.6086666666665</v>
      </c>
      <c r="T549" s="312">
        <f t="shared" si="65"/>
        <v>3168.9700000000003</v>
      </c>
      <c r="U549" s="15">
        <f t="shared" si="66"/>
        <v>60.361333333333732</v>
      </c>
      <c r="V549" s="312">
        <f t="shared" si="67"/>
        <v>453.70999999999958</v>
      </c>
      <c r="W549" s="244">
        <v>11040</v>
      </c>
      <c r="X549" s="311"/>
      <c r="Y549" s="312"/>
      <c r="Z549" s="113">
        <f t="shared" si="68"/>
        <v>105</v>
      </c>
    </row>
    <row r="550" spans="1:26" s="244" customFormat="1" x14ac:dyDescent="0.25">
      <c r="A550" s="244" t="s">
        <v>1750</v>
      </c>
      <c r="B550" s="244" t="s">
        <v>1738</v>
      </c>
      <c r="D550" s="244" t="s">
        <v>1736</v>
      </c>
      <c r="E550" s="96"/>
      <c r="F550" s="96" t="s">
        <v>1538</v>
      </c>
      <c r="G550" s="131" t="str">
        <f t="shared" si="63"/>
        <v>23/5/2008</v>
      </c>
      <c r="H550" s="244">
        <v>23</v>
      </c>
      <c r="I550" s="244">
        <v>5</v>
      </c>
      <c r="J550" s="244">
        <v>2008</v>
      </c>
      <c r="K550" s="244" t="s">
        <v>1590</v>
      </c>
      <c r="L550" s="96"/>
      <c r="M550" s="244" t="s">
        <v>624</v>
      </c>
      <c r="N550" s="348">
        <v>3622.68</v>
      </c>
      <c r="O550" s="348"/>
      <c r="Q550" s="244">
        <v>10</v>
      </c>
      <c r="R550" s="30">
        <f t="shared" si="64"/>
        <v>30.180666666666667</v>
      </c>
      <c r="S550" s="5">
        <v>3108.6086666666665</v>
      </c>
      <c r="T550" s="312">
        <f t="shared" si="65"/>
        <v>3168.9700000000003</v>
      </c>
      <c r="U550" s="15">
        <f t="shared" si="66"/>
        <v>60.361333333333732</v>
      </c>
      <c r="V550" s="312">
        <f t="shared" si="67"/>
        <v>453.70999999999958</v>
      </c>
      <c r="W550" s="244">
        <v>11040</v>
      </c>
      <c r="X550" s="311"/>
      <c r="Y550" s="312"/>
      <c r="Z550" s="113">
        <f t="shared" si="68"/>
        <v>105</v>
      </c>
    </row>
    <row r="551" spans="1:26" s="244" customFormat="1" x14ac:dyDescent="0.25">
      <c r="A551" s="244" t="s">
        <v>1751</v>
      </c>
      <c r="B551" s="244" t="s">
        <v>1738</v>
      </c>
      <c r="D551" s="244" t="s">
        <v>1736</v>
      </c>
      <c r="E551" s="96"/>
      <c r="F551" s="96" t="s">
        <v>1538</v>
      </c>
      <c r="G551" s="131" t="str">
        <f t="shared" si="63"/>
        <v>23/5/2008</v>
      </c>
      <c r="H551" s="244">
        <v>23</v>
      </c>
      <c r="I551" s="244">
        <v>5</v>
      </c>
      <c r="J551" s="244">
        <v>2008</v>
      </c>
      <c r="K551" s="244" t="s">
        <v>1590</v>
      </c>
      <c r="L551" s="96"/>
      <c r="M551" s="244" t="s">
        <v>624</v>
      </c>
      <c r="N551" s="348">
        <v>3622.68</v>
      </c>
      <c r="O551" s="348"/>
      <c r="Q551" s="244">
        <v>10</v>
      </c>
      <c r="R551" s="30">
        <f t="shared" si="64"/>
        <v>30.180666666666667</v>
      </c>
      <c r="S551" s="5">
        <v>3108.6086666666665</v>
      </c>
      <c r="T551" s="312">
        <f t="shared" si="65"/>
        <v>3168.9700000000003</v>
      </c>
      <c r="U551" s="15">
        <f t="shared" si="66"/>
        <v>60.361333333333732</v>
      </c>
      <c r="V551" s="312">
        <f t="shared" si="67"/>
        <v>453.70999999999958</v>
      </c>
      <c r="W551" s="244">
        <v>11040</v>
      </c>
      <c r="X551" s="311"/>
      <c r="Y551" s="312"/>
      <c r="Z551" s="113">
        <f t="shared" si="68"/>
        <v>105</v>
      </c>
    </row>
    <row r="552" spans="1:26" s="244" customFormat="1" x14ac:dyDescent="0.25">
      <c r="A552" s="244" t="s">
        <v>1752</v>
      </c>
      <c r="B552" s="244" t="s">
        <v>1738</v>
      </c>
      <c r="D552" s="244" t="s">
        <v>1736</v>
      </c>
      <c r="E552" s="96"/>
      <c r="F552" s="96" t="s">
        <v>1538</v>
      </c>
      <c r="G552" s="131" t="str">
        <f t="shared" si="63"/>
        <v>23/5/2008</v>
      </c>
      <c r="H552" s="244">
        <v>23</v>
      </c>
      <c r="I552" s="244">
        <v>5</v>
      </c>
      <c r="J552" s="244">
        <v>2008</v>
      </c>
      <c r="K552" s="244" t="s">
        <v>1590</v>
      </c>
      <c r="L552" s="96"/>
      <c r="M552" s="244" t="s">
        <v>624</v>
      </c>
      <c r="N552" s="348">
        <v>3622.68</v>
      </c>
      <c r="O552" s="348"/>
      <c r="Q552" s="244">
        <v>10</v>
      </c>
      <c r="R552" s="30">
        <f t="shared" si="64"/>
        <v>30.180666666666667</v>
      </c>
      <c r="S552" s="5">
        <v>3108.6086666666665</v>
      </c>
      <c r="T552" s="312">
        <f t="shared" si="65"/>
        <v>3168.9700000000003</v>
      </c>
      <c r="U552" s="15">
        <f t="shared" si="66"/>
        <v>60.361333333333732</v>
      </c>
      <c r="V552" s="312">
        <f t="shared" si="67"/>
        <v>453.70999999999958</v>
      </c>
      <c r="W552" s="244">
        <v>11040</v>
      </c>
      <c r="X552" s="311"/>
      <c r="Y552" s="312"/>
      <c r="Z552" s="113">
        <f t="shared" si="68"/>
        <v>105</v>
      </c>
    </row>
    <row r="553" spans="1:26" s="244" customFormat="1" x14ac:dyDescent="0.25">
      <c r="A553" s="244" t="s">
        <v>1753</v>
      </c>
      <c r="B553" s="244" t="s">
        <v>1738</v>
      </c>
      <c r="D553" s="244" t="s">
        <v>1736</v>
      </c>
      <c r="E553" s="96"/>
      <c r="F553" s="96" t="s">
        <v>1538</v>
      </c>
      <c r="G553" s="131" t="str">
        <f t="shared" si="63"/>
        <v>23/5/2008</v>
      </c>
      <c r="H553" s="244">
        <v>23</v>
      </c>
      <c r="I553" s="244">
        <v>5</v>
      </c>
      <c r="J553" s="244">
        <v>2008</v>
      </c>
      <c r="K553" s="244" t="s">
        <v>1590</v>
      </c>
      <c r="L553" s="96"/>
      <c r="M553" s="244" t="s">
        <v>624</v>
      </c>
      <c r="N553" s="348">
        <v>3622.68</v>
      </c>
      <c r="O553" s="348"/>
      <c r="Q553" s="244">
        <v>10</v>
      </c>
      <c r="R553" s="30">
        <f t="shared" si="64"/>
        <v>30.180666666666667</v>
      </c>
      <c r="S553" s="5">
        <v>3108.6086666666665</v>
      </c>
      <c r="T553" s="312">
        <f t="shared" si="65"/>
        <v>3168.9700000000003</v>
      </c>
      <c r="U553" s="15">
        <f t="shared" si="66"/>
        <v>60.361333333333732</v>
      </c>
      <c r="V553" s="312">
        <f t="shared" si="67"/>
        <v>453.70999999999958</v>
      </c>
      <c r="W553" s="244">
        <v>11040</v>
      </c>
      <c r="X553" s="311"/>
      <c r="Y553" s="312"/>
      <c r="Z553" s="113">
        <f t="shared" si="68"/>
        <v>105</v>
      </c>
    </row>
    <row r="554" spans="1:26" s="244" customFormat="1" x14ac:dyDescent="0.25">
      <c r="A554" s="244" t="s">
        <v>1754</v>
      </c>
      <c r="B554" s="244" t="s">
        <v>1738</v>
      </c>
      <c r="D554" s="244" t="s">
        <v>1736</v>
      </c>
      <c r="E554" s="96"/>
      <c r="F554" s="96" t="s">
        <v>1538</v>
      </c>
      <c r="G554" s="131" t="str">
        <f t="shared" si="63"/>
        <v>23/5/2008</v>
      </c>
      <c r="H554" s="244">
        <v>23</v>
      </c>
      <c r="I554" s="244">
        <v>5</v>
      </c>
      <c r="J554" s="244">
        <v>2008</v>
      </c>
      <c r="K554" s="244" t="s">
        <v>1590</v>
      </c>
      <c r="L554" s="96"/>
      <c r="M554" s="244" t="s">
        <v>624</v>
      </c>
      <c r="N554" s="348">
        <v>3622.68</v>
      </c>
      <c r="O554" s="348"/>
      <c r="Q554" s="244">
        <v>10</v>
      </c>
      <c r="R554" s="30">
        <f t="shared" si="64"/>
        <v>30.180666666666667</v>
      </c>
      <c r="S554" s="5">
        <v>3108.6086666666665</v>
      </c>
      <c r="T554" s="312">
        <f t="shared" si="65"/>
        <v>3168.9700000000003</v>
      </c>
      <c r="U554" s="15">
        <f t="shared" si="66"/>
        <v>60.361333333333732</v>
      </c>
      <c r="V554" s="312">
        <f t="shared" si="67"/>
        <v>453.70999999999958</v>
      </c>
      <c r="W554" s="244">
        <v>11040</v>
      </c>
      <c r="X554" s="311"/>
      <c r="Y554" s="312"/>
      <c r="Z554" s="113">
        <f t="shared" si="68"/>
        <v>105</v>
      </c>
    </row>
    <row r="555" spans="1:26" s="244" customFormat="1" x14ac:dyDescent="0.25">
      <c r="A555" s="244" t="s">
        <v>1755</v>
      </c>
      <c r="B555" s="244" t="s">
        <v>1738</v>
      </c>
      <c r="D555" s="244" t="s">
        <v>1736</v>
      </c>
      <c r="E555" s="96"/>
      <c r="F555" s="96" t="s">
        <v>1538</v>
      </c>
      <c r="G555" s="131" t="str">
        <f t="shared" si="63"/>
        <v>23/5/2008</v>
      </c>
      <c r="H555" s="244">
        <v>23</v>
      </c>
      <c r="I555" s="244">
        <v>5</v>
      </c>
      <c r="J555" s="244">
        <v>2008</v>
      </c>
      <c r="K555" s="244" t="s">
        <v>1590</v>
      </c>
      <c r="L555" s="96"/>
      <c r="M555" s="244" t="s">
        <v>624</v>
      </c>
      <c r="N555" s="348">
        <v>3622.68</v>
      </c>
      <c r="O555" s="348"/>
      <c r="Q555" s="244">
        <v>10</v>
      </c>
      <c r="R555" s="30">
        <f t="shared" si="64"/>
        <v>30.180666666666667</v>
      </c>
      <c r="S555" s="5">
        <v>3108.6086666666665</v>
      </c>
      <c r="T555" s="312">
        <f t="shared" si="65"/>
        <v>3168.9700000000003</v>
      </c>
      <c r="U555" s="15">
        <f t="shared" si="66"/>
        <v>60.361333333333732</v>
      </c>
      <c r="V555" s="312">
        <f t="shared" si="67"/>
        <v>453.70999999999958</v>
      </c>
      <c r="W555" s="244">
        <v>11040</v>
      </c>
      <c r="X555" s="311"/>
      <c r="Y555" s="312"/>
      <c r="Z555" s="113">
        <f t="shared" si="68"/>
        <v>105</v>
      </c>
    </row>
    <row r="556" spans="1:26" s="244" customFormat="1" x14ac:dyDescent="0.25">
      <c r="A556" s="244" t="s">
        <v>1756</v>
      </c>
      <c r="B556" s="244" t="s">
        <v>1738</v>
      </c>
      <c r="D556" s="244" t="s">
        <v>1736</v>
      </c>
      <c r="E556" s="96"/>
      <c r="F556" s="96" t="s">
        <v>1538</v>
      </c>
      <c r="G556" s="131" t="str">
        <f t="shared" si="63"/>
        <v>23/5/2008</v>
      </c>
      <c r="H556" s="244">
        <v>23</v>
      </c>
      <c r="I556" s="244">
        <v>5</v>
      </c>
      <c r="J556" s="244">
        <v>2008</v>
      </c>
      <c r="K556" s="244" t="s">
        <v>1590</v>
      </c>
      <c r="L556" s="96"/>
      <c r="M556" s="244" t="s">
        <v>624</v>
      </c>
      <c r="N556" s="348">
        <v>3622.68</v>
      </c>
      <c r="O556" s="348"/>
      <c r="Q556" s="244">
        <v>10</v>
      </c>
      <c r="R556" s="30">
        <f t="shared" si="64"/>
        <v>30.180666666666667</v>
      </c>
      <c r="S556" s="5">
        <v>3108.6086666666665</v>
      </c>
      <c r="T556" s="312">
        <f t="shared" si="65"/>
        <v>3168.9700000000003</v>
      </c>
      <c r="U556" s="15">
        <f t="shared" si="66"/>
        <v>60.361333333333732</v>
      </c>
      <c r="V556" s="312">
        <f t="shared" si="67"/>
        <v>453.70999999999958</v>
      </c>
      <c r="W556" s="244">
        <v>11040</v>
      </c>
      <c r="X556" s="311"/>
      <c r="Y556" s="312"/>
      <c r="Z556" s="113">
        <f t="shared" si="68"/>
        <v>105</v>
      </c>
    </row>
    <row r="557" spans="1:26" s="317" customFormat="1" x14ac:dyDescent="0.25">
      <c r="A557" s="317" t="s">
        <v>1757</v>
      </c>
      <c r="B557" s="317" t="s">
        <v>1758</v>
      </c>
      <c r="D557" s="317" t="s">
        <v>1759</v>
      </c>
      <c r="E557" s="147"/>
      <c r="F557" s="147" t="s">
        <v>1538</v>
      </c>
      <c r="G557" s="148" t="str">
        <f t="shared" si="63"/>
        <v>23/5/2008</v>
      </c>
      <c r="H557" s="317">
        <v>23</v>
      </c>
      <c r="I557" s="317">
        <v>5</v>
      </c>
      <c r="J557" s="317">
        <v>2008</v>
      </c>
      <c r="K557" s="317" t="s">
        <v>1590</v>
      </c>
      <c r="L557" s="147"/>
      <c r="M557" s="317" t="s">
        <v>624</v>
      </c>
      <c r="N557" s="355">
        <v>3836.12</v>
      </c>
      <c r="O557" s="355"/>
      <c r="Q557" s="317">
        <v>10</v>
      </c>
      <c r="R557" s="18">
        <f t="shared" si="64"/>
        <v>31.959333333333333</v>
      </c>
      <c r="S557" s="5">
        <v>3291.8113333333336</v>
      </c>
      <c r="T557" s="318">
        <f t="shared" si="65"/>
        <v>3355.73</v>
      </c>
      <c r="U557" s="552">
        <f t="shared" si="66"/>
        <v>63.918666666666468</v>
      </c>
      <c r="V557" s="318">
        <f t="shared" si="67"/>
        <v>480.38999999999987</v>
      </c>
      <c r="W557" s="317">
        <v>11040</v>
      </c>
      <c r="X557" s="319"/>
      <c r="Y557" s="318"/>
      <c r="Z557" s="154">
        <f t="shared" si="68"/>
        <v>105</v>
      </c>
    </row>
    <row r="558" spans="1:26" s="244" customFormat="1" x14ac:dyDescent="0.25">
      <c r="A558" s="244" t="s">
        <v>1760</v>
      </c>
      <c r="B558" s="244" t="s">
        <v>1758</v>
      </c>
      <c r="D558" s="244" t="s">
        <v>1759</v>
      </c>
      <c r="E558" s="96"/>
      <c r="F558" s="96" t="s">
        <v>1538</v>
      </c>
      <c r="G558" s="131" t="str">
        <f t="shared" si="63"/>
        <v>23/5/2008</v>
      </c>
      <c r="H558" s="244">
        <v>23</v>
      </c>
      <c r="I558" s="244">
        <v>5</v>
      </c>
      <c r="J558" s="244">
        <v>2008</v>
      </c>
      <c r="K558" s="244" t="s">
        <v>1590</v>
      </c>
      <c r="L558" s="96"/>
      <c r="M558" s="244" t="s">
        <v>624</v>
      </c>
      <c r="N558" s="348">
        <v>3836.12</v>
      </c>
      <c r="O558" s="348"/>
      <c r="Q558" s="244">
        <v>10</v>
      </c>
      <c r="R558" s="30">
        <f t="shared" si="64"/>
        <v>31.959333333333333</v>
      </c>
      <c r="S558" s="5">
        <v>3291.8113333333336</v>
      </c>
      <c r="T558" s="312">
        <f t="shared" si="65"/>
        <v>3355.73</v>
      </c>
      <c r="U558" s="15">
        <f t="shared" si="66"/>
        <v>63.918666666666468</v>
      </c>
      <c r="V558" s="312">
        <f t="shared" si="67"/>
        <v>480.38999999999987</v>
      </c>
      <c r="W558" s="244">
        <v>11040</v>
      </c>
      <c r="X558" s="311"/>
      <c r="Y558" s="312"/>
      <c r="Z558" s="113">
        <f t="shared" si="68"/>
        <v>105</v>
      </c>
    </row>
    <row r="559" spans="1:26" s="244" customFormat="1" x14ac:dyDescent="0.25">
      <c r="A559" s="244" t="s">
        <v>1761</v>
      </c>
      <c r="B559" s="244" t="s">
        <v>1762</v>
      </c>
      <c r="E559" s="96"/>
      <c r="F559" s="96" t="s">
        <v>1763</v>
      </c>
      <c r="G559" s="131" t="str">
        <f t="shared" si="63"/>
        <v>28/5/2008</v>
      </c>
      <c r="H559" s="244">
        <v>28</v>
      </c>
      <c r="I559" s="244">
        <v>5</v>
      </c>
      <c r="J559" s="244">
        <v>2008</v>
      </c>
      <c r="K559" s="244" t="s">
        <v>1590</v>
      </c>
      <c r="L559" s="96"/>
      <c r="M559" s="244" t="s">
        <v>624</v>
      </c>
      <c r="N559" s="348">
        <v>7698.5672442204677</v>
      </c>
      <c r="O559" s="348"/>
      <c r="Q559" s="244">
        <v>10</v>
      </c>
      <c r="R559" s="30">
        <f t="shared" si="64"/>
        <v>64.146393701837226</v>
      </c>
      <c r="S559" s="5">
        <v>6607.0785512892344</v>
      </c>
      <c r="T559" s="312">
        <f t="shared" si="65"/>
        <v>6735.3713386929085</v>
      </c>
      <c r="U559" s="15">
        <f t="shared" si="66"/>
        <v>128.29278740367408</v>
      </c>
      <c r="V559" s="312">
        <f t="shared" si="67"/>
        <v>963.19590552755926</v>
      </c>
      <c r="W559" s="244">
        <v>11055</v>
      </c>
      <c r="X559" s="311"/>
      <c r="Y559" s="312"/>
      <c r="Z559" s="113">
        <f t="shared" si="68"/>
        <v>105</v>
      </c>
    </row>
    <row r="560" spans="1:26" s="244" customFormat="1" x14ac:dyDescent="0.25">
      <c r="A560" s="244" t="s">
        <v>1764</v>
      </c>
      <c r="B560" s="244" t="s">
        <v>1762</v>
      </c>
      <c r="E560" s="96"/>
      <c r="F560" s="96" t="s">
        <v>1763</v>
      </c>
      <c r="G560" s="131" t="str">
        <f t="shared" si="63"/>
        <v>28/5/2008</v>
      </c>
      <c r="H560" s="244">
        <v>28</v>
      </c>
      <c r="I560" s="244">
        <v>5</v>
      </c>
      <c r="J560" s="244">
        <v>2008</v>
      </c>
      <c r="K560" s="244" t="s">
        <v>1590</v>
      </c>
      <c r="L560" s="96"/>
      <c r="M560" s="244" t="s">
        <v>1765</v>
      </c>
      <c r="N560" s="348">
        <v>7698.5672442204677</v>
      </c>
      <c r="O560" s="348"/>
      <c r="Q560" s="244">
        <v>10</v>
      </c>
      <c r="R560" s="30">
        <f t="shared" si="64"/>
        <v>64.146393701837226</v>
      </c>
      <c r="S560" s="5">
        <v>6607.0785512892344</v>
      </c>
      <c r="T560" s="312">
        <f t="shared" si="65"/>
        <v>6735.3713386929085</v>
      </c>
      <c r="U560" s="15">
        <f t="shared" si="66"/>
        <v>128.29278740367408</v>
      </c>
      <c r="V560" s="312">
        <f t="shared" si="67"/>
        <v>963.19590552755926</v>
      </c>
      <c r="X560" s="311"/>
      <c r="Y560" s="312"/>
      <c r="Z560" s="113">
        <f t="shared" si="68"/>
        <v>105</v>
      </c>
    </row>
    <row r="561" spans="1:26" s="244" customFormat="1" x14ac:dyDescent="0.25">
      <c r="A561" s="244" t="s">
        <v>1766</v>
      </c>
      <c r="B561" s="244" t="s">
        <v>1762</v>
      </c>
      <c r="E561" s="96"/>
      <c r="F561" s="96" t="s">
        <v>1763</v>
      </c>
      <c r="G561" s="131" t="str">
        <f t="shared" si="63"/>
        <v>28/5/2008</v>
      </c>
      <c r="H561" s="244">
        <v>28</v>
      </c>
      <c r="I561" s="244">
        <v>5</v>
      </c>
      <c r="J561" s="244">
        <v>2008</v>
      </c>
      <c r="K561" s="244" t="s">
        <v>1590</v>
      </c>
      <c r="L561" s="96"/>
      <c r="M561" s="244" t="s">
        <v>1767</v>
      </c>
      <c r="N561" s="348">
        <v>7698.5672442204677</v>
      </c>
      <c r="O561" s="348"/>
      <c r="Q561" s="244">
        <v>10</v>
      </c>
      <c r="R561" s="30">
        <f t="shared" si="64"/>
        <v>64.146393701837226</v>
      </c>
      <c r="S561" s="5">
        <v>6607.0785512892344</v>
      </c>
      <c r="T561" s="312">
        <f t="shared" si="65"/>
        <v>6735.3713386929085</v>
      </c>
      <c r="U561" s="15">
        <f t="shared" si="66"/>
        <v>128.29278740367408</v>
      </c>
      <c r="V561" s="312">
        <f t="shared" si="67"/>
        <v>963.19590552755926</v>
      </c>
      <c r="X561" s="311"/>
      <c r="Y561" s="312"/>
      <c r="Z561" s="113">
        <f t="shared" si="68"/>
        <v>105</v>
      </c>
    </row>
    <row r="562" spans="1:26" s="244" customFormat="1" x14ac:dyDescent="0.25">
      <c r="A562" s="244" t="s">
        <v>1768</v>
      </c>
      <c r="B562" s="244" t="s">
        <v>1762</v>
      </c>
      <c r="E562" s="96"/>
      <c r="F562" s="96" t="s">
        <v>1763</v>
      </c>
      <c r="G562" s="131" t="str">
        <f t="shared" si="63"/>
        <v>28/5/2008</v>
      </c>
      <c r="H562" s="244">
        <v>28</v>
      </c>
      <c r="I562" s="244">
        <v>5</v>
      </c>
      <c r="J562" s="244">
        <v>2008</v>
      </c>
      <c r="K562" s="244" t="s">
        <v>1590</v>
      </c>
      <c r="L562" s="96"/>
      <c r="M562" s="244" t="s">
        <v>1769</v>
      </c>
      <c r="N562" s="348">
        <v>7698.5672442204677</v>
      </c>
      <c r="O562" s="348"/>
      <c r="Q562" s="244">
        <v>10</v>
      </c>
      <c r="R562" s="30">
        <f t="shared" si="64"/>
        <v>64.146393701837226</v>
      </c>
      <c r="S562" s="5">
        <v>6607.0785512892344</v>
      </c>
      <c r="T562" s="312">
        <f t="shared" si="65"/>
        <v>6735.3713386929085</v>
      </c>
      <c r="U562" s="15">
        <f t="shared" si="66"/>
        <v>128.29278740367408</v>
      </c>
      <c r="V562" s="312">
        <f t="shared" si="67"/>
        <v>963.19590552755926</v>
      </c>
      <c r="X562" s="311"/>
      <c r="Y562" s="312"/>
      <c r="Z562" s="113">
        <f t="shared" si="68"/>
        <v>105</v>
      </c>
    </row>
    <row r="563" spans="1:26" s="244" customFormat="1" x14ac:dyDescent="0.25">
      <c r="A563" s="244" t="s">
        <v>1770</v>
      </c>
      <c r="B563" s="244" t="s">
        <v>1762</v>
      </c>
      <c r="E563" s="96"/>
      <c r="F563" s="96" t="s">
        <v>1763</v>
      </c>
      <c r="G563" s="131" t="str">
        <f t="shared" si="63"/>
        <v>28/5/2008</v>
      </c>
      <c r="H563" s="244">
        <v>28</v>
      </c>
      <c r="I563" s="244">
        <v>5</v>
      </c>
      <c r="J563" s="244">
        <v>2008</v>
      </c>
      <c r="K563" s="244" t="s">
        <v>1590</v>
      </c>
      <c r="L563" s="96"/>
      <c r="M563" s="244" t="s">
        <v>1771</v>
      </c>
      <c r="N563" s="348">
        <v>7698.5672442204677</v>
      </c>
      <c r="O563" s="348"/>
      <c r="Q563" s="244">
        <v>10</v>
      </c>
      <c r="R563" s="30">
        <f t="shared" si="64"/>
        <v>64.146393701837226</v>
      </c>
      <c r="S563" s="5">
        <v>6607.0785512892344</v>
      </c>
      <c r="T563" s="312">
        <f t="shared" si="65"/>
        <v>6735.3713386929085</v>
      </c>
      <c r="U563" s="15">
        <f t="shared" si="66"/>
        <v>128.29278740367408</v>
      </c>
      <c r="V563" s="312">
        <f t="shared" si="67"/>
        <v>963.19590552755926</v>
      </c>
      <c r="X563" s="311"/>
      <c r="Y563" s="312"/>
      <c r="Z563" s="113">
        <f t="shared" si="68"/>
        <v>105</v>
      </c>
    </row>
    <row r="564" spans="1:26" s="244" customFormat="1" x14ac:dyDescent="0.25">
      <c r="A564" s="244" t="s">
        <v>1772</v>
      </c>
      <c r="B564" s="244" t="s">
        <v>1773</v>
      </c>
      <c r="E564" s="96"/>
      <c r="F564" s="96" t="s">
        <v>1763</v>
      </c>
      <c r="G564" s="131" t="str">
        <f t="shared" si="63"/>
        <v>28/5/2008</v>
      </c>
      <c r="H564" s="244">
        <v>28</v>
      </c>
      <c r="I564" s="244">
        <v>5</v>
      </c>
      <c r="J564" s="244">
        <v>2008</v>
      </c>
      <c r="K564" s="244" t="s">
        <v>1590</v>
      </c>
      <c r="L564" s="96"/>
      <c r="M564" s="244" t="s">
        <v>624</v>
      </c>
      <c r="N564" s="348">
        <v>6686.7555492657775</v>
      </c>
      <c r="O564" s="348"/>
      <c r="Q564" s="244">
        <v>10</v>
      </c>
      <c r="R564" s="30">
        <f t="shared" si="64"/>
        <v>55.714629577214815</v>
      </c>
      <c r="S564" s="5">
        <v>5738.6068464531263</v>
      </c>
      <c r="T564" s="312">
        <f t="shared" si="65"/>
        <v>5850.0361056075553</v>
      </c>
      <c r="U564" s="15">
        <f t="shared" si="66"/>
        <v>111.42925915442902</v>
      </c>
      <c r="V564" s="312">
        <f t="shared" si="67"/>
        <v>836.71944365822219</v>
      </c>
      <c r="W564" s="244">
        <v>11055</v>
      </c>
      <c r="X564" s="311"/>
      <c r="Y564" s="312"/>
      <c r="Z564" s="113">
        <f t="shared" si="68"/>
        <v>105</v>
      </c>
    </row>
    <row r="565" spans="1:26" s="244" customFormat="1" x14ac:dyDescent="0.25">
      <c r="A565" s="244" t="s">
        <v>1774</v>
      </c>
      <c r="B565" s="244" t="s">
        <v>1775</v>
      </c>
      <c r="E565" s="96"/>
      <c r="F565" s="96" t="s">
        <v>1763</v>
      </c>
      <c r="G565" s="131" t="str">
        <f t="shared" si="63"/>
        <v>28/5/2008</v>
      </c>
      <c r="H565" s="244">
        <v>28</v>
      </c>
      <c r="I565" s="244">
        <v>5</v>
      </c>
      <c r="J565" s="244">
        <v>2008</v>
      </c>
      <c r="K565" s="244" t="s">
        <v>1590</v>
      </c>
      <c r="L565" s="96"/>
      <c r="M565" s="244" t="s">
        <v>624</v>
      </c>
      <c r="N565" s="348">
        <v>7918.5263083410528</v>
      </c>
      <c r="O565" s="348"/>
      <c r="Q565" s="244">
        <v>10</v>
      </c>
      <c r="R565" s="30">
        <f t="shared" si="64"/>
        <v>65.979385902842111</v>
      </c>
      <c r="S565" s="5">
        <v>6795.8767479927374</v>
      </c>
      <c r="T565" s="312">
        <f t="shared" si="65"/>
        <v>6927.835519798422</v>
      </c>
      <c r="U565" s="15">
        <f t="shared" si="66"/>
        <v>131.95877180568459</v>
      </c>
      <c r="V565" s="312">
        <f t="shared" si="67"/>
        <v>990.6907885426308</v>
      </c>
      <c r="W565" s="244">
        <v>11055</v>
      </c>
      <c r="X565" s="311"/>
      <c r="Y565" s="312"/>
      <c r="Z565" s="113">
        <f t="shared" si="68"/>
        <v>105</v>
      </c>
    </row>
    <row r="566" spans="1:26" s="244" customFormat="1" x14ac:dyDescent="0.25">
      <c r="A566" s="244" t="s">
        <v>1776</v>
      </c>
      <c r="B566" s="244" t="s">
        <v>1775</v>
      </c>
      <c r="E566" s="96"/>
      <c r="F566" s="96" t="s">
        <v>1763</v>
      </c>
      <c r="G566" s="131" t="str">
        <f t="shared" si="63"/>
        <v>28/5/2008</v>
      </c>
      <c r="H566" s="244">
        <v>28</v>
      </c>
      <c r="I566" s="244">
        <v>5</v>
      </c>
      <c r="J566" s="244">
        <v>2008</v>
      </c>
      <c r="K566" s="244" t="s">
        <v>1590</v>
      </c>
      <c r="L566" s="96"/>
      <c r="M566" s="244" t="s">
        <v>624</v>
      </c>
      <c r="N566" s="348">
        <v>7918.5263083410528</v>
      </c>
      <c r="O566" s="348"/>
      <c r="Q566" s="244">
        <v>10</v>
      </c>
      <c r="R566" s="30">
        <f t="shared" si="64"/>
        <v>65.979385902842111</v>
      </c>
      <c r="S566" s="5">
        <v>6795.8767479927374</v>
      </c>
      <c r="T566" s="312">
        <f t="shared" si="65"/>
        <v>6927.835519798422</v>
      </c>
      <c r="U566" s="15">
        <f t="shared" si="66"/>
        <v>131.95877180568459</v>
      </c>
      <c r="V566" s="312">
        <f t="shared" si="67"/>
        <v>990.6907885426308</v>
      </c>
      <c r="X566" s="311"/>
      <c r="Y566" s="312"/>
      <c r="Z566" s="113">
        <f t="shared" si="68"/>
        <v>105</v>
      </c>
    </row>
    <row r="567" spans="1:26" s="244" customFormat="1" x14ac:dyDescent="0.25">
      <c r="A567" s="244" t="s">
        <v>1777</v>
      </c>
      <c r="B567" s="244" t="s">
        <v>1778</v>
      </c>
      <c r="E567" s="96"/>
      <c r="F567" s="96" t="s">
        <v>1763</v>
      </c>
      <c r="G567" s="131" t="str">
        <f t="shared" si="63"/>
        <v>28/5/2008</v>
      </c>
      <c r="H567" s="244">
        <v>28</v>
      </c>
      <c r="I567" s="244">
        <v>5</v>
      </c>
      <c r="J567" s="244">
        <v>2008</v>
      </c>
      <c r="K567" s="244" t="s">
        <v>1590</v>
      </c>
      <c r="L567" s="96"/>
      <c r="M567" s="244" t="s">
        <v>624</v>
      </c>
      <c r="N567" s="348">
        <v>6686.7555492657775</v>
      </c>
      <c r="O567" s="348"/>
      <c r="Q567" s="244">
        <v>10</v>
      </c>
      <c r="R567" s="30">
        <f t="shared" si="64"/>
        <v>55.714629577214815</v>
      </c>
      <c r="S567" s="5">
        <v>5738.6068464531263</v>
      </c>
      <c r="T567" s="312">
        <f t="shared" si="65"/>
        <v>5850.0361056075553</v>
      </c>
      <c r="U567" s="15">
        <f t="shared" si="66"/>
        <v>111.42925915442902</v>
      </c>
      <c r="V567" s="312">
        <f t="shared" si="67"/>
        <v>836.71944365822219</v>
      </c>
      <c r="W567" s="244">
        <v>11055</v>
      </c>
      <c r="X567" s="311"/>
      <c r="Y567" s="312"/>
      <c r="Z567" s="113">
        <f t="shared" si="68"/>
        <v>105</v>
      </c>
    </row>
    <row r="568" spans="1:26" s="244" customFormat="1" x14ac:dyDescent="0.25">
      <c r="A568" s="244" t="s">
        <v>1780</v>
      </c>
      <c r="B568" s="244" t="s">
        <v>1779</v>
      </c>
      <c r="E568" s="96"/>
      <c r="F568" s="96" t="s">
        <v>1763</v>
      </c>
      <c r="G568" s="131" t="str">
        <f t="shared" si="63"/>
        <v>28/5/2008</v>
      </c>
      <c r="H568" s="244">
        <v>28</v>
      </c>
      <c r="I568" s="244">
        <v>5</v>
      </c>
      <c r="J568" s="244">
        <v>2008</v>
      </c>
      <c r="K568" s="244" t="s">
        <v>1590</v>
      </c>
      <c r="L568" s="96"/>
      <c r="M568" s="244" t="s">
        <v>624</v>
      </c>
      <c r="N568" s="348">
        <v>7522.5999929240006</v>
      </c>
      <c r="O568" s="348"/>
      <c r="Q568" s="244">
        <v>10</v>
      </c>
      <c r="R568" s="30">
        <f t="shared" si="64"/>
        <v>62.679999941033337</v>
      </c>
      <c r="S568" s="5">
        <v>6456.0399939264335</v>
      </c>
      <c r="T568" s="312">
        <f t="shared" si="65"/>
        <v>6581.3999938085008</v>
      </c>
      <c r="U568" s="15">
        <f t="shared" si="66"/>
        <v>125.35999988206731</v>
      </c>
      <c r="V568" s="312">
        <f t="shared" si="67"/>
        <v>941.19999911549985</v>
      </c>
      <c r="X568" s="311"/>
      <c r="Y568" s="312"/>
      <c r="Z568" s="113">
        <f t="shared" si="68"/>
        <v>105</v>
      </c>
    </row>
    <row r="569" spans="1:26" s="350" customFormat="1" x14ac:dyDescent="0.25">
      <c r="A569" s="350" t="s">
        <v>1781</v>
      </c>
      <c r="B569" s="350" t="s">
        <v>1782</v>
      </c>
      <c r="E569" s="221"/>
      <c r="F569" s="221" t="s">
        <v>386</v>
      </c>
      <c r="G569" s="222" t="str">
        <f t="shared" si="63"/>
        <v>30/9/2008</v>
      </c>
      <c r="H569" s="350">
        <v>30</v>
      </c>
      <c r="I569" s="350">
        <v>9</v>
      </c>
      <c r="J569" s="350">
        <v>2008</v>
      </c>
      <c r="K569" s="350" t="s">
        <v>283</v>
      </c>
      <c r="L569" s="221"/>
      <c r="M569" s="350" t="s">
        <v>624</v>
      </c>
      <c r="N569" s="351">
        <v>4905</v>
      </c>
      <c r="O569" s="351" t="s">
        <v>1783</v>
      </c>
      <c r="Q569" s="244">
        <v>10</v>
      </c>
      <c r="R569" s="223">
        <f t="shared" si="64"/>
        <v>40.866666666666667</v>
      </c>
      <c r="S569" s="5">
        <v>4045.8</v>
      </c>
      <c r="T569" s="352">
        <f t="shared" si="65"/>
        <v>4086.6666666666665</v>
      </c>
      <c r="U569" s="15">
        <f t="shared" si="66"/>
        <v>40.866666666666333</v>
      </c>
      <c r="V569" s="352">
        <f t="shared" si="67"/>
        <v>818.33333333333348</v>
      </c>
      <c r="X569" s="353"/>
      <c r="Y569" s="352"/>
      <c r="Z569" s="224">
        <f t="shared" si="68"/>
        <v>100</v>
      </c>
    </row>
    <row r="570" spans="1:26" s="244" customFormat="1" x14ac:dyDescent="0.25">
      <c r="A570" s="244" t="s">
        <v>1784</v>
      </c>
      <c r="B570" s="244" t="s">
        <v>1785</v>
      </c>
      <c r="D570" s="244" t="s">
        <v>1786</v>
      </c>
      <c r="E570" s="96"/>
      <c r="F570" s="96" t="s">
        <v>1787</v>
      </c>
      <c r="G570" s="131" t="str">
        <f t="shared" si="63"/>
        <v>17/6/2008</v>
      </c>
      <c r="H570" s="244">
        <v>17</v>
      </c>
      <c r="I570" s="244">
        <v>6</v>
      </c>
      <c r="J570" s="244">
        <v>2008</v>
      </c>
      <c r="K570" s="244" t="s">
        <v>1539</v>
      </c>
      <c r="L570" s="96"/>
      <c r="M570" s="244" t="s">
        <v>624</v>
      </c>
      <c r="N570" s="348">
        <v>21895</v>
      </c>
      <c r="O570" s="348"/>
      <c r="Q570" s="244">
        <v>10</v>
      </c>
      <c r="R570" s="30">
        <f t="shared" si="64"/>
        <v>182.45000000000002</v>
      </c>
      <c r="S570" s="5">
        <v>18609.900000000001</v>
      </c>
      <c r="T570" s="312">
        <f t="shared" si="65"/>
        <v>18974.800000000003</v>
      </c>
      <c r="U570" s="15">
        <f t="shared" si="66"/>
        <v>364.90000000000146</v>
      </c>
      <c r="V570" s="312">
        <f t="shared" si="67"/>
        <v>2920.1999999999971</v>
      </c>
      <c r="W570" s="244">
        <v>11121</v>
      </c>
      <c r="X570" s="311"/>
      <c r="Y570" s="312"/>
      <c r="Z570" s="113">
        <f t="shared" si="68"/>
        <v>104</v>
      </c>
    </row>
    <row r="571" spans="1:26" s="317" customFormat="1" x14ac:dyDescent="0.25">
      <c r="A571" s="317" t="s">
        <v>1788</v>
      </c>
      <c r="B571" s="317" t="s">
        <v>1789</v>
      </c>
      <c r="E571" s="147"/>
      <c r="F571" s="147" t="s">
        <v>1787</v>
      </c>
      <c r="G571" s="148" t="str">
        <f t="shared" si="63"/>
        <v>22/9/2008</v>
      </c>
      <c r="H571" s="317">
        <v>22</v>
      </c>
      <c r="I571" s="354">
        <v>9</v>
      </c>
      <c r="J571" s="317">
        <v>2008</v>
      </c>
      <c r="K571" s="317" t="s">
        <v>283</v>
      </c>
      <c r="L571" s="147"/>
      <c r="M571" s="317" t="s">
        <v>624</v>
      </c>
      <c r="N571" s="355">
        <v>5301.95</v>
      </c>
      <c r="O571" s="355"/>
      <c r="Q571" s="244">
        <v>10</v>
      </c>
      <c r="R571" s="18">
        <f t="shared" si="64"/>
        <v>44.174583333333338</v>
      </c>
      <c r="S571" s="5">
        <v>4373.2837500000005</v>
      </c>
      <c r="T571" s="318">
        <f t="shared" si="65"/>
        <v>4461.6329166666674</v>
      </c>
      <c r="U571" s="15">
        <f t="shared" si="66"/>
        <v>88.349166666666861</v>
      </c>
      <c r="V571" s="318">
        <f t="shared" si="67"/>
        <v>840.31708333333245</v>
      </c>
      <c r="X571" s="319"/>
      <c r="Y571" s="318"/>
      <c r="Z571" s="154">
        <f t="shared" si="68"/>
        <v>101</v>
      </c>
    </row>
    <row r="572" spans="1:26" s="244" customFormat="1" x14ac:dyDescent="0.25">
      <c r="A572" s="333" t="s">
        <v>1790</v>
      </c>
      <c r="B572" s="333" t="s">
        <v>1791</v>
      </c>
      <c r="C572" s="333"/>
      <c r="D572" s="333"/>
      <c r="E572" s="171"/>
      <c r="F572" s="171" t="s">
        <v>1792</v>
      </c>
      <c r="G572" s="172" t="str">
        <f t="shared" si="63"/>
        <v>24/6/2008</v>
      </c>
      <c r="H572" s="333">
        <v>24</v>
      </c>
      <c r="I572" s="333">
        <v>6</v>
      </c>
      <c r="J572" s="333">
        <v>2008</v>
      </c>
      <c r="K572" s="333" t="s">
        <v>1539</v>
      </c>
      <c r="L572" s="171"/>
      <c r="M572" s="244" t="s">
        <v>624</v>
      </c>
      <c r="N572" s="349">
        <v>3788.7652800803935</v>
      </c>
      <c r="O572" s="349"/>
      <c r="P572" s="333"/>
      <c r="Q572" s="333">
        <v>10</v>
      </c>
      <c r="R572" s="177">
        <f t="shared" si="64"/>
        <v>31.564710667336612</v>
      </c>
      <c r="S572" s="560">
        <v>3219.6004880683345</v>
      </c>
      <c r="T572" s="334">
        <f t="shared" si="65"/>
        <v>3282.7299094030077</v>
      </c>
      <c r="U572" s="561">
        <f t="shared" si="66"/>
        <v>63.129421334673225</v>
      </c>
      <c r="V572" s="334">
        <f t="shared" si="67"/>
        <v>506.0353706773858</v>
      </c>
      <c r="W572" s="333">
        <v>11148</v>
      </c>
      <c r="X572" s="311"/>
      <c r="Y572" s="312"/>
      <c r="Z572" s="113">
        <f t="shared" si="68"/>
        <v>104</v>
      </c>
    </row>
    <row r="573" spans="1:26" s="244" customFormat="1" x14ac:dyDescent="0.25">
      <c r="A573" s="333" t="s">
        <v>1793</v>
      </c>
      <c r="B573" s="333" t="s">
        <v>1794</v>
      </c>
      <c r="C573" s="333"/>
      <c r="D573" s="333"/>
      <c r="E573" s="171"/>
      <c r="F573" s="171" t="s">
        <v>1792</v>
      </c>
      <c r="G573" s="172" t="str">
        <f t="shared" si="63"/>
        <v>24/6/2008</v>
      </c>
      <c r="H573" s="333">
        <v>24</v>
      </c>
      <c r="I573" s="333">
        <v>6</v>
      </c>
      <c r="J573" s="333">
        <v>2008</v>
      </c>
      <c r="K573" s="333" t="s">
        <v>1539</v>
      </c>
      <c r="L573" s="171"/>
      <c r="M573" s="244" t="s">
        <v>624</v>
      </c>
      <c r="N573" s="349">
        <v>7911.5626258117472</v>
      </c>
      <c r="O573" s="349" t="s">
        <v>1795</v>
      </c>
      <c r="P573" s="333"/>
      <c r="Q573" s="333">
        <v>10</v>
      </c>
      <c r="R573" s="177">
        <f t="shared" si="64"/>
        <v>65.92135521509789</v>
      </c>
      <c r="S573" s="560">
        <v>6723.9782319399847</v>
      </c>
      <c r="T573" s="334">
        <f t="shared" si="65"/>
        <v>6855.820942370181</v>
      </c>
      <c r="U573" s="561">
        <f t="shared" si="66"/>
        <v>131.84271043019635</v>
      </c>
      <c r="V573" s="334">
        <f t="shared" si="67"/>
        <v>1055.7416834415662</v>
      </c>
      <c r="W573" s="333">
        <v>11148</v>
      </c>
      <c r="X573" s="311"/>
      <c r="Y573" s="312"/>
      <c r="Z573" s="113">
        <f t="shared" si="68"/>
        <v>104</v>
      </c>
    </row>
    <row r="574" spans="1:26" s="244" customFormat="1" x14ac:dyDescent="0.25">
      <c r="A574" s="333" t="s">
        <v>1796</v>
      </c>
      <c r="B574" s="333" t="s">
        <v>1797</v>
      </c>
      <c r="C574" s="333"/>
      <c r="D574" s="333"/>
      <c r="E574" s="171"/>
      <c r="F574" s="171" t="s">
        <v>1792</v>
      </c>
      <c r="G574" s="172" t="str">
        <f t="shared" si="63"/>
        <v>24/6/2008</v>
      </c>
      <c r="H574" s="333">
        <v>24</v>
      </c>
      <c r="I574" s="333">
        <v>6</v>
      </c>
      <c r="J574" s="333">
        <v>2008</v>
      </c>
      <c r="K574" s="333" t="s">
        <v>1539</v>
      </c>
      <c r="L574" s="171"/>
      <c r="M574" s="244" t="s">
        <v>624</v>
      </c>
      <c r="N574" s="349">
        <v>6353.1846817314754</v>
      </c>
      <c r="O574" s="349"/>
      <c r="P574" s="333"/>
      <c r="Q574" s="333">
        <v>10</v>
      </c>
      <c r="R574" s="177">
        <f t="shared" si="64"/>
        <v>52.934872347762301</v>
      </c>
      <c r="S574" s="560">
        <v>5399.356979471755</v>
      </c>
      <c r="T574" s="334">
        <f t="shared" si="65"/>
        <v>5505.2267241672789</v>
      </c>
      <c r="U574" s="561">
        <f t="shared" si="66"/>
        <v>105.86974469552388</v>
      </c>
      <c r="V574" s="334">
        <f t="shared" si="67"/>
        <v>847.95795756419648</v>
      </c>
      <c r="W574" s="333">
        <v>11148</v>
      </c>
      <c r="X574" s="311"/>
      <c r="Y574" s="312"/>
      <c r="Z574" s="113">
        <f t="shared" si="68"/>
        <v>104</v>
      </c>
    </row>
    <row r="575" spans="1:26" s="244" customFormat="1" x14ac:dyDescent="0.25">
      <c r="A575" s="333" t="s">
        <v>1798</v>
      </c>
      <c r="B575" s="333" t="s">
        <v>1799</v>
      </c>
      <c r="C575" s="333"/>
      <c r="D575" s="333"/>
      <c r="E575" s="171"/>
      <c r="F575" s="171" t="s">
        <v>1792</v>
      </c>
      <c r="G575" s="172" t="str">
        <f t="shared" si="63"/>
        <v>24/6/2008</v>
      </c>
      <c r="H575" s="333">
        <v>24</v>
      </c>
      <c r="I575" s="333">
        <v>6</v>
      </c>
      <c r="J575" s="333">
        <v>2008</v>
      </c>
      <c r="K575" s="333" t="s">
        <v>1539</v>
      </c>
      <c r="L575" s="171"/>
      <c r="M575" s="244" t="s">
        <v>624</v>
      </c>
      <c r="N575" s="349">
        <v>4868.4516025191306</v>
      </c>
      <c r="O575" s="349"/>
      <c r="P575" s="333"/>
      <c r="Q575" s="333">
        <v>10</v>
      </c>
      <c r="R575" s="177">
        <f t="shared" si="64"/>
        <v>40.56209668765942</v>
      </c>
      <c r="S575" s="560">
        <v>4137.3338621412604</v>
      </c>
      <c r="T575" s="334">
        <f t="shared" si="65"/>
        <v>4218.4580555165794</v>
      </c>
      <c r="U575" s="561">
        <f t="shared" si="66"/>
        <v>81.12419337531901</v>
      </c>
      <c r="V575" s="334">
        <f t="shared" si="67"/>
        <v>649.99354700255117</v>
      </c>
      <c r="W575" s="333">
        <v>11148</v>
      </c>
      <c r="X575" s="311"/>
      <c r="Y575" s="312"/>
      <c r="Z575" s="113">
        <f t="shared" si="68"/>
        <v>104</v>
      </c>
    </row>
    <row r="576" spans="1:26" s="244" customFormat="1" x14ac:dyDescent="0.25">
      <c r="A576" s="333" t="s">
        <v>1800</v>
      </c>
      <c r="B576" s="333" t="s">
        <v>1801</v>
      </c>
      <c r="C576" s="333"/>
      <c r="D576" s="333"/>
      <c r="E576" s="171"/>
      <c r="F576" s="171" t="s">
        <v>1792</v>
      </c>
      <c r="G576" s="172" t="str">
        <f t="shared" si="63"/>
        <v>24/6/2008</v>
      </c>
      <c r="H576" s="333">
        <v>24</v>
      </c>
      <c r="I576" s="333">
        <v>6</v>
      </c>
      <c r="J576" s="333">
        <v>2008</v>
      </c>
      <c r="K576" s="333" t="s">
        <v>1539</v>
      </c>
      <c r="L576" s="171"/>
      <c r="M576" s="244" t="s">
        <v>624</v>
      </c>
      <c r="N576" s="349">
        <v>14331.816738047944</v>
      </c>
      <c r="O576" s="349"/>
      <c r="P576" s="333"/>
      <c r="Q576" s="333">
        <v>10</v>
      </c>
      <c r="R576" s="177">
        <f t="shared" si="64"/>
        <v>119.42347281706621</v>
      </c>
      <c r="S576" s="560">
        <v>12181.194227340753</v>
      </c>
      <c r="T576" s="334">
        <f t="shared" si="65"/>
        <v>12420.041172974887</v>
      </c>
      <c r="U576" s="561">
        <f t="shared" si="66"/>
        <v>238.84694563413359</v>
      </c>
      <c r="V576" s="334">
        <f t="shared" si="67"/>
        <v>1911.7755650730578</v>
      </c>
      <c r="W576" s="333">
        <v>11148</v>
      </c>
      <c r="X576" s="311"/>
      <c r="Y576" s="312"/>
      <c r="Z576" s="113">
        <f t="shared" si="68"/>
        <v>104</v>
      </c>
    </row>
    <row r="577" spans="1:26" s="244" customFormat="1" x14ac:dyDescent="0.25">
      <c r="A577" s="333" t="s">
        <v>1802</v>
      </c>
      <c r="B577" s="333" t="s">
        <v>1803</v>
      </c>
      <c r="C577" s="333"/>
      <c r="D577" s="333"/>
      <c r="E577" s="171"/>
      <c r="F577" s="171" t="s">
        <v>1792</v>
      </c>
      <c r="G577" s="172" t="str">
        <f t="shared" si="63"/>
        <v>24/6/2008</v>
      </c>
      <c r="H577" s="333">
        <v>24</v>
      </c>
      <c r="I577" s="333">
        <v>6</v>
      </c>
      <c r="J577" s="333">
        <v>2008</v>
      </c>
      <c r="K577" s="333" t="s">
        <v>1539</v>
      </c>
      <c r="L577" s="171"/>
      <c r="M577" s="244" t="s">
        <v>624</v>
      </c>
      <c r="N577" s="349">
        <v>5391.8561778304793</v>
      </c>
      <c r="O577" s="349" t="s">
        <v>1795</v>
      </c>
      <c r="P577" s="333"/>
      <c r="Q577" s="333">
        <v>10</v>
      </c>
      <c r="R577" s="177">
        <f t="shared" si="64"/>
        <v>44.923801481920663</v>
      </c>
      <c r="S577" s="560">
        <v>4582.2277511559078</v>
      </c>
      <c r="T577" s="334">
        <f t="shared" si="65"/>
        <v>4672.0753541197491</v>
      </c>
      <c r="U577" s="561">
        <f t="shared" si="66"/>
        <v>89.847602963841382</v>
      </c>
      <c r="V577" s="334">
        <f t="shared" si="67"/>
        <v>719.78082371073015</v>
      </c>
      <c r="W577" s="333">
        <v>11148</v>
      </c>
      <c r="X577" s="311"/>
      <c r="Y577" s="312"/>
      <c r="Z577" s="113">
        <f t="shared" si="68"/>
        <v>104</v>
      </c>
    </row>
    <row r="578" spans="1:26" s="244" customFormat="1" x14ac:dyDescent="0.25">
      <c r="A578" s="333" t="s">
        <v>1804</v>
      </c>
      <c r="B578" s="333" t="s">
        <v>1805</v>
      </c>
      <c r="C578" s="333"/>
      <c r="D578" s="333"/>
      <c r="E578" s="171"/>
      <c r="F578" s="171" t="s">
        <v>1792</v>
      </c>
      <c r="G578" s="172" t="str">
        <f t="shared" si="63"/>
        <v>24/6/2008</v>
      </c>
      <c r="H578" s="333">
        <v>24</v>
      </c>
      <c r="I578" s="333">
        <v>6</v>
      </c>
      <c r="J578" s="333">
        <v>2008</v>
      </c>
      <c r="K578" s="333" t="s">
        <v>1539</v>
      </c>
      <c r="L578" s="171"/>
      <c r="M578" s="244" t="s">
        <v>624</v>
      </c>
      <c r="N578" s="349">
        <v>6241.4022975569405</v>
      </c>
      <c r="O578" s="349"/>
      <c r="P578" s="333"/>
      <c r="Q578" s="333">
        <v>10</v>
      </c>
      <c r="R578" s="177">
        <f t="shared" si="64"/>
        <v>52.003352479641173</v>
      </c>
      <c r="S578" s="560">
        <v>5304.3419529233997</v>
      </c>
      <c r="T578" s="334">
        <f t="shared" si="65"/>
        <v>5408.3486578826823</v>
      </c>
      <c r="U578" s="561">
        <f t="shared" si="66"/>
        <v>104.00670495928262</v>
      </c>
      <c r="V578" s="334">
        <f t="shared" si="67"/>
        <v>833.05363967425819</v>
      </c>
      <c r="W578" s="333"/>
      <c r="X578" s="311"/>
      <c r="Y578" s="312"/>
      <c r="Z578" s="113">
        <f t="shared" si="68"/>
        <v>104</v>
      </c>
    </row>
    <row r="579" spans="1:26" s="244" customFormat="1" x14ac:dyDescent="0.25">
      <c r="A579" s="333" t="s">
        <v>1806</v>
      </c>
      <c r="B579" s="333" t="s">
        <v>1807</v>
      </c>
      <c r="C579" s="333"/>
      <c r="D579" s="333"/>
      <c r="E579" s="171"/>
      <c r="F579" s="171" t="s">
        <v>1792</v>
      </c>
      <c r="G579" s="172" t="str">
        <f t="shared" si="63"/>
        <v>1/7/2008</v>
      </c>
      <c r="H579" s="333">
        <v>1</v>
      </c>
      <c r="I579" s="333">
        <v>7</v>
      </c>
      <c r="J579" s="333">
        <v>2008</v>
      </c>
      <c r="K579" s="333"/>
      <c r="L579" s="171"/>
      <c r="M579" s="244" t="s">
        <v>624</v>
      </c>
      <c r="N579" s="349">
        <v>5921.57</v>
      </c>
      <c r="O579" s="349" t="s">
        <v>764</v>
      </c>
      <c r="P579" s="333"/>
      <c r="Q579" s="333">
        <v>10</v>
      </c>
      <c r="R579" s="177">
        <f t="shared" si="64"/>
        <v>49.338083333333337</v>
      </c>
      <c r="S579" s="560">
        <v>4983.1464166666674</v>
      </c>
      <c r="T579" s="334">
        <f t="shared" si="65"/>
        <v>5081.8225833333336</v>
      </c>
      <c r="U579" s="561">
        <f t="shared" si="66"/>
        <v>98.676166666666177</v>
      </c>
      <c r="V579" s="334">
        <f t="shared" si="67"/>
        <v>839.74741666666614</v>
      </c>
      <c r="W579" s="333"/>
      <c r="X579" s="311"/>
      <c r="Y579" s="312"/>
      <c r="Z579" s="113">
        <f t="shared" si="68"/>
        <v>103</v>
      </c>
    </row>
    <row r="580" spans="1:26" s="244" customFormat="1" x14ac:dyDescent="0.25">
      <c r="A580" s="244" t="s">
        <v>1812</v>
      </c>
      <c r="B580" s="244" t="s">
        <v>1813</v>
      </c>
      <c r="E580" s="96"/>
      <c r="F580" s="96" t="s">
        <v>1811</v>
      </c>
      <c r="G580" s="131" t="str">
        <f t="shared" si="63"/>
        <v>4/11/2008</v>
      </c>
      <c r="H580" s="356">
        <v>4</v>
      </c>
      <c r="I580" s="244">
        <v>11</v>
      </c>
      <c r="J580" s="244">
        <v>2008</v>
      </c>
      <c r="K580" s="244" t="s">
        <v>283</v>
      </c>
      <c r="L580" s="96"/>
      <c r="M580" s="244" t="s">
        <v>624</v>
      </c>
      <c r="N580" s="227">
        <v>7195</v>
      </c>
      <c r="O580" s="228" t="s">
        <v>1814</v>
      </c>
      <c r="Q580" s="244">
        <v>10</v>
      </c>
      <c r="R580" s="30">
        <f t="shared" si="64"/>
        <v>59.949999999999996</v>
      </c>
      <c r="S580" s="5">
        <v>5815.15</v>
      </c>
      <c r="T580" s="312">
        <f t="shared" si="65"/>
        <v>5935.0499999999993</v>
      </c>
      <c r="U580" s="15">
        <f t="shared" si="66"/>
        <v>119.89999999999964</v>
      </c>
      <c r="V580" s="312">
        <f t="shared" si="67"/>
        <v>1259.9500000000007</v>
      </c>
      <c r="W580" s="244">
        <v>11797</v>
      </c>
      <c r="X580" s="311"/>
      <c r="Y580" s="312"/>
      <c r="Z580" s="136">
        <f t="shared" si="68"/>
        <v>99</v>
      </c>
    </row>
    <row r="581" spans="1:26" s="244" customFormat="1" x14ac:dyDescent="0.25">
      <c r="A581" s="244" t="s">
        <v>1815</v>
      </c>
      <c r="B581" s="244" t="s">
        <v>1816</v>
      </c>
      <c r="E581" s="96"/>
      <c r="F581" s="96" t="s">
        <v>1811</v>
      </c>
      <c r="G581" s="131" t="str">
        <f t="shared" si="63"/>
        <v>4/11/2008</v>
      </c>
      <c r="H581" s="356">
        <v>4</v>
      </c>
      <c r="I581" s="244">
        <v>11</v>
      </c>
      <c r="J581" s="244">
        <v>2008</v>
      </c>
      <c r="K581" s="244" t="s">
        <v>283</v>
      </c>
      <c r="L581" s="96"/>
      <c r="M581" s="244" t="s">
        <v>1765</v>
      </c>
      <c r="N581" s="227">
        <v>7195</v>
      </c>
      <c r="O581" s="227"/>
      <c r="Q581" s="244">
        <v>10</v>
      </c>
      <c r="R581" s="30">
        <f t="shared" si="64"/>
        <v>59.949999999999996</v>
      </c>
      <c r="S581" s="5">
        <v>5815.15</v>
      </c>
      <c r="T581" s="312">
        <f t="shared" si="65"/>
        <v>5935.0499999999993</v>
      </c>
      <c r="U581" s="15">
        <f t="shared" si="66"/>
        <v>119.89999999999964</v>
      </c>
      <c r="V581" s="312">
        <f t="shared" si="67"/>
        <v>1259.9500000000007</v>
      </c>
      <c r="W581" s="244">
        <v>11797</v>
      </c>
      <c r="X581" s="311"/>
      <c r="Y581" s="312"/>
      <c r="Z581" s="113">
        <f t="shared" si="68"/>
        <v>99</v>
      </c>
    </row>
    <row r="582" spans="1:26" s="244" customFormat="1" x14ac:dyDescent="0.25">
      <c r="A582" s="244" t="s">
        <v>1817</v>
      </c>
      <c r="B582" s="244" t="s">
        <v>1818</v>
      </c>
      <c r="E582" s="96"/>
      <c r="F582" s="96" t="s">
        <v>1811</v>
      </c>
      <c r="G582" s="131" t="str">
        <f t="shared" si="63"/>
        <v>4/11/2008</v>
      </c>
      <c r="H582" s="356">
        <v>4</v>
      </c>
      <c r="I582" s="244">
        <v>11</v>
      </c>
      <c r="J582" s="244">
        <v>2008</v>
      </c>
      <c r="K582" s="244" t="s">
        <v>283</v>
      </c>
      <c r="L582" s="96"/>
      <c r="M582" s="244" t="s">
        <v>1767</v>
      </c>
      <c r="N582" s="227">
        <v>7195</v>
      </c>
      <c r="O582" s="227"/>
      <c r="Q582" s="244">
        <v>10</v>
      </c>
      <c r="R582" s="30">
        <f t="shared" si="64"/>
        <v>59.949999999999996</v>
      </c>
      <c r="S582" s="5">
        <v>5815.15</v>
      </c>
      <c r="T582" s="312">
        <f t="shared" si="65"/>
        <v>5935.0499999999993</v>
      </c>
      <c r="U582" s="15">
        <f t="shared" si="66"/>
        <v>119.89999999999964</v>
      </c>
      <c r="V582" s="312">
        <f t="shared" si="67"/>
        <v>1259.9500000000007</v>
      </c>
      <c r="W582" s="244">
        <v>11797</v>
      </c>
      <c r="X582" s="311"/>
      <c r="Y582" s="312"/>
      <c r="Z582" s="113">
        <f t="shared" si="68"/>
        <v>99</v>
      </c>
    </row>
    <row r="583" spans="1:26" s="244" customFormat="1" x14ac:dyDescent="0.25">
      <c r="A583" s="244" t="s">
        <v>1819</v>
      </c>
      <c r="B583" s="244" t="s">
        <v>1820</v>
      </c>
      <c r="E583" s="96"/>
      <c r="F583" s="96" t="s">
        <v>1811</v>
      </c>
      <c r="G583" s="131" t="str">
        <f t="shared" ref="G583:G640" si="69">CONCATENATE(H583,"/",I583,"/",J583,)</f>
        <v>4/11/2008</v>
      </c>
      <c r="H583" s="356">
        <v>4</v>
      </c>
      <c r="I583" s="244">
        <v>11</v>
      </c>
      <c r="J583" s="244">
        <v>2008</v>
      </c>
      <c r="K583" s="244" t="s">
        <v>283</v>
      </c>
      <c r="L583" s="96"/>
      <c r="M583" s="244" t="s">
        <v>1769</v>
      </c>
      <c r="N583" s="227">
        <v>7195</v>
      </c>
      <c r="O583" s="227"/>
      <c r="Q583" s="244">
        <v>10</v>
      </c>
      <c r="R583" s="30">
        <f t="shared" ref="R583:R640" si="70">(((N583)-1)/10)/12</f>
        <v>59.949999999999996</v>
      </c>
      <c r="S583" s="5">
        <v>5815.15</v>
      </c>
      <c r="T583" s="312">
        <f t="shared" ref="T583:T640" si="71">Z583*R583</f>
        <v>5935.0499999999993</v>
      </c>
      <c r="U583" s="15">
        <f t="shared" ref="U583:U640" si="72">T583-S583</f>
        <v>119.89999999999964</v>
      </c>
      <c r="V583" s="312">
        <f t="shared" ref="V583:V640" si="73">N583-T583</f>
        <v>1259.9500000000007</v>
      </c>
      <c r="W583" s="244">
        <v>11797</v>
      </c>
      <c r="X583" s="311"/>
      <c r="Y583" s="312"/>
      <c r="Z583" s="113">
        <f t="shared" ref="Z583:Z640" si="74">IF((DATEDIF(G583,Z$4,"m"))&gt;=120,120,(DATEDIF(G583,Z$4,"m")))</f>
        <v>99</v>
      </c>
    </row>
    <row r="584" spans="1:26" s="244" customFormat="1" x14ac:dyDescent="0.25">
      <c r="A584" s="244" t="s">
        <v>1821</v>
      </c>
      <c r="B584" s="244" t="s">
        <v>1822</v>
      </c>
      <c r="E584" s="96"/>
      <c r="F584" s="96" t="s">
        <v>1811</v>
      </c>
      <c r="G584" s="131" t="str">
        <f t="shared" si="69"/>
        <v>4/11/2008</v>
      </c>
      <c r="H584" s="356">
        <v>4</v>
      </c>
      <c r="I584" s="244">
        <v>11</v>
      </c>
      <c r="J584" s="244">
        <v>2008</v>
      </c>
      <c r="K584" s="244" t="s">
        <v>283</v>
      </c>
      <c r="L584" s="96"/>
      <c r="M584" s="244" t="s">
        <v>1771</v>
      </c>
      <c r="N584" s="227">
        <v>7195</v>
      </c>
      <c r="O584" s="227"/>
      <c r="Q584" s="244">
        <v>10</v>
      </c>
      <c r="R584" s="30">
        <f t="shared" si="70"/>
        <v>59.949999999999996</v>
      </c>
      <c r="S584" s="5">
        <v>5815.15</v>
      </c>
      <c r="T584" s="312">
        <f t="shared" si="71"/>
        <v>5935.0499999999993</v>
      </c>
      <c r="U584" s="15">
        <f t="shared" si="72"/>
        <v>119.89999999999964</v>
      </c>
      <c r="V584" s="312">
        <f t="shared" si="73"/>
        <v>1259.9500000000007</v>
      </c>
      <c r="W584" s="244">
        <v>11797</v>
      </c>
      <c r="X584" s="311"/>
      <c r="Y584" s="312"/>
      <c r="Z584" s="113">
        <f t="shared" si="74"/>
        <v>99</v>
      </c>
    </row>
    <row r="585" spans="1:26" s="244" customFormat="1" x14ac:dyDescent="0.25">
      <c r="A585" s="244" t="s">
        <v>1823</v>
      </c>
      <c r="B585" s="244" t="s">
        <v>1824</v>
      </c>
      <c r="C585" s="244" t="s">
        <v>1825</v>
      </c>
      <c r="D585" s="244" t="s">
        <v>1826</v>
      </c>
      <c r="E585" s="96"/>
      <c r="F585" s="96" t="s">
        <v>1827</v>
      </c>
      <c r="G585" s="131" t="str">
        <f t="shared" si="69"/>
        <v>4/9/2008</v>
      </c>
      <c r="H585" s="244">
        <v>4</v>
      </c>
      <c r="I585" s="244">
        <v>9</v>
      </c>
      <c r="J585" s="244">
        <v>2008</v>
      </c>
      <c r="L585" s="96"/>
      <c r="M585" s="244" t="s">
        <v>624</v>
      </c>
      <c r="N585" s="227">
        <v>5000</v>
      </c>
      <c r="O585" s="227"/>
      <c r="Q585" s="244">
        <v>10</v>
      </c>
      <c r="R585" s="30">
        <f t="shared" si="70"/>
        <v>41.658333333333331</v>
      </c>
      <c r="S585" s="5">
        <v>4124.1750000000002</v>
      </c>
      <c r="T585" s="312">
        <f t="shared" si="71"/>
        <v>4207.4916666666668</v>
      </c>
      <c r="U585" s="15">
        <f t="shared" si="72"/>
        <v>83.316666666666606</v>
      </c>
      <c r="V585" s="312">
        <f t="shared" si="73"/>
        <v>792.50833333333321</v>
      </c>
      <c r="W585" s="244">
        <v>11444</v>
      </c>
      <c r="X585" s="311"/>
      <c r="Y585" s="312"/>
      <c r="Z585" s="113">
        <f t="shared" si="74"/>
        <v>101</v>
      </c>
    </row>
    <row r="586" spans="1:26" s="244" customFormat="1" x14ac:dyDescent="0.25">
      <c r="A586" s="244" t="s">
        <v>1828</v>
      </c>
      <c r="B586" s="244" t="s">
        <v>1824</v>
      </c>
      <c r="C586" s="244" t="s">
        <v>1825</v>
      </c>
      <c r="D586" s="244" t="s">
        <v>1826</v>
      </c>
      <c r="E586" s="96"/>
      <c r="F586" s="96" t="s">
        <v>1827</v>
      </c>
      <c r="G586" s="131" t="str">
        <f t="shared" si="69"/>
        <v>4/9/2008</v>
      </c>
      <c r="H586" s="244">
        <v>4</v>
      </c>
      <c r="I586" s="244">
        <v>9</v>
      </c>
      <c r="J586" s="244">
        <v>2008</v>
      </c>
      <c r="L586" s="96"/>
      <c r="M586" s="244" t="s">
        <v>624</v>
      </c>
      <c r="N586" s="227">
        <v>5000</v>
      </c>
      <c r="O586" s="227"/>
      <c r="Q586" s="244">
        <v>10</v>
      </c>
      <c r="R586" s="30">
        <f t="shared" si="70"/>
        <v>41.658333333333331</v>
      </c>
      <c r="S586" s="5">
        <v>4124.1750000000002</v>
      </c>
      <c r="T586" s="312">
        <f t="shared" si="71"/>
        <v>4207.4916666666668</v>
      </c>
      <c r="U586" s="15">
        <f t="shared" si="72"/>
        <v>83.316666666666606</v>
      </c>
      <c r="V586" s="312">
        <f t="shared" si="73"/>
        <v>792.50833333333321</v>
      </c>
      <c r="W586" s="244">
        <v>11444</v>
      </c>
      <c r="X586" s="311"/>
      <c r="Y586" s="312"/>
      <c r="Z586" s="113">
        <f t="shared" si="74"/>
        <v>101</v>
      </c>
    </row>
    <row r="587" spans="1:26" s="244" customFormat="1" x14ac:dyDescent="0.25">
      <c r="A587" s="244" t="s">
        <v>1829</v>
      </c>
      <c r="B587" s="244" t="s">
        <v>1830</v>
      </c>
      <c r="C587" s="244" t="s">
        <v>1831</v>
      </c>
      <c r="E587" s="96"/>
      <c r="F587" s="96" t="s">
        <v>1832</v>
      </c>
      <c r="G587" s="131" t="str">
        <f t="shared" si="69"/>
        <v>23/9/2008</v>
      </c>
      <c r="H587" s="244">
        <v>23</v>
      </c>
      <c r="I587" s="244">
        <v>9</v>
      </c>
      <c r="J587" s="244">
        <v>2008</v>
      </c>
      <c r="L587" s="96"/>
      <c r="M587" s="244" t="s">
        <v>624</v>
      </c>
      <c r="N587" s="227">
        <v>13012.75</v>
      </c>
      <c r="O587" s="227"/>
      <c r="Q587" s="244">
        <v>10</v>
      </c>
      <c r="R587" s="30">
        <f t="shared" si="70"/>
        <v>108.43124999999999</v>
      </c>
      <c r="S587" s="5">
        <v>10734.693749999999</v>
      </c>
      <c r="T587" s="312">
        <f t="shared" si="71"/>
        <v>10951.55625</v>
      </c>
      <c r="U587" s="15">
        <f t="shared" si="72"/>
        <v>216.86250000000109</v>
      </c>
      <c r="V587" s="312">
        <f t="shared" si="73"/>
        <v>2061.1937500000004</v>
      </c>
      <c r="W587" s="244">
        <v>11485</v>
      </c>
      <c r="X587" s="311"/>
      <c r="Y587" s="312"/>
      <c r="Z587" s="113">
        <f t="shared" si="74"/>
        <v>101</v>
      </c>
    </row>
    <row r="588" spans="1:26" s="244" customFormat="1" x14ac:dyDescent="0.25">
      <c r="A588" s="244" t="s">
        <v>1833</v>
      </c>
      <c r="B588" s="244" t="s">
        <v>1834</v>
      </c>
      <c r="C588" s="244" t="s">
        <v>1831</v>
      </c>
      <c r="E588" s="96"/>
      <c r="F588" s="96" t="s">
        <v>1832</v>
      </c>
      <c r="G588" s="131" t="str">
        <f t="shared" si="69"/>
        <v>23/9/2008</v>
      </c>
      <c r="H588" s="244">
        <v>23</v>
      </c>
      <c r="I588" s="244">
        <v>9</v>
      </c>
      <c r="J588" s="244">
        <v>2008</v>
      </c>
      <c r="L588" s="96"/>
      <c r="M588" s="244" t="s">
        <v>624</v>
      </c>
      <c r="N588" s="227">
        <v>13224</v>
      </c>
      <c r="O588" s="227"/>
      <c r="Q588" s="244">
        <v>10</v>
      </c>
      <c r="R588" s="30">
        <f t="shared" si="70"/>
        <v>110.19166666666666</v>
      </c>
      <c r="S588" s="5">
        <v>10908.975</v>
      </c>
      <c r="T588" s="312">
        <f t="shared" si="71"/>
        <v>11129.358333333334</v>
      </c>
      <c r="U588" s="15">
        <f t="shared" si="72"/>
        <v>220.38333333333321</v>
      </c>
      <c r="V588" s="312">
        <f t="shared" si="73"/>
        <v>2094.6416666666664</v>
      </c>
      <c r="W588" s="244">
        <v>11485</v>
      </c>
      <c r="X588" s="311"/>
      <c r="Y588" s="312"/>
      <c r="Z588" s="113">
        <f t="shared" si="74"/>
        <v>101</v>
      </c>
    </row>
    <row r="589" spans="1:26" s="244" customFormat="1" x14ac:dyDescent="0.25">
      <c r="A589" s="244" t="s">
        <v>1835</v>
      </c>
      <c r="B589" s="244" t="s">
        <v>1836</v>
      </c>
      <c r="D589" s="244" t="s">
        <v>1837</v>
      </c>
      <c r="E589" s="96"/>
      <c r="F589" s="96" t="s">
        <v>1838</v>
      </c>
      <c r="G589" s="131" t="str">
        <f t="shared" si="69"/>
        <v>25/9/2008</v>
      </c>
      <c r="H589" s="244">
        <v>25</v>
      </c>
      <c r="I589" s="244">
        <v>9</v>
      </c>
      <c r="J589" s="244">
        <v>2008</v>
      </c>
      <c r="L589" s="96"/>
      <c r="M589" s="244" t="s">
        <v>624</v>
      </c>
      <c r="N589" s="227">
        <v>17162.2</v>
      </c>
      <c r="O589" s="227"/>
      <c r="Q589" s="244">
        <v>10</v>
      </c>
      <c r="R589" s="30">
        <f t="shared" si="70"/>
        <v>143.01000000000002</v>
      </c>
      <c r="S589" s="5">
        <v>14157.990000000002</v>
      </c>
      <c r="T589" s="312">
        <f t="shared" si="71"/>
        <v>14444.010000000002</v>
      </c>
      <c r="U589" s="15">
        <f t="shared" si="72"/>
        <v>286.02000000000044</v>
      </c>
      <c r="V589" s="312">
        <f t="shared" si="73"/>
        <v>2718.1899999999987</v>
      </c>
      <c r="W589" s="244">
        <v>11486</v>
      </c>
      <c r="X589" s="311"/>
      <c r="Y589" s="312"/>
      <c r="Z589" s="113">
        <f t="shared" si="74"/>
        <v>101</v>
      </c>
    </row>
    <row r="590" spans="1:26" s="244" customFormat="1" x14ac:dyDescent="0.25">
      <c r="A590" s="244" t="s">
        <v>1839</v>
      </c>
      <c r="B590" s="244" t="s">
        <v>1840</v>
      </c>
      <c r="D590" s="244" t="s">
        <v>1841</v>
      </c>
      <c r="E590" s="96"/>
      <c r="F590" s="96" t="s">
        <v>1838</v>
      </c>
      <c r="G590" s="131" t="str">
        <f t="shared" si="69"/>
        <v>25/9/2008</v>
      </c>
      <c r="H590" s="244">
        <v>25</v>
      </c>
      <c r="I590" s="244">
        <v>9</v>
      </c>
      <c r="J590" s="244">
        <v>2008</v>
      </c>
      <c r="L590" s="96"/>
      <c r="M590" s="244" t="s">
        <v>624</v>
      </c>
      <c r="N590" s="227">
        <v>4056.52</v>
      </c>
      <c r="O590" s="227"/>
      <c r="Q590" s="244">
        <v>10</v>
      </c>
      <c r="R590" s="30">
        <f t="shared" si="70"/>
        <v>33.795999999999999</v>
      </c>
      <c r="S590" s="5">
        <v>3345.8040000000001</v>
      </c>
      <c r="T590" s="312">
        <f t="shared" si="71"/>
        <v>3413.3959999999997</v>
      </c>
      <c r="U590" s="15">
        <f t="shared" si="72"/>
        <v>67.591999999999643</v>
      </c>
      <c r="V590" s="312">
        <f t="shared" si="73"/>
        <v>643.12400000000025</v>
      </c>
      <c r="W590" s="244">
        <v>11486</v>
      </c>
      <c r="X590" s="311"/>
      <c r="Y590" s="312"/>
      <c r="Z590" s="113">
        <f t="shared" si="74"/>
        <v>101</v>
      </c>
    </row>
    <row r="591" spans="1:26" s="244" customFormat="1" x14ac:dyDescent="0.25">
      <c r="A591" s="244" t="s">
        <v>1842</v>
      </c>
      <c r="B591" s="244" t="s">
        <v>1843</v>
      </c>
      <c r="D591" s="244" t="s">
        <v>1844</v>
      </c>
      <c r="E591" s="96"/>
      <c r="F591" s="96" t="s">
        <v>1838</v>
      </c>
      <c r="G591" s="131" t="str">
        <f t="shared" si="69"/>
        <v>25/9/2008</v>
      </c>
      <c r="H591" s="244">
        <v>25</v>
      </c>
      <c r="I591" s="244">
        <v>9</v>
      </c>
      <c r="J591" s="244">
        <v>2008</v>
      </c>
      <c r="L591" s="96"/>
      <c r="M591" s="244" t="s">
        <v>624</v>
      </c>
      <c r="N591" s="227">
        <v>2822.28</v>
      </c>
      <c r="O591" s="227"/>
      <c r="Q591" s="244">
        <v>10</v>
      </c>
      <c r="R591" s="30">
        <f t="shared" si="70"/>
        <v>23.510666666666669</v>
      </c>
      <c r="S591" s="5">
        <v>2327.556</v>
      </c>
      <c r="T591" s="312">
        <f t="shared" si="71"/>
        <v>2374.5773333333336</v>
      </c>
      <c r="U591" s="15">
        <f t="shared" si="72"/>
        <v>47.021333333333587</v>
      </c>
      <c r="V591" s="312">
        <f t="shared" si="73"/>
        <v>447.70266666666657</v>
      </c>
      <c r="W591" s="244">
        <v>11486</v>
      </c>
      <c r="X591" s="311"/>
      <c r="Y591" s="312"/>
      <c r="Z591" s="113">
        <f t="shared" si="74"/>
        <v>101</v>
      </c>
    </row>
    <row r="592" spans="1:26" s="244" customFormat="1" x14ac:dyDescent="0.25">
      <c r="A592" s="244" t="s">
        <v>1845</v>
      </c>
      <c r="B592" s="244" t="s">
        <v>1846</v>
      </c>
      <c r="D592" s="244" t="s">
        <v>1847</v>
      </c>
      <c r="E592" s="96"/>
      <c r="F592" s="96" t="s">
        <v>1838</v>
      </c>
      <c r="G592" s="131" t="str">
        <f t="shared" si="69"/>
        <v>25/9/2008</v>
      </c>
      <c r="H592" s="244">
        <v>25</v>
      </c>
      <c r="I592" s="244">
        <v>9</v>
      </c>
      <c r="J592" s="244">
        <v>2008</v>
      </c>
      <c r="L592" s="96"/>
      <c r="M592" s="244" t="s">
        <v>624</v>
      </c>
      <c r="N592" s="230">
        <v>5744.32</v>
      </c>
      <c r="O592" s="230"/>
      <c r="Q592" s="244">
        <v>10</v>
      </c>
      <c r="R592" s="30">
        <f t="shared" si="70"/>
        <v>47.860999999999997</v>
      </c>
      <c r="S592" s="5">
        <v>4738.2389999999996</v>
      </c>
      <c r="T592" s="312">
        <f t="shared" si="71"/>
        <v>4833.9609999999993</v>
      </c>
      <c r="U592" s="15">
        <f t="shared" si="72"/>
        <v>95.721999999999753</v>
      </c>
      <c r="V592" s="312">
        <f t="shared" si="73"/>
        <v>910.35900000000038</v>
      </c>
      <c r="W592" s="244">
        <v>11486</v>
      </c>
      <c r="X592" s="311"/>
      <c r="Y592" s="312"/>
      <c r="Z592" s="113">
        <f t="shared" si="74"/>
        <v>101</v>
      </c>
    </row>
    <row r="593" spans="1:26" s="244" customFormat="1" x14ac:dyDescent="0.25">
      <c r="A593" s="244" t="s">
        <v>1848</v>
      </c>
      <c r="B593" s="244" t="s">
        <v>1846</v>
      </c>
      <c r="D593" s="244" t="s">
        <v>1849</v>
      </c>
      <c r="E593" s="96"/>
      <c r="F593" s="96" t="s">
        <v>1838</v>
      </c>
      <c r="G593" s="131" t="str">
        <f t="shared" si="69"/>
        <v>25/9/2008</v>
      </c>
      <c r="H593" s="244">
        <v>25</v>
      </c>
      <c r="I593" s="244">
        <v>9</v>
      </c>
      <c r="J593" s="244">
        <v>2008</v>
      </c>
      <c r="L593" s="96"/>
      <c r="M593" s="244" t="s">
        <v>624</v>
      </c>
      <c r="N593" s="230">
        <v>5744.32</v>
      </c>
      <c r="O593" s="230"/>
      <c r="Q593" s="244">
        <v>10</v>
      </c>
      <c r="R593" s="30">
        <f t="shared" si="70"/>
        <v>47.860999999999997</v>
      </c>
      <c r="S593" s="5">
        <v>4738.2389999999996</v>
      </c>
      <c r="T593" s="312">
        <f t="shared" si="71"/>
        <v>4833.9609999999993</v>
      </c>
      <c r="U593" s="15">
        <f t="shared" si="72"/>
        <v>95.721999999999753</v>
      </c>
      <c r="V593" s="312">
        <f t="shared" si="73"/>
        <v>910.35900000000038</v>
      </c>
      <c r="W593" s="244">
        <v>11486</v>
      </c>
      <c r="X593" s="311"/>
      <c r="Y593" s="312"/>
      <c r="Z593" s="113">
        <f t="shared" si="74"/>
        <v>101</v>
      </c>
    </row>
    <row r="594" spans="1:26" s="244" customFormat="1" x14ac:dyDescent="0.25">
      <c r="A594" s="244" t="s">
        <v>1850</v>
      </c>
      <c r="B594" s="244" t="s">
        <v>1846</v>
      </c>
      <c r="D594" s="244" t="s">
        <v>1849</v>
      </c>
      <c r="E594" s="96"/>
      <c r="F594" s="96" t="s">
        <v>1838</v>
      </c>
      <c r="G594" s="131" t="str">
        <f t="shared" si="69"/>
        <v>25/9/2008</v>
      </c>
      <c r="H594" s="244">
        <v>25</v>
      </c>
      <c r="I594" s="244">
        <v>9</v>
      </c>
      <c r="J594" s="244">
        <v>2008</v>
      </c>
      <c r="L594" s="96"/>
      <c r="M594" s="244" t="s">
        <v>624</v>
      </c>
      <c r="N594" s="230">
        <v>5744.32</v>
      </c>
      <c r="O594" s="230"/>
      <c r="Q594" s="244">
        <v>10</v>
      </c>
      <c r="R594" s="30">
        <f t="shared" si="70"/>
        <v>47.860999999999997</v>
      </c>
      <c r="S594" s="5">
        <v>4738.2389999999996</v>
      </c>
      <c r="T594" s="312">
        <f t="shared" si="71"/>
        <v>4833.9609999999993</v>
      </c>
      <c r="U594" s="15">
        <f t="shared" si="72"/>
        <v>95.721999999999753</v>
      </c>
      <c r="V594" s="312">
        <f t="shared" si="73"/>
        <v>910.35900000000038</v>
      </c>
      <c r="W594" s="244">
        <v>11486</v>
      </c>
      <c r="X594" s="311"/>
      <c r="Y594" s="312"/>
      <c r="Z594" s="113">
        <f t="shared" si="74"/>
        <v>101</v>
      </c>
    </row>
    <row r="595" spans="1:26" s="244" customFormat="1" x14ac:dyDescent="0.25">
      <c r="A595" s="244" t="s">
        <v>1851</v>
      </c>
      <c r="B595" s="244" t="s">
        <v>1846</v>
      </c>
      <c r="D595" s="244" t="s">
        <v>1849</v>
      </c>
      <c r="E595" s="96"/>
      <c r="F595" s="96" t="s">
        <v>1838</v>
      </c>
      <c r="G595" s="131" t="str">
        <f t="shared" si="69"/>
        <v>25/9/2008</v>
      </c>
      <c r="H595" s="244">
        <v>25</v>
      </c>
      <c r="I595" s="244">
        <v>9</v>
      </c>
      <c r="J595" s="244">
        <v>2008</v>
      </c>
      <c r="L595" s="96"/>
      <c r="M595" s="244" t="s">
        <v>624</v>
      </c>
      <c r="N595" s="230">
        <v>5744.32</v>
      </c>
      <c r="O595" s="230"/>
      <c r="Q595" s="244">
        <v>10</v>
      </c>
      <c r="R595" s="30">
        <f t="shared" si="70"/>
        <v>47.860999999999997</v>
      </c>
      <c r="S595" s="5">
        <v>4738.2389999999996</v>
      </c>
      <c r="T595" s="312">
        <f t="shared" si="71"/>
        <v>4833.9609999999993</v>
      </c>
      <c r="U595" s="15">
        <f t="shared" si="72"/>
        <v>95.721999999999753</v>
      </c>
      <c r="V595" s="312">
        <f t="shared" si="73"/>
        <v>910.35900000000038</v>
      </c>
      <c r="W595" s="244">
        <v>11486</v>
      </c>
      <c r="X595" s="311"/>
      <c r="Y595" s="312"/>
      <c r="Z595" s="113">
        <f t="shared" si="74"/>
        <v>101</v>
      </c>
    </row>
    <row r="596" spans="1:26" s="244" customFormat="1" x14ac:dyDescent="0.25">
      <c r="A596" s="244" t="s">
        <v>1852</v>
      </c>
      <c r="B596" s="244" t="s">
        <v>1853</v>
      </c>
      <c r="E596" s="96"/>
      <c r="F596" s="96" t="s">
        <v>1838</v>
      </c>
      <c r="G596" s="131" t="str">
        <f t="shared" si="69"/>
        <v>25/9/2008</v>
      </c>
      <c r="H596" s="244">
        <v>25</v>
      </c>
      <c r="I596" s="244">
        <v>9</v>
      </c>
      <c r="J596" s="244">
        <v>2008</v>
      </c>
      <c r="L596" s="96"/>
      <c r="M596" s="244" t="s">
        <v>624</v>
      </c>
      <c r="N596" s="227">
        <v>13583.6</v>
      </c>
      <c r="O596" s="227"/>
      <c r="Q596" s="244">
        <v>10</v>
      </c>
      <c r="R596" s="30">
        <f t="shared" si="70"/>
        <v>113.18833333333333</v>
      </c>
      <c r="S596" s="5">
        <v>11205.645</v>
      </c>
      <c r="T596" s="312">
        <f t="shared" si="71"/>
        <v>11432.021666666667</v>
      </c>
      <c r="U596" s="15">
        <f t="shared" si="72"/>
        <v>226.37666666666701</v>
      </c>
      <c r="V596" s="312">
        <f t="shared" si="73"/>
        <v>2151.5783333333329</v>
      </c>
      <c r="W596" s="244">
        <v>11486</v>
      </c>
      <c r="X596" s="311"/>
      <c r="Y596" s="312"/>
      <c r="Z596" s="113">
        <f t="shared" si="74"/>
        <v>101</v>
      </c>
    </row>
    <row r="597" spans="1:26" s="244" customFormat="1" x14ac:dyDescent="0.25">
      <c r="A597" s="244" t="s">
        <v>1854</v>
      </c>
      <c r="B597" s="244" t="s">
        <v>1855</v>
      </c>
      <c r="D597" s="244" t="s">
        <v>2491</v>
      </c>
      <c r="E597" s="96"/>
      <c r="F597" s="96" t="s">
        <v>1838</v>
      </c>
      <c r="G597" s="131" t="str">
        <f t="shared" si="69"/>
        <v>25/9/2008</v>
      </c>
      <c r="H597" s="244">
        <v>25</v>
      </c>
      <c r="I597" s="244">
        <v>9</v>
      </c>
      <c r="J597" s="244">
        <v>2008</v>
      </c>
      <c r="L597" s="96"/>
      <c r="M597" s="244" t="s">
        <v>624</v>
      </c>
      <c r="N597" s="227">
        <v>3984.6</v>
      </c>
      <c r="O597" s="227"/>
      <c r="Q597" s="244">
        <v>10</v>
      </c>
      <c r="R597" s="30">
        <f t="shared" si="70"/>
        <v>33.196666666666665</v>
      </c>
      <c r="S597" s="5">
        <v>3286.47</v>
      </c>
      <c r="T597" s="312">
        <f t="shared" si="71"/>
        <v>3352.8633333333332</v>
      </c>
      <c r="U597" s="15">
        <f t="shared" si="72"/>
        <v>66.39333333333343</v>
      </c>
      <c r="V597" s="312">
        <f t="shared" si="73"/>
        <v>631.73666666666668</v>
      </c>
      <c r="W597" s="244">
        <v>11486</v>
      </c>
      <c r="X597" s="311"/>
      <c r="Y597" s="312"/>
      <c r="Z597" s="113">
        <f t="shared" si="74"/>
        <v>101</v>
      </c>
    </row>
    <row r="598" spans="1:26" s="244" customFormat="1" x14ac:dyDescent="0.25">
      <c r="A598" s="244" t="s">
        <v>1856</v>
      </c>
      <c r="B598" s="244" t="s">
        <v>1855</v>
      </c>
      <c r="D598" s="244" t="s">
        <v>2491</v>
      </c>
      <c r="E598" s="96"/>
      <c r="F598" s="96" t="s">
        <v>1838</v>
      </c>
      <c r="G598" s="131" t="str">
        <f t="shared" si="69"/>
        <v>25/9/2008</v>
      </c>
      <c r="H598" s="244">
        <v>25</v>
      </c>
      <c r="I598" s="244">
        <v>9</v>
      </c>
      <c r="J598" s="244">
        <v>2008</v>
      </c>
      <c r="L598" s="96"/>
      <c r="M598" s="244" t="s">
        <v>624</v>
      </c>
      <c r="N598" s="227">
        <v>3984.6</v>
      </c>
      <c r="O598" s="227"/>
      <c r="Q598" s="244">
        <v>10</v>
      </c>
      <c r="R598" s="30">
        <f t="shared" si="70"/>
        <v>33.196666666666665</v>
      </c>
      <c r="S598" s="5">
        <v>3286.47</v>
      </c>
      <c r="T598" s="312">
        <f t="shared" si="71"/>
        <v>3352.8633333333332</v>
      </c>
      <c r="U598" s="15">
        <f t="shared" si="72"/>
        <v>66.39333333333343</v>
      </c>
      <c r="V598" s="312">
        <f t="shared" si="73"/>
        <v>631.73666666666668</v>
      </c>
      <c r="W598" s="244">
        <v>11486</v>
      </c>
      <c r="X598" s="311"/>
      <c r="Y598" s="312"/>
      <c r="Z598" s="113">
        <f t="shared" si="74"/>
        <v>101</v>
      </c>
    </row>
    <row r="599" spans="1:26" s="244" customFormat="1" x14ac:dyDescent="0.25">
      <c r="A599" s="244" t="s">
        <v>1857</v>
      </c>
      <c r="B599" s="244" t="s">
        <v>1855</v>
      </c>
      <c r="D599" s="244" t="s">
        <v>2491</v>
      </c>
      <c r="E599" s="96"/>
      <c r="F599" s="96" t="s">
        <v>1838</v>
      </c>
      <c r="G599" s="131" t="str">
        <f t="shared" si="69"/>
        <v>25/9/2008</v>
      </c>
      <c r="H599" s="244">
        <v>25</v>
      </c>
      <c r="I599" s="244">
        <v>9</v>
      </c>
      <c r="J599" s="244">
        <v>2008</v>
      </c>
      <c r="L599" s="96"/>
      <c r="M599" s="244" t="s">
        <v>624</v>
      </c>
      <c r="N599" s="227">
        <v>3984.6</v>
      </c>
      <c r="O599" s="227"/>
      <c r="Q599" s="244">
        <v>10</v>
      </c>
      <c r="R599" s="30">
        <f t="shared" si="70"/>
        <v>33.196666666666665</v>
      </c>
      <c r="S599" s="5">
        <v>3286.47</v>
      </c>
      <c r="T599" s="312">
        <f t="shared" si="71"/>
        <v>3352.8633333333332</v>
      </c>
      <c r="U599" s="15">
        <f t="shared" si="72"/>
        <v>66.39333333333343</v>
      </c>
      <c r="V599" s="312">
        <f t="shared" si="73"/>
        <v>631.73666666666668</v>
      </c>
      <c r="W599" s="244">
        <v>11486</v>
      </c>
      <c r="X599" s="311"/>
      <c r="Y599" s="312"/>
      <c r="Z599" s="113">
        <f t="shared" si="74"/>
        <v>101</v>
      </c>
    </row>
    <row r="600" spans="1:26" s="244" customFormat="1" x14ac:dyDescent="0.25">
      <c r="A600" s="244" t="s">
        <v>1858</v>
      </c>
      <c r="B600" s="244" t="s">
        <v>1855</v>
      </c>
      <c r="D600" s="244" t="s">
        <v>2491</v>
      </c>
      <c r="E600" s="96"/>
      <c r="F600" s="96" t="s">
        <v>1838</v>
      </c>
      <c r="G600" s="131" t="str">
        <f t="shared" si="69"/>
        <v>25/9/2008</v>
      </c>
      <c r="H600" s="244">
        <v>25</v>
      </c>
      <c r="I600" s="244">
        <v>9</v>
      </c>
      <c r="J600" s="244">
        <v>2008</v>
      </c>
      <c r="L600" s="96"/>
      <c r="M600" s="244" t="s">
        <v>624</v>
      </c>
      <c r="N600" s="227">
        <v>3984.6</v>
      </c>
      <c r="O600" s="227"/>
      <c r="Q600" s="244">
        <v>10</v>
      </c>
      <c r="R600" s="30">
        <f t="shared" si="70"/>
        <v>33.196666666666665</v>
      </c>
      <c r="S600" s="5">
        <v>3286.47</v>
      </c>
      <c r="T600" s="312">
        <f t="shared" si="71"/>
        <v>3352.8633333333332</v>
      </c>
      <c r="U600" s="15">
        <f t="shared" si="72"/>
        <v>66.39333333333343</v>
      </c>
      <c r="V600" s="312">
        <f t="shared" si="73"/>
        <v>631.73666666666668</v>
      </c>
      <c r="W600" s="244">
        <v>11486</v>
      </c>
      <c r="X600" s="311"/>
      <c r="Y600" s="312"/>
      <c r="Z600" s="113">
        <f t="shared" si="74"/>
        <v>101</v>
      </c>
    </row>
    <row r="601" spans="1:26" s="244" customFormat="1" x14ac:dyDescent="0.25">
      <c r="A601" s="244" t="s">
        <v>1859</v>
      </c>
      <c r="B601" s="244" t="s">
        <v>1855</v>
      </c>
      <c r="D601" s="244" t="s">
        <v>2491</v>
      </c>
      <c r="E601" s="96"/>
      <c r="F601" s="96" t="s">
        <v>1838</v>
      </c>
      <c r="G601" s="131" t="str">
        <f t="shared" si="69"/>
        <v>25/9/2008</v>
      </c>
      <c r="H601" s="244">
        <v>25</v>
      </c>
      <c r="I601" s="244">
        <v>9</v>
      </c>
      <c r="J601" s="244">
        <v>2008</v>
      </c>
      <c r="L601" s="96"/>
      <c r="M601" s="244" t="s">
        <v>624</v>
      </c>
      <c r="N601" s="227">
        <v>3984.6</v>
      </c>
      <c r="O601" s="227"/>
      <c r="Q601" s="244">
        <v>10</v>
      </c>
      <c r="R601" s="30">
        <f t="shared" si="70"/>
        <v>33.196666666666665</v>
      </c>
      <c r="S601" s="5">
        <v>3286.47</v>
      </c>
      <c r="T601" s="312">
        <f t="shared" si="71"/>
        <v>3352.8633333333332</v>
      </c>
      <c r="U601" s="15">
        <f t="shared" si="72"/>
        <v>66.39333333333343</v>
      </c>
      <c r="V601" s="312">
        <f t="shared" si="73"/>
        <v>631.73666666666668</v>
      </c>
      <c r="W601" s="244">
        <v>11486</v>
      </c>
      <c r="X601" s="311"/>
      <c r="Y601" s="312"/>
      <c r="Z601" s="113">
        <f t="shared" si="74"/>
        <v>101</v>
      </c>
    </row>
    <row r="602" spans="1:26" s="244" customFormat="1" x14ac:dyDescent="0.25">
      <c r="A602" s="333" t="s">
        <v>1860</v>
      </c>
      <c r="B602" s="333" t="s">
        <v>1861</v>
      </c>
      <c r="C602" s="333"/>
      <c r="D602" s="333"/>
      <c r="E602" s="171"/>
      <c r="F602" s="171" t="s">
        <v>1862</v>
      </c>
      <c r="G602" s="172" t="str">
        <f t="shared" si="69"/>
        <v>25/9/2008</v>
      </c>
      <c r="H602" s="333">
        <v>25</v>
      </c>
      <c r="I602" s="333">
        <v>9</v>
      </c>
      <c r="J602" s="333">
        <v>2008</v>
      </c>
      <c r="K602" s="333" t="s">
        <v>1863</v>
      </c>
      <c r="L602" s="171"/>
      <c r="M602" s="244" t="s">
        <v>624</v>
      </c>
      <c r="N602" s="629">
        <v>6526.8554999999997</v>
      </c>
      <c r="O602" s="629"/>
      <c r="P602" s="333"/>
      <c r="Q602" s="333">
        <v>10</v>
      </c>
      <c r="R602" s="177">
        <f t="shared" si="70"/>
        <v>54.382129166666665</v>
      </c>
      <c r="S602" s="560">
        <v>5383.8307875</v>
      </c>
      <c r="T602" s="334">
        <f t="shared" si="71"/>
        <v>5492.5950458333336</v>
      </c>
      <c r="U602" s="561">
        <f t="shared" si="72"/>
        <v>108.7642583333336</v>
      </c>
      <c r="V602" s="334">
        <f t="shared" si="73"/>
        <v>1034.260454166666</v>
      </c>
      <c r="W602" s="333">
        <v>11496</v>
      </c>
      <c r="X602" s="311"/>
      <c r="Y602" s="312"/>
      <c r="Z602" s="113">
        <f t="shared" si="74"/>
        <v>101</v>
      </c>
    </row>
    <row r="603" spans="1:26" s="244" customFormat="1" x14ac:dyDescent="0.25">
      <c r="A603" s="333" t="s">
        <v>1864</v>
      </c>
      <c r="B603" s="333" t="s">
        <v>1865</v>
      </c>
      <c r="C603" s="333"/>
      <c r="D603" s="333"/>
      <c r="E603" s="171"/>
      <c r="F603" s="171" t="s">
        <v>1862</v>
      </c>
      <c r="G603" s="172" t="str">
        <f t="shared" si="69"/>
        <v>25/9/2008</v>
      </c>
      <c r="H603" s="333">
        <v>25</v>
      </c>
      <c r="I603" s="333">
        <v>9</v>
      </c>
      <c r="J603" s="333">
        <v>2008</v>
      </c>
      <c r="K603" s="333" t="s">
        <v>1863</v>
      </c>
      <c r="L603" s="171"/>
      <c r="M603" s="244" t="s">
        <v>624</v>
      </c>
      <c r="N603" s="629">
        <v>6526.8554999999997</v>
      </c>
      <c r="O603" s="630"/>
      <c r="P603" s="333"/>
      <c r="Q603" s="333">
        <v>10</v>
      </c>
      <c r="R603" s="177">
        <f t="shared" si="70"/>
        <v>54.382129166666665</v>
      </c>
      <c r="S603" s="560">
        <v>5383.8307875</v>
      </c>
      <c r="T603" s="334">
        <f t="shared" si="71"/>
        <v>5492.5950458333336</v>
      </c>
      <c r="U603" s="561">
        <f t="shared" si="72"/>
        <v>108.7642583333336</v>
      </c>
      <c r="V603" s="334">
        <f t="shared" si="73"/>
        <v>1034.260454166666</v>
      </c>
      <c r="W603" s="333">
        <v>11496</v>
      </c>
      <c r="X603" s="311"/>
      <c r="Y603" s="312"/>
      <c r="Z603" s="113">
        <f t="shared" si="74"/>
        <v>101</v>
      </c>
    </row>
    <row r="604" spans="1:26" s="244" customFormat="1" x14ac:dyDescent="0.25">
      <c r="A604" s="333" t="s">
        <v>1866</v>
      </c>
      <c r="B604" s="333" t="s">
        <v>1867</v>
      </c>
      <c r="C604" s="333"/>
      <c r="D604" s="333"/>
      <c r="E604" s="171"/>
      <c r="F604" s="171" t="s">
        <v>1862</v>
      </c>
      <c r="G604" s="172" t="str">
        <f t="shared" si="69"/>
        <v>25/9/2008</v>
      </c>
      <c r="H604" s="333">
        <v>25</v>
      </c>
      <c r="I604" s="333">
        <v>9</v>
      </c>
      <c r="J604" s="333">
        <v>2008</v>
      </c>
      <c r="K604" s="333" t="s">
        <v>1863</v>
      </c>
      <c r="L604" s="171"/>
      <c r="M604" s="244" t="s">
        <v>624</v>
      </c>
      <c r="N604" s="629">
        <v>6526.8554999999997</v>
      </c>
      <c r="O604" s="630"/>
      <c r="P604" s="333"/>
      <c r="Q604" s="333">
        <v>10</v>
      </c>
      <c r="R604" s="177">
        <f t="shared" si="70"/>
        <v>54.382129166666665</v>
      </c>
      <c r="S604" s="560">
        <v>5383.8307875</v>
      </c>
      <c r="T604" s="334">
        <f t="shared" si="71"/>
        <v>5492.5950458333336</v>
      </c>
      <c r="U604" s="561">
        <f t="shared" si="72"/>
        <v>108.7642583333336</v>
      </c>
      <c r="V604" s="334">
        <f t="shared" si="73"/>
        <v>1034.260454166666</v>
      </c>
      <c r="W604" s="333">
        <v>11496</v>
      </c>
      <c r="X604" s="311"/>
      <c r="Y604" s="312"/>
      <c r="Z604" s="113">
        <f t="shared" si="74"/>
        <v>101</v>
      </c>
    </row>
    <row r="605" spans="1:26" s="244" customFormat="1" x14ac:dyDescent="0.25">
      <c r="A605" s="333" t="s">
        <v>1868</v>
      </c>
      <c r="B605" s="333" t="s">
        <v>1869</v>
      </c>
      <c r="C605" s="333"/>
      <c r="D605" s="333"/>
      <c r="E605" s="171"/>
      <c r="F605" s="171" t="s">
        <v>1862</v>
      </c>
      <c r="G605" s="172" t="str">
        <f t="shared" si="69"/>
        <v>25/9/2008</v>
      </c>
      <c r="H605" s="333">
        <v>25</v>
      </c>
      <c r="I605" s="333">
        <v>9</v>
      </c>
      <c r="J605" s="333">
        <v>2008</v>
      </c>
      <c r="K605" s="333" t="s">
        <v>1863</v>
      </c>
      <c r="L605" s="171"/>
      <c r="M605" s="244" t="s">
        <v>624</v>
      </c>
      <c r="N605" s="629">
        <v>6526.8554999999997</v>
      </c>
      <c r="O605" s="630"/>
      <c r="P605" s="333"/>
      <c r="Q605" s="333">
        <v>10</v>
      </c>
      <c r="R605" s="177">
        <f t="shared" si="70"/>
        <v>54.382129166666665</v>
      </c>
      <c r="S605" s="560">
        <v>5383.8307875</v>
      </c>
      <c r="T605" s="334">
        <f t="shared" si="71"/>
        <v>5492.5950458333336</v>
      </c>
      <c r="U605" s="561">
        <f t="shared" si="72"/>
        <v>108.7642583333336</v>
      </c>
      <c r="V605" s="334">
        <f t="shared" si="73"/>
        <v>1034.260454166666</v>
      </c>
      <c r="W605" s="333">
        <v>11496</v>
      </c>
      <c r="X605" s="311"/>
      <c r="Y605" s="312"/>
      <c r="Z605" s="113">
        <f t="shared" si="74"/>
        <v>101</v>
      </c>
    </row>
    <row r="606" spans="1:26" s="244" customFormat="1" x14ac:dyDescent="0.25">
      <c r="A606" s="333" t="s">
        <v>1870</v>
      </c>
      <c r="B606" s="333" t="s">
        <v>1871</v>
      </c>
      <c r="C606" s="333"/>
      <c r="D606" s="333"/>
      <c r="E606" s="171"/>
      <c r="F606" s="171" t="s">
        <v>1862</v>
      </c>
      <c r="G606" s="172" t="str">
        <f t="shared" si="69"/>
        <v>25/9/2008</v>
      </c>
      <c r="H606" s="333">
        <v>25</v>
      </c>
      <c r="I606" s="333">
        <v>9</v>
      </c>
      <c r="J606" s="333">
        <v>2008</v>
      </c>
      <c r="K606" s="333" t="s">
        <v>1863</v>
      </c>
      <c r="L606" s="171"/>
      <c r="M606" s="244" t="s">
        <v>624</v>
      </c>
      <c r="N606" s="629">
        <v>6526.8554999999997</v>
      </c>
      <c r="O606" s="630"/>
      <c r="P606" s="333"/>
      <c r="Q606" s="333">
        <v>10</v>
      </c>
      <c r="R606" s="177">
        <f t="shared" si="70"/>
        <v>54.382129166666665</v>
      </c>
      <c r="S606" s="560">
        <v>5383.8307875</v>
      </c>
      <c r="T606" s="334">
        <f t="shared" si="71"/>
        <v>5492.5950458333336</v>
      </c>
      <c r="U606" s="561">
        <f t="shared" si="72"/>
        <v>108.7642583333336</v>
      </c>
      <c r="V606" s="334">
        <f t="shared" si="73"/>
        <v>1034.260454166666</v>
      </c>
      <c r="W606" s="333">
        <v>11496</v>
      </c>
      <c r="X606" s="311"/>
      <c r="Y606" s="312"/>
      <c r="Z606" s="113">
        <f t="shared" si="74"/>
        <v>101</v>
      </c>
    </row>
    <row r="607" spans="1:26" s="244" customFormat="1" x14ac:dyDescent="0.25">
      <c r="A607" s="333" t="s">
        <v>1872</v>
      </c>
      <c r="B607" s="333" t="s">
        <v>1873</v>
      </c>
      <c r="C607" s="333"/>
      <c r="D607" s="333"/>
      <c r="E607" s="171"/>
      <c r="F607" s="171" t="s">
        <v>1862</v>
      </c>
      <c r="G607" s="172" t="str">
        <f t="shared" si="69"/>
        <v>25/9/2008</v>
      </c>
      <c r="H607" s="333">
        <v>25</v>
      </c>
      <c r="I607" s="333">
        <v>9</v>
      </c>
      <c r="J607" s="333">
        <v>2008</v>
      </c>
      <c r="K607" s="333" t="s">
        <v>1863</v>
      </c>
      <c r="L607" s="171"/>
      <c r="M607" s="244" t="s">
        <v>624</v>
      </c>
      <c r="N607" s="629">
        <v>6526.8554999999997</v>
      </c>
      <c r="O607" s="630"/>
      <c r="P607" s="333"/>
      <c r="Q607" s="333">
        <v>10</v>
      </c>
      <c r="R607" s="177">
        <f t="shared" si="70"/>
        <v>54.382129166666665</v>
      </c>
      <c r="S607" s="560">
        <v>5383.8307875</v>
      </c>
      <c r="T607" s="334">
        <f t="shared" si="71"/>
        <v>5492.5950458333336</v>
      </c>
      <c r="U607" s="561">
        <f t="shared" si="72"/>
        <v>108.7642583333336</v>
      </c>
      <c r="V607" s="334">
        <f t="shared" si="73"/>
        <v>1034.260454166666</v>
      </c>
      <c r="W607" s="333">
        <v>11496</v>
      </c>
      <c r="X607" s="311"/>
      <c r="Y607" s="312"/>
      <c r="Z607" s="113">
        <f t="shared" si="74"/>
        <v>101</v>
      </c>
    </row>
    <row r="608" spans="1:26" s="244" customFormat="1" x14ac:dyDescent="0.25">
      <c r="A608" s="244" t="s">
        <v>1874</v>
      </c>
      <c r="B608" s="244" t="s">
        <v>2600</v>
      </c>
      <c r="E608" s="96"/>
      <c r="F608" s="96" t="s">
        <v>1875</v>
      </c>
      <c r="G608" s="131" t="str">
        <f t="shared" si="69"/>
        <v>10/10/2008</v>
      </c>
      <c r="H608" s="244">
        <v>10</v>
      </c>
      <c r="I608" s="244">
        <v>10</v>
      </c>
      <c r="J608" s="244">
        <v>2008</v>
      </c>
      <c r="K608" s="244" t="s">
        <v>283</v>
      </c>
      <c r="L608" s="96"/>
      <c r="M608" s="244" t="s">
        <v>1769</v>
      </c>
      <c r="N608" s="357">
        <v>631658.68999999994</v>
      </c>
      <c r="O608" s="357"/>
      <c r="Q608" s="244">
        <v>10</v>
      </c>
      <c r="R608" s="30">
        <f t="shared" si="70"/>
        <v>5263.8140833333327</v>
      </c>
      <c r="S608" s="5">
        <v>515853.78016666661</v>
      </c>
      <c r="T608" s="312">
        <f t="shared" si="71"/>
        <v>526381.40833333333</v>
      </c>
      <c r="U608" s="15">
        <f t="shared" si="72"/>
        <v>10527.62816666672</v>
      </c>
      <c r="V608" s="312">
        <f t="shared" si="73"/>
        <v>105277.28166666662</v>
      </c>
      <c r="W608" s="244">
        <v>11642</v>
      </c>
      <c r="X608" s="311"/>
      <c r="Y608" s="312"/>
      <c r="Z608" s="113">
        <f t="shared" si="74"/>
        <v>100</v>
      </c>
    </row>
    <row r="609" spans="1:26" s="244" customFormat="1" x14ac:dyDescent="0.25">
      <c r="A609" s="244" t="s">
        <v>1882</v>
      </c>
      <c r="B609" s="244" t="s">
        <v>1883</v>
      </c>
      <c r="C609" s="244" t="s">
        <v>1884</v>
      </c>
      <c r="E609" s="96"/>
      <c r="F609" s="96" t="s">
        <v>1885</v>
      </c>
      <c r="G609" s="131" t="str">
        <f t="shared" si="69"/>
        <v>29/10/2008</v>
      </c>
      <c r="H609" s="244">
        <v>29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18032.900000000001</v>
      </c>
      <c r="O609" s="357"/>
      <c r="Q609" s="244">
        <v>10</v>
      </c>
      <c r="R609" s="30">
        <f t="shared" si="70"/>
        <v>150.26583333333335</v>
      </c>
      <c r="S609" s="5">
        <v>14726.051666666668</v>
      </c>
      <c r="T609" s="312">
        <f t="shared" si="71"/>
        <v>14876.317500000001</v>
      </c>
      <c r="U609" s="15">
        <f t="shared" si="72"/>
        <v>150.26583333333292</v>
      </c>
      <c r="V609" s="312">
        <f t="shared" si="73"/>
        <v>3156.5825000000004</v>
      </c>
      <c r="W609" s="244">
        <v>11657</v>
      </c>
      <c r="X609" s="311"/>
      <c r="Y609" s="312"/>
      <c r="Z609" s="113">
        <f t="shared" si="74"/>
        <v>99</v>
      </c>
    </row>
    <row r="610" spans="1:26" s="244" customFormat="1" x14ac:dyDescent="0.25">
      <c r="A610" s="244" t="s">
        <v>1886</v>
      </c>
      <c r="B610" s="244" t="s">
        <v>1887</v>
      </c>
      <c r="D610" s="244" t="s">
        <v>2490</v>
      </c>
      <c r="E610" s="96"/>
      <c r="F610" s="96" t="s">
        <v>1838</v>
      </c>
      <c r="G610" s="131" t="str">
        <f t="shared" si="69"/>
        <v>31/10/2008</v>
      </c>
      <c r="H610" s="244">
        <v>31</v>
      </c>
      <c r="I610" s="244">
        <v>10</v>
      </c>
      <c r="J610" s="244">
        <v>2008</v>
      </c>
      <c r="K610" s="244" t="s">
        <v>1863</v>
      </c>
      <c r="L610" s="96"/>
      <c r="M610" s="244" t="s">
        <v>624</v>
      </c>
      <c r="N610" s="357">
        <v>20778.419999999998</v>
      </c>
      <c r="O610" s="357"/>
      <c r="Q610" s="244">
        <v>10</v>
      </c>
      <c r="R610" s="30">
        <f t="shared" si="70"/>
        <v>173.14516666666665</v>
      </c>
      <c r="S610" s="5">
        <v>16968.226333333332</v>
      </c>
      <c r="T610" s="312">
        <f t="shared" si="71"/>
        <v>17141.371499999997</v>
      </c>
      <c r="U610" s="15">
        <f t="shared" si="72"/>
        <v>173.14516666666532</v>
      </c>
      <c r="V610" s="312">
        <f t="shared" si="73"/>
        <v>3637.0485000000008</v>
      </c>
      <c r="W610" s="244">
        <v>11658</v>
      </c>
      <c r="X610" s="311"/>
      <c r="Y610" s="312"/>
      <c r="Z610" s="113">
        <f t="shared" si="74"/>
        <v>99</v>
      </c>
    </row>
    <row r="611" spans="1:26" s="244" customFormat="1" x14ac:dyDescent="0.25">
      <c r="A611" s="244" t="s">
        <v>1888</v>
      </c>
      <c r="B611" s="244" t="s">
        <v>1889</v>
      </c>
      <c r="D611" s="244" t="s">
        <v>2489</v>
      </c>
      <c r="E611" s="96"/>
      <c r="F611" s="96" t="s">
        <v>1838</v>
      </c>
      <c r="G611" s="131" t="str">
        <f t="shared" si="69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13361.81</v>
      </c>
      <c r="O611" s="357"/>
      <c r="Q611" s="244">
        <v>10</v>
      </c>
      <c r="R611" s="30">
        <f t="shared" si="70"/>
        <v>111.34008333333333</v>
      </c>
      <c r="S611" s="5">
        <v>10911.328166666666</v>
      </c>
      <c r="T611" s="312">
        <f t="shared" si="71"/>
        <v>11022.668249999999</v>
      </c>
      <c r="U611" s="15">
        <f t="shared" si="72"/>
        <v>111.34008333333259</v>
      </c>
      <c r="V611" s="312">
        <f t="shared" si="73"/>
        <v>2339.1417500000007</v>
      </c>
      <c r="W611" s="244">
        <v>11658</v>
      </c>
      <c r="X611" s="311"/>
      <c r="Y611" s="312"/>
      <c r="Z611" s="113">
        <f t="shared" si="74"/>
        <v>99</v>
      </c>
    </row>
    <row r="612" spans="1:26" s="244" customFormat="1" x14ac:dyDescent="0.25">
      <c r="A612" s="244" t="s">
        <v>1890</v>
      </c>
      <c r="B612" s="244" t="s">
        <v>1889</v>
      </c>
      <c r="D612" s="244" t="s">
        <v>2489</v>
      </c>
      <c r="E612" s="96"/>
      <c r="F612" s="96" t="s">
        <v>1838</v>
      </c>
      <c r="G612" s="131" t="str">
        <f t="shared" si="69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13361.81</v>
      </c>
      <c r="O612" s="357"/>
      <c r="Q612" s="244">
        <v>10</v>
      </c>
      <c r="R612" s="30">
        <f t="shared" si="70"/>
        <v>111.34008333333333</v>
      </c>
      <c r="S612" s="5">
        <v>10911.328166666666</v>
      </c>
      <c r="T612" s="312">
        <f t="shared" si="71"/>
        <v>11022.668249999999</v>
      </c>
      <c r="U612" s="15">
        <f t="shared" si="72"/>
        <v>111.34008333333259</v>
      </c>
      <c r="V612" s="312">
        <f t="shared" si="73"/>
        <v>2339.1417500000007</v>
      </c>
      <c r="W612" s="244">
        <v>11658</v>
      </c>
      <c r="X612" s="311"/>
      <c r="Y612" s="312"/>
      <c r="Z612" s="113">
        <f t="shared" si="74"/>
        <v>99</v>
      </c>
    </row>
    <row r="613" spans="1:26" s="244" customFormat="1" x14ac:dyDescent="0.25">
      <c r="A613" s="244" t="s">
        <v>1891</v>
      </c>
      <c r="B613" s="244" t="s">
        <v>1889</v>
      </c>
      <c r="D613" s="244" t="s">
        <v>2489</v>
      </c>
      <c r="E613" s="96"/>
      <c r="F613" s="96" t="s">
        <v>1838</v>
      </c>
      <c r="G613" s="131" t="str">
        <f t="shared" si="69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13361.81</v>
      </c>
      <c r="O613" s="357"/>
      <c r="Q613" s="244">
        <v>10</v>
      </c>
      <c r="R613" s="30">
        <f t="shared" si="70"/>
        <v>111.34008333333333</v>
      </c>
      <c r="S613" s="5">
        <v>10911.328166666666</v>
      </c>
      <c r="T613" s="312">
        <f t="shared" si="71"/>
        <v>11022.668249999999</v>
      </c>
      <c r="U613" s="15">
        <f t="shared" si="72"/>
        <v>111.34008333333259</v>
      </c>
      <c r="V613" s="312">
        <f t="shared" si="73"/>
        <v>2339.1417500000007</v>
      </c>
      <c r="W613" s="244">
        <v>11658</v>
      </c>
      <c r="X613" s="311"/>
      <c r="Y613" s="312"/>
      <c r="Z613" s="113">
        <f t="shared" si="74"/>
        <v>99</v>
      </c>
    </row>
    <row r="614" spans="1:26" s="244" customFormat="1" x14ac:dyDescent="0.25">
      <c r="A614" s="244" t="s">
        <v>1893</v>
      </c>
      <c r="B614" s="244" t="s">
        <v>1892</v>
      </c>
      <c r="D614" s="244" t="s">
        <v>2486</v>
      </c>
      <c r="E614" s="96"/>
      <c r="F614" s="96" t="s">
        <v>1838</v>
      </c>
      <c r="G614" s="131" t="str">
        <f t="shared" si="69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12610.96</v>
      </c>
      <c r="O614" s="357"/>
      <c r="Q614" s="244">
        <v>10</v>
      </c>
      <c r="R614" s="30">
        <f t="shared" si="70"/>
        <v>105.08299999999998</v>
      </c>
      <c r="S614" s="5">
        <v>10298.133999999998</v>
      </c>
      <c r="T614" s="312">
        <f t="shared" si="71"/>
        <v>10403.216999999999</v>
      </c>
      <c r="U614" s="15">
        <f t="shared" si="72"/>
        <v>105.08300000000054</v>
      </c>
      <c r="V614" s="312">
        <f t="shared" si="73"/>
        <v>2207.7430000000004</v>
      </c>
      <c r="W614" s="244">
        <v>11658</v>
      </c>
      <c r="X614" s="311"/>
      <c r="Y614" s="312"/>
      <c r="Z614" s="113">
        <f t="shared" si="74"/>
        <v>99</v>
      </c>
    </row>
    <row r="615" spans="1:26" s="244" customFormat="1" x14ac:dyDescent="0.25">
      <c r="A615" s="244" t="s">
        <v>1894</v>
      </c>
      <c r="B615" s="244" t="s">
        <v>1892</v>
      </c>
      <c r="D615" s="244" t="s">
        <v>2486</v>
      </c>
      <c r="E615" s="96"/>
      <c r="F615" s="96" t="s">
        <v>1838</v>
      </c>
      <c r="G615" s="131" t="str">
        <f t="shared" si="69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12610.96</v>
      </c>
      <c r="O615" s="357"/>
      <c r="Q615" s="244">
        <v>10</v>
      </c>
      <c r="R615" s="30">
        <f t="shared" si="70"/>
        <v>105.08299999999998</v>
      </c>
      <c r="S615" s="5">
        <v>10298.133999999998</v>
      </c>
      <c r="T615" s="312">
        <f t="shared" si="71"/>
        <v>10403.216999999999</v>
      </c>
      <c r="U615" s="15">
        <f t="shared" si="72"/>
        <v>105.08300000000054</v>
      </c>
      <c r="V615" s="312">
        <f t="shared" si="73"/>
        <v>2207.7430000000004</v>
      </c>
      <c r="W615" s="244">
        <v>11658</v>
      </c>
      <c r="X615" s="311"/>
      <c r="Y615" s="312"/>
      <c r="Z615" s="113">
        <f t="shared" si="74"/>
        <v>99</v>
      </c>
    </row>
    <row r="616" spans="1:26" s="244" customFormat="1" x14ac:dyDescent="0.25">
      <c r="A616" s="244" t="s">
        <v>1895</v>
      </c>
      <c r="B616" s="244" t="s">
        <v>1892</v>
      </c>
      <c r="D616" s="244" t="s">
        <v>2486</v>
      </c>
      <c r="E616" s="96"/>
      <c r="F616" s="96" t="s">
        <v>1838</v>
      </c>
      <c r="G616" s="131" t="str">
        <f t="shared" si="69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12610.96</v>
      </c>
      <c r="O616" s="357"/>
      <c r="Q616" s="244">
        <v>10</v>
      </c>
      <c r="R616" s="30">
        <f t="shared" si="70"/>
        <v>105.08299999999998</v>
      </c>
      <c r="S616" s="5">
        <v>10298.133999999998</v>
      </c>
      <c r="T616" s="312">
        <f t="shared" si="71"/>
        <v>10403.216999999999</v>
      </c>
      <c r="U616" s="15">
        <f t="shared" si="72"/>
        <v>105.08300000000054</v>
      </c>
      <c r="V616" s="312">
        <f t="shared" si="73"/>
        <v>2207.7430000000004</v>
      </c>
      <c r="W616" s="244">
        <v>11658</v>
      </c>
      <c r="X616" s="311"/>
      <c r="Y616" s="312"/>
      <c r="Z616" s="113">
        <f t="shared" si="74"/>
        <v>99</v>
      </c>
    </row>
    <row r="617" spans="1:26" s="244" customFormat="1" x14ac:dyDescent="0.25">
      <c r="A617" s="244" t="s">
        <v>1896</v>
      </c>
      <c r="B617" s="244" t="s">
        <v>1892</v>
      </c>
      <c r="D617" s="244" t="s">
        <v>2486</v>
      </c>
      <c r="E617" s="96"/>
      <c r="F617" s="96" t="s">
        <v>1838</v>
      </c>
      <c r="G617" s="131" t="str">
        <f t="shared" si="69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12610.96</v>
      </c>
      <c r="O617" s="357"/>
      <c r="Q617" s="244">
        <v>10</v>
      </c>
      <c r="R617" s="30">
        <f t="shared" si="70"/>
        <v>105.08299999999998</v>
      </c>
      <c r="S617" s="5">
        <v>10298.133999999998</v>
      </c>
      <c r="T617" s="312">
        <f t="shared" si="71"/>
        <v>10403.216999999999</v>
      </c>
      <c r="U617" s="15">
        <f t="shared" si="72"/>
        <v>105.08300000000054</v>
      </c>
      <c r="V617" s="312">
        <f t="shared" si="73"/>
        <v>2207.7430000000004</v>
      </c>
      <c r="W617" s="244">
        <v>11658</v>
      </c>
      <c r="X617" s="311"/>
      <c r="Y617" s="312"/>
      <c r="Z617" s="113">
        <f t="shared" si="74"/>
        <v>99</v>
      </c>
    </row>
    <row r="618" spans="1:26" s="244" customFormat="1" x14ac:dyDescent="0.25">
      <c r="A618" s="244" t="s">
        <v>1897</v>
      </c>
      <c r="B618" s="244" t="s">
        <v>1892</v>
      </c>
      <c r="D618" s="244" t="s">
        <v>2486</v>
      </c>
      <c r="E618" s="96"/>
      <c r="F618" s="96" t="s">
        <v>1838</v>
      </c>
      <c r="G618" s="131" t="str">
        <f t="shared" si="69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12610.96</v>
      </c>
      <c r="O618" s="357"/>
      <c r="Q618" s="244">
        <v>10</v>
      </c>
      <c r="R618" s="30">
        <f t="shared" si="70"/>
        <v>105.08299999999998</v>
      </c>
      <c r="S618" s="5">
        <v>10298.133999999998</v>
      </c>
      <c r="T618" s="312">
        <f t="shared" si="71"/>
        <v>10403.216999999999</v>
      </c>
      <c r="U618" s="15">
        <f t="shared" si="72"/>
        <v>105.08300000000054</v>
      </c>
      <c r="V618" s="312">
        <f t="shared" si="73"/>
        <v>2207.7430000000004</v>
      </c>
      <c r="W618" s="244">
        <v>11658</v>
      </c>
      <c r="X618" s="311"/>
      <c r="Y618" s="312"/>
      <c r="Z618" s="113">
        <f t="shared" si="74"/>
        <v>99</v>
      </c>
    </row>
    <row r="619" spans="1:26" s="244" customFormat="1" x14ac:dyDescent="0.25">
      <c r="A619" s="244" t="s">
        <v>1898</v>
      </c>
      <c r="B619" s="244" t="s">
        <v>1892</v>
      </c>
      <c r="D619" s="244" t="s">
        <v>2486</v>
      </c>
      <c r="E619" s="96"/>
      <c r="F619" s="96" t="s">
        <v>1838</v>
      </c>
      <c r="G619" s="131" t="str">
        <f t="shared" si="69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12610.96</v>
      </c>
      <c r="O619" s="357"/>
      <c r="Q619" s="244">
        <v>10</v>
      </c>
      <c r="R619" s="30">
        <f t="shared" si="70"/>
        <v>105.08299999999998</v>
      </c>
      <c r="S619" s="5">
        <v>10298.133999999998</v>
      </c>
      <c r="T619" s="312">
        <f t="shared" si="71"/>
        <v>10403.216999999999</v>
      </c>
      <c r="U619" s="15">
        <f t="shared" si="72"/>
        <v>105.08300000000054</v>
      </c>
      <c r="V619" s="312">
        <f t="shared" si="73"/>
        <v>2207.7430000000004</v>
      </c>
      <c r="W619" s="244">
        <v>11658</v>
      </c>
      <c r="X619" s="311"/>
      <c r="Y619" s="312"/>
      <c r="Z619" s="113">
        <f t="shared" si="74"/>
        <v>99</v>
      </c>
    </row>
    <row r="620" spans="1:26" s="244" customFormat="1" x14ac:dyDescent="0.25">
      <c r="A620" s="244" t="s">
        <v>1899</v>
      </c>
      <c r="B620" s="244" t="s">
        <v>1892</v>
      </c>
      <c r="D620" s="244" t="s">
        <v>2486</v>
      </c>
      <c r="E620" s="96"/>
      <c r="F620" s="96" t="s">
        <v>1838</v>
      </c>
      <c r="G620" s="131" t="str">
        <f t="shared" si="69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12610.96</v>
      </c>
      <c r="O620" s="357"/>
      <c r="Q620" s="244">
        <v>10</v>
      </c>
      <c r="R620" s="30">
        <f t="shared" si="70"/>
        <v>105.08299999999998</v>
      </c>
      <c r="S620" s="5">
        <v>10298.133999999998</v>
      </c>
      <c r="T620" s="312">
        <f t="shared" si="71"/>
        <v>10403.216999999999</v>
      </c>
      <c r="U620" s="15">
        <f t="shared" si="72"/>
        <v>105.08300000000054</v>
      </c>
      <c r="V620" s="312">
        <f t="shared" si="73"/>
        <v>2207.7430000000004</v>
      </c>
      <c r="W620" s="244">
        <v>11658</v>
      </c>
      <c r="X620" s="311"/>
      <c r="Y620" s="312"/>
      <c r="Z620" s="113">
        <f t="shared" si="74"/>
        <v>99</v>
      </c>
    </row>
    <row r="621" spans="1:26" s="244" customFormat="1" x14ac:dyDescent="0.25">
      <c r="A621" s="244" t="s">
        <v>1900</v>
      </c>
      <c r="B621" s="244" t="s">
        <v>1892</v>
      </c>
      <c r="D621" s="244" t="s">
        <v>2486</v>
      </c>
      <c r="E621" s="96"/>
      <c r="F621" s="96" t="s">
        <v>1838</v>
      </c>
      <c r="G621" s="131" t="str">
        <f t="shared" si="69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12610.96</v>
      </c>
      <c r="O621" s="357"/>
      <c r="Q621" s="244">
        <v>10</v>
      </c>
      <c r="R621" s="30">
        <f t="shared" si="70"/>
        <v>105.08299999999998</v>
      </c>
      <c r="S621" s="5">
        <v>10298.133999999998</v>
      </c>
      <c r="T621" s="312">
        <f t="shared" si="71"/>
        <v>10403.216999999999</v>
      </c>
      <c r="U621" s="15">
        <f t="shared" si="72"/>
        <v>105.08300000000054</v>
      </c>
      <c r="V621" s="312">
        <f t="shared" si="73"/>
        <v>2207.7430000000004</v>
      </c>
      <c r="W621" s="244">
        <v>11658</v>
      </c>
      <c r="X621" s="311"/>
      <c r="Y621" s="312"/>
      <c r="Z621" s="113">
        <f t="shared" si="74"/>
        <v>99</v>
      </c>
    </row>
    <row r="622" spans="1:26" s="244" customFormat="1" x14ac:dyDescent="0.25">
      <c r="A622" s="244" t="s">
        <v>1901</v>
      </c>
      <c r="B622" s="244" t="s">
        <v>1892</v>
      </c>
      <c r="D622" s="244" t="s">
        <v>2486</v>
      </c>
      <c r="E622" s="96"/>
      <c r="F622" s="96" t="s">
        <v>1838</v>
      </c>
      <c r="G622" s="131" t="str">
        <f t="shared" si="69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12610.96</v>
      </c>
      <c r="O622" s="357"/>
      <c r="Q622" s="244">
        <v>10</v>
      </c>
      <c r="R622" s="30">
        <f t="shared" si="70"/>
        <v>105.08299999999998</v>
      </c>
      <c r="S622" s="5">
        <v>10298.133999999998</v>
      </c>
      <c r="T622" s="312">
        <f t="shared" si="71"/>
        <v>10403.216999999999</v>
      </c>
      <c r="U622" s="15">
        <f t="shared" si="72"/>
        <v>105.08300000000054</v>
      </c>
      <c r="V622" s="312">
        <f t="shared" si="73"/>
        <v>2207.7430000000004</v>
      </c>
      <c r="W622" s="244">
        <v>11658</v>
      </c>
      <c r="X622" s="311"/>
      <c r="Y622" s="312"/>
      <c r="Z622" s="113">
        <f t="shared" si="74"/>
        <v>99</v>
      </c>
    </row>
    <row r="623" spans="1:26" s="244" customFormat="1" x14ac:dyDescent="0.25">
      <c r="A623" s="244" t="s">
        <v>1902</v>
      </c>
      <c r="B623" s="244" t="s">
        <v>1892</v>
      </c>
      <c r="D623" s="244" t="s">
        <v>2486</v>
      </c>
      <c r="E623" s="96"/>
      <c r="F623" s="96" t="s">
        <v>1838</v>
      </c>
      <c r="G623" s="131" t="str">
        <f t="shared" si="69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12610.96</v>
      </c>
      <c r="O623" s="357"/>
      <c r="Q623" s="244">
        <v>10</v>
      </c>
      <c r="R623" s="30">
        <f t="shared" si="70"/>
        <v>105.08299999999998</v>
      </c>
      <c r="S623" s="5">
        <v>10298.133999999998</v>
      </c>
      <c r="T623" s="312">
        <f t="shared" si="71"/>
        <v>10403.216999999999</v>
      </c>
      <c r="U623" s="15">
        <f t="shared" si="72"/>
        <v>105.08300000000054</v>
      </c>
      <c r="V623" s="312">
        <f t="shared" si="73"/>
        <v>2207.7430000000004</v>
      </c>
      <c r="W623" s="244">
        <v>11658</v>
      </c>
      <c r="X623" s="311"/>
      <c r="Y623" s="312"/>
      <c r="Z623" s="113">
        <f t="shared" si="74"/>
        <v>99</v>
      </c>
    </row>
    <row r="624" spans="1:26" s="244" customFormat="1" x14ac:dyDescent="0.25">
      <c r="A624" s="244" t="s">
        <v>1903</v>
      </c>
      <c r="B624" s="244" t="s">
        <v>1892</v>
      </c>
      <c r="D624" s="244" t="s">
        <v>2486</v>
      </c>
      <c r="E624" s="96"/>
      <c r="F624" s="96" t="s">
        <v>1838</v>
      </c>
      <c r="G624" s="131" t="str">
        <f t="shared" si="69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12610.96</v>
      </c>
      <c r="O624" s="357"/>
      <c r="Q624" s="244">
        <v>10</v>
      </c>
      <c r="R624" s="30">
        <f t="shared" si="70"/>
        <v>105.08299999999998</v>
      </c>
      <c r="S624" s="5">
        <v>10298.133999999998</v>
      </c>
      <c r="T624" s="312">
        <f t="shared" si="71"/>
        <v>10403.216999999999</v>
      </c>
      <c r="U624" s="15">
        <f t="shared" si="72"/>
        <v>105.08300000000054</v>
      </c>
      <c r="V624" s="312">
        <f t="shared" si="73"/>
        <v>2207.7430000000004</v>
      </c>
      <c r="W624" s="244">
        <v>11658</v>
      </c>
      <c r="X624" s="311"/>
      <c r="Y624" s="312"/>
      <c r="Z624" s="113">
        <f t="shared" si="74"/>
        <v>99</v>
      </c>
    </row>
    <row r="625" spans="1:27" s="244" customFormat="1" x14ac:dyDescent="0.25">
      <c r="A625" s="244" t="s">
        <v>1904</v>
      </c>
      <c r="B625" s="244" t="s">
        <v>1892</v>
      </c>
      <c r="D625" s="244" t="s">
        <v>2486</v>
      </c>
      <c r="E625" s="96"/>
      <c r="F625" s="96" t="s">
        <v>1838</v>
      </c>
      <c r="G625" s="131" t="str">
        <f t="shared" si="69"/>
        <v>31/10/2008</v>
      </c>
      <c r="H625" s="244">
        <v>31</v>
      </c>
      <c r="I625" s="244">
        <v>10</v>
      </c>
      <c r="J625" s="244">
        <v>2008</v>
      </c>
      <c r="K625" s="244" t="s">
        <v>283</v>
      </c>
      <c r="L625" s="96"/>
      <c r="M625" s="244" t="s">
        <v>624</v>
      </c>
      <c r="N625" s="357">
        <v>12610.96</v>
      </c>
      <c r="O625" s="357"/>
      <c r="Q625" s="244">
        <v>10</v>
      </c>
      <c r="R625" s="30">
        <f t="shared" si="70"/>
        <v>105.08299999999998</v>
      </c>
      <c r="S625" s="5">
        <v>10298.133999999998</v>
      </c>
      <c r="T625" s="312">
        <f t="shared" si="71"/>
        <v>10403.216999999999</v>
      </c>
      <c r="U625" s="15">
        <f t="shared" si="72"/>
        <v>105.08300000000054</v>
      </c>
      <c r="V625" s="312">
        <f t="shared" si="73"/>
        <v>2207.7430000000004</v>
      </c>
      <c r="W625" s="244">
        <v>11658</v>
      </c>
      <c r="X625" s="311"/>
      <c r="Y625" s="312"/>
      <c r="Z625" s="113">
        <f t="shared" si="74"/>
        <v>99</v>
      </c>
    </row>
    <row r="626" spans="1:27" s="244" customFormat="1" x14ac:dyDescent="0.25">
      <c r="A626" s="244" t="s">
        <v>1905</v>
      </c>
      <c r="B626" s="244" t="s">
        <v>1892</v>
      </c>
      <c r="D626" s="244" t="s">
        <v>2486</v>
      </c>
      <c r="E626" s="96"/>
      <c r="F626" s="96" t="s">
        <v>1838</v>
      </c>
      <c r="G626" s="131" t="str">
        <f t="shared" si="69"/>
        <v>31/10/2008</v>
      </c>
      <c r="H626" s="244">
        <v>31</v>
      </c>
      <c r="I626" s="244">
        <v>10</v>
      </c>
      <c r="J626" s="244">
        <v>2008</v>
      </c>
      <c r="K626" s="244" t="s">
        <v>283</v>
      </c>
      <c r="L626" s="96"/>
      <c r="M626" s="244" t="s">
        <v>624</v>
      </c>
      <c r="N626" s="357">
        <v>12610.96</v>
      </c>
      <c r="O626" s="357"/>
      <c r="Q626" s="244">
        <v>10</v>
      </c>
      <c r="R626" s="30">
        <f t="shared" si="70"/>
        <v>105.08299999999998</v>
      </c>
      <c r="S626" s="5">
        <v>10298.133999999998</v>
      </c>
      <c r="T626" s="312">
        <f t="shared" si="71"/>
        <v>10403.216999999999</v>
      </c>
      <c r="U626" s="15">
        <f t="shared" si="72"/>
        <v>105.08300000000054</v>
      </c>
      <c r="V626" s="312">
        <f t="shared" si="73"/>
        <v>2207.7430000000004</v>
      </c>
      <c r="W626" s="244">
        <v>11658</v>
      </c>
      <c r="X626" s="311"/>
      <c r="Y626" s="312"/>
      <c r="Z626" s="113">
        <f t="shared" si="74"/>
        <v>99</v>
      </c>
    </row>
    <row r="627" spans="1:27" s="244" customFormat="1" x14ac:dyDescent="0.25">
      <c r="A627" s="244" t="s">
        <v>1906</v>
      </c>
      <c r="B627" s="244" t="s">
        <v>1907</v>
      </c>
      <c r="D627" s="244" t="s">
        <v>2487</v>
      </c>
      <c r="E627" s="96"/>
      <c r="F627" s="96" t="s">
        <v>1838</v>
      </c>
      <c r="G627" s="131" t="str">
        <f t="shared" si="69"/>
        <v>31/10/2008</v>
      </c>
      <c r="H627" s="244">
        <v>31</v>
      </c>
      <c r="I627" s="244">
        <v>10</v>
      </c>
      <c r="J627" s="244">
        <v>2008</v>
      </c>
      <c r="K627" s="244" t="s">
        <v>283</v>
      </c>
      <c r="L627" s="96"/>
      <c r="M627" s="244" t="s">
        <v>624</v>
      </c>
      <c r="N627" s="357">
        <v>19991.240000000002</v>
      </c>
      <c r="O627" s="357"/>
      <c r="Q627" s="244">
        <v>10</v>
      </c>
      <c r="R627" s="30">
        <f t="shared" si="70"/>
        <v>166.58533333333335</v>
      </c>
      <c r="S627" s="5">
        <v>16325.362666666668</v>
      </c>
      <c r="T627" s="312">
        <f t="shared" si="71"/>
        <v>16491.948</v>
      </c>
      <c r="U627" s="15">
        <f t="shared" si="72"/>
        <v>166.58533333333253</v>
      </c>
      <c r="V627" s="312">
        <f t="shared" si="73"/>
        <v>3499.2920000000013</v>
      </c>
      <c r="W627" s="244">
        <v>11658</v>
      </c>
      <c r="X627" s="311"/>
      <c r="Y627" s="312"/>
      <c r="Z627" s="113">
        <f t="shared" si="74"/>
        <v>99</v>
      </c>
    </row>
    <row r="628" spans="1:27" s="244" customFormat="1" x14ac:dyDescent="0.25">
      <c r="A628" s="244" t="s">
        <v>1908</v>
      </c>
      <c r="B628" s="244" t="s">
        <v>1907</v>
      </c>
      <c r="D628" s="244" t="s">
        <v>2487</v>
      </c>
      <c r="E628" s="96"/>
      <c r="F628" s="96" t="s">
        <v>1838</v>
      </c>
      <c r="G628" s="131" t="str">
        <f t="shared" si="69"/>
        <v>31/10/2008</v>
      </c>
      <c r="H628" s="244">
        <v>31</v>
      </c>
      <c r="I628" s="244">
        <v>10</v>
      </c>
      <c r="J628" s="244">
        <v>2008</v>
      </c>
      <c r="K628" s="244" t="s">
        <v>283</v>
      </c>
      <c r="L628" s="96"/>
      <c r="M628" s="244" t="s">
        <v>624</v>
      </c>
      <c r="N628" s="357">
        <v>19991.240000000002</v>
      </c>
      <c r="O628" s="357"/>
      <c r="Q628" s="244">
        <v>10</v>
      </c>
      <c r="R628" s="30">
        <f t="shared" si="70"/>
        <v>166.58533333333335</v>
      </c>
      <c r="S628" s="5">
        <v>16325.362666666668</v>
      </c>
      <c r="T628" s="312">
        <f t="shared" si="71"/>
        <v>16491.948</v>
      </c>
      <c r="U628" s="15">
        <f t="shared" si="72"/>
        <v>166.58533333333253</v>
      </c>
      <c r="V628" s="312">
        <f t="shared" si="73"/>
        <v>3499.2920000000013</v>
      </c>
      <c r="W628" s="244">
        <v>11658</v>
      </c>
      <c r="X628" s="311"/>
      <c r="Y628" s="312"/>
      <c r="Z628" s="113">
        <f t="shared" si="74"/>
        <v>99</v>
      </c>
    </row>
    <row r="629" spans="1:27" s="244" customFormat="1" x14ac:dyDescent="0.25">
      <c r="A629" s="244" t="s">
        <v>1909</v>
      </c>
      <c r="B629" s="244" t="s">
        <v>1907</v>
      </c>
      <c r="D629" s="244" t="s">
        <v>2487</v>
      </c>
      <c r="E629" s="96"/>
      <c r="F629" s="96" t="s">
        <v>1838</v>
      </c>
      <c r="G629" s="131" t="str">
        <f t="shared" si="69"/>
        <v>31/10/2008</v>
      </c>
      <c r="H629" s="244">
        <v>31</v>
      </c>
      <c r="I629" s="244">
        <v>10</v>
      </c>
      <c r="J629" s="244">
        <v>2008</v>
      </c>
      <c r="K629" s="244" t="s">
        <v>283</v>
      </c>
      <c r="L629" s="96"/>
      <c r="M629" s="244" t="s">
        <v>624</v>
      </c>
      <c r="N629" s="357">
        <v>19991.240000000002</v>
      </c>
      <c r="O629" s="357"/>
      <c r="Q629" s="244">
        <v>10</v>
      </c>
      <c r="R629" s="30">
        <f t="shared" si="70"/>
        <v>166.58533333333335</v>
      </c>
      <c r="S629" s="5">
        <v>16325.362666666668</v>
      </c>
      <c r="T629" s="312">
        <f t="shared" si="71"/>
        <v>16491.948</v>
      </c>
      <c r="U629" s="15">
        <f t="shared" si="72"/>
        <v>166.58533333333253</v>
      </c>
      <c r="V629" s="312">
        <f t="shared" si="73"/>
        <v>3499.2920000000013</v>
      </c>
      <c r="W629" s="244">
        <v>11658</v>
      </c>
      <c r="X629" s="311"/>
      <c r="Y629" s="312"/>
      <c r="Z629" s="113">
        <f t="shared" si="74"/>
        <v>99</v>
      </c>
    </row>
    <row r="630" spans="1:27" s="244" customFormat="1" x14ac:dyDescent="0.25">
      <c r="A630" s="244" t="s">
        <v>1910</v>
      </c>
      <c r="B630" s="244" t="s">
        <v>1907</v>
      </c>
      <c r="D630" s="244" t="s">
        <v>2487</v>
      </c>
      <c r="E630" s="96"/>
      <c r="F630" s="96" t="s">
        <v>1838</v>
      </c>
      <c r="G630" s="131" t="str">
        <f t="shared" si="69"/>
        <v>31/10/2008</v>
      </c>
      <c r="H630" s="244">
        <v>31</v>
      </c>
      <c r="I630" s="244">
        <v>10</v>
      </c>
      <c r="J630" s="244">
        <v>2008</v>
      </c>
      <c r="K630" s="244" t="s">
        <v>283</v>
      </c>
      <c r="L630" s="96"/>
      <c r="M630" s="244" t="s">
        <v>624</v>
      </c>
      <c r="N630" s="357">
        <v>19991.240000000002</v>
      </c>
      <c r="O630" s="357"/>
      <c r="Q630" s="244">
        <v>10</v>
      </c>
      <c r="R630" s="30">
        <f t="shared" si="70"/>
        <v>166.58533333333335</v>
      </c>
      <c r="S630" s="5">
        <v>16325.362666666668</v>
      </c>
      <c r="T630" s="312">
        <f t="shared" si="71"/>
        <v>16491.948</v>
      </c>
      <c r="U630" s="15">
        <f t="shared" si="72"/>
        <v>166.58533333333253</v>
      </c>
      <c r="V630" s="312">
        <f t="shared" si="73"/>
        <v>3499.2920000000013</v>
      </c>
      <c r="W630" s="244">
        <v>11658</v>
      </c>
      <c r="X630" s="311"/>
      <c r="Y630" s="312"/>
      <c r="Z630" s="113">
        <f t="shared" si="74"/>
        <v>99</v>
      </c>
    </row>
    <row r="631" spans="1:27" s="244" customFormat="1" x14ac:dyDescent="0.25">
      <c r="A631" s="244" t="s">
        <v>1911</v>
      </c>
      <c r="B631" s="244" t="s">
        <v>1912</v>
      </c>
      <c r="D631" s="244" t="s">
        <v>2488</v>
      </c>
      <c r="E631" s="96"/>
      <c r="F631" s="96" t="s">
        <v>1838</v>
      </c>
      <c r="G631" s="131" t="str">
        <f t="shared" si="69"/>
        <v>31/10/2008</v>
      </c>
      <c r="H631" s="244">
        <v>31</v>
      </c>
      <c r="I631" s="244">
        <v>10</v>
      </c>
      <c r="J631" s="244">
        <v>2008</v>
      </c>
      <c r="K631" s="244" t="s">
        <v>283</v>
      </c>
      <c r="L631" s="96"/>
      <c r="M631" s="244" t="s">
        <v>624</v>
      </c>
      <c r="N631" s="357">
        <v>7006.88</v>
      </c>
      <c r="O631" s="357"/>
      <c r="Q631" s="244">
        <v>10</v>
      </c>
      <c r="R631" s="30">
        <f t="shared" si="70"/>
        <v>58.382333333333328</v>
      </c>
      <c r="S631" s="5">
        <v>5721.4686666666657</v>
      </c>
      <c r="T631" s="312">
        <f t="shared" si="71"/>
        <v>5779.8509999999997</v>
      </c>
      <c r="U631" s="15">
        <f t="shared" si="72"/>
        <v>58.382333333333918</v>
      </c>
      <c r="V631" s="312">
        <f t="shared" si="73"/>
        <v>1227.0290000000005</v>
      </c>
      <c r="W631" s="244">
        <v>11658</v>
      </c>
      <c r="X631" s="311"/>
      <c r="Y631" s="312"/>
      <c r="Z631" s="113">
        <f t="shared" si="74"/>
        <v>99</v>
      </c>
    </row>
    <row r="632" spans="1:27" s="244" customFormat="1" x14ac:dyDescent="0.25">
      <c r="A632" s="244" t="s">
        <v>1913</v>
      </c>
      <c r="B632" s="244" t="s">
        <v>1912</v>
      </c>
      <c r="D632" s="244" t="s">
        <v>2488</v>
      </c>
      <c r="E632" s="96"/>
      <c r="F632" s="96" t="s">
        <v>1838</v>
      </c>
      <c r="G632" s="131" t="str">
        <f t="shared" si="69"/>
        <v>31/10/2008</v>
      </c>
      <c r="H632" s="244">
        <v>31</v>
      </c>
      <c r="I632" s="244">
        <v>10</v>
      </c>
      <c r="J632" s="244">
        <v>2008</v>
      </c>
      <c r="K632" s="244" t="s">
        <v>283</v>
      </c>
      <c r="L632" s="96"/>
      <c r="M632" s="244" t="s">
        <v>624</v>
      </c>
      <c r="N632" s="357">
        <v>7006.88</v>
      </c>
      <c r="O632" s="357"/>
      <c r="Q632" s="244">
        <v>10</v>
      </c>
      <c r="R632" s="30">
        <f t="shared" si="70"/>
        <v>58.382333333333328</v>
      </c>
      <c r="S632" s="5">
        <v>5721.4686666666657</v>
      </c>
      <c r="T632" s="312">
        <f t="shared" si="71"/>
        <v>5779.8509999999997</v>
      </c>
      <c r="U632" s="15">
        <f t="shared" si="72"/>
        <v>58.382333333333918</v>
      </c>
      <c r="V632" s="312">
        <f t="shared" si="73"/>
        <v>1227.0290000000005</v>
      </c>
      <c r="W632" s="244">
        <v>11658</v>
      </c>
      <c r="X632" s="311"/>
      <c r="Y632" s="312"/>
      <c r="Z632" s="113">
        <f t="shared" si="74"/>
        <v>99</v>
      </c>
    </row>
    <row r="633" spans="1:27" s="244" customFormat="1" x14ac:dyDescent="0.25">
      <c r="A633" s="244" t="s">
        <v>1914</v>
      </c>
      <c r="B633" s="244" t="s">
        <v>1912</v>
      </c>
      <c r="D633" s="244" t="s">
        <v>2488</v>
      </c>
      <c r="E633" s="96"/>
      <c r="F633" s="96" t="s">
        <v>1838</v>
      </c>
      <c r="G633" s="131" t="str">
        <f t="shared" si="69"/>
        <v>31/10/2008</v>
      </c>
      <c r="H633" s="244">
        <v>31</v>
      </c>
      <c r="I633" s="244">
        <v>10</v>
      </c>
      <c r="J633" s="244">
        <v>2008</v>
      </c>
      <c r="K633" s="244" t="s">
        <v>283</v>
      </c>
      <c r="L633" s="96"/>
      <c r="M633" s="244" t="s">
        <v>624</v>
      </c>
      <c r="N633" s="357">
        <v>7006.88</v>
      </c>
      <c r="O633" s="357"/>
      <c r="Q633" s="244">
        <v>10</v>
      </c>
      <c r="R633" s="30">
        <f t="shared" si="70"/>
        <v>58.382333333333328</v>
      </c>
      <c r="S633" s="5">
        <v>5721.4686666666657</v>
      </c>
      <c r="T633" s="312">
        <f t="shared" si="71"/>
        <v>5779.8509999999997</v>
      </c>
      <c r="U633" s="15">
        <f t="shared" si="72"/>
        <v>58.382333333333918</v>
      </c>
      <c r="V633" s="312">
        <f t="shared" si="73"/>
        <v>1227.0290000000005</v>
      </c>
      <c r="W633" s="244">
        <v>11658</v>
      </c>
      <c r="X633" s="311"/>
      <c r="Y633" s="312"/>
      <c r="Z633" s="113">
        <f t="shared" si="74"/>
        <v>99</v>
      </c>
    </row>
    <row r="634" spans="1:27" s="244" customFormat="1" x14ac:dyDescent="0.25">
      <c r="A634" s="244" t="s">
        <v>1915</v>
      </c>
      <c r="B634" s="244" t="s">
        <v>1912</v>
      </c>
      <c r="D634" s="244" t="s">
        <v>2488</v>
      </c>
      <c r="E634" s="96"/>
      <c r="F634" s="96" t="s">
        <v>1838</v>
      </c>
      <c r="G634" s="131" t="str">
        <f t="shared" si="69"/>
        <v>31/10/2008</v>
      </c>
      <c r="H634" s="244">
        <v>31</v>
      </c>
      <c r="I634" s="244">
        <v>10</v>
      </c>
      <c r="J634" s="244">
        <v>2008</v>
      </c>
      <c r="K634" s="244" t="s">
        <v>283</v>
      </c>
      <c r="L634" s="96"/>
      <c r="M634" s="244" t="s">
        <v>624</v>
      </c>
      <c r="N634" s="357">
        <v>7006.88</v>
      </c>
      <c r="O634" s="357"/>
      <c r="Q634" s="244">
        <v>10</v>
      </c>
      <c r="R634" s="30">
        <f t="shared" si="70"/>
        <v>58.382333333333328</v>
      </c>
      <c r="S634" s="5">
        <v>5721.4686666666657</v>
      </c>
      <c r="T634" s="312">
        <f t="shared" si="71"/>
        <v>5779.8509999999997</v>
      </c>
      <c r="U634" s="15">
        <f t="shared" si="72"/>
        <v>58.382333333333918</v>
      </c>
      <c r="V634" s="312">
        <f t="shared" si="73"/>
        <v>1227.0290000000005</v>
      </c>
      <c r="W634" s="244">
        <v>11658</v>
      </c>
      <c r="X634" s="311"/>
      <c r="Y634" s="312"/>
      <c r="Z634" s="113">
        <f t="shared" si="74"/>
        <v>99</v>
      </c>
    </row>
    <row r="635" spans="1:27" s="244" customFormat="1" x14ac:dyDescent="0.25">
      <c r="A635" s="244" t="s">
        <v>1916</v>
      </c>
      <c r="B635" s="244" t="s">
        <v>1912</v>
      </c>
      <c r="D635" s="244" t="s">
        <v>2488</v>
      </c>
      <c r="E635" s="96"/>
      <c r="F635" s="96" t="s">
        <v>1838</v>
      </c>
      <c r="G635" s="131" t="str">
        <f t="shared" si="69"/>
        <v>31/10/2008</v>
      </c>
      <c r="H635" s="244">
        <v>31</v>
      </c>
      <c r="I635" s="244">
        <v>10</v>
      </c>
      <c r="J635" s="244">
        <v>2008</v>
      </c>
      <c r="K635" s="244" t="s">
        <v>283</v>
      </c>
      <c r="L635" s="96"/>
      <c r="M635" s="244" t="s">
        <v>624</v>
      </c>
      <c r="N635" s="357">
        <v>7006.88</v>
      </c>
      <c r="O635" s="357"/>
      <c r="Q635" s="244">
        <v>10</v>
      </c>
      <c r="R635" s="30">
        <f t="shared" si="70"/>
        <v>58.382333333333328</v>
      </c>
      <c r="S635" s="5">
        <v>5721.4686666666657</v>
      </c>
      <c r="T635" s="312">
        <f t="shared" si="71"/>
        <v>5779.8509999999997</v>
      </c>
      <c r="U635" s="15">
        <f t="shared" si="72"/>
        <v>58.382333333333918</v>
      </c>
      <c r="V635" s="312">
        <f t="shared" si="73"/>
        <v>1227.0290000000005</v>
      </c>
      <c r="W635" s="244">
        <v>11658</v>
      </c>
      <c r="X635" s="311"/>
      <c r="Y635" s="312"/>
      <c r="Z635" s="113">
        <f t="shared" si="74"/>
        <v>99</v>
      </c>
    </row>
    <row r="636" spans="1:27" s="244" customFormat="1" x14ac:dyDescent="0.25">
      <c r="A636" s="244" t="s">
        <v>1917</v>
      </c>
      <c r="B636" s="244" t="s">
        <v>1912</v>
      </c>
      <c r="D636" s="244" t="s">
        <v>2488</v>
      </c>
      <c r="E636" s="96"/>
      <c r="F636" s="96" t="s">
        <v>1838</v>
      </c>
      <c r="G636" s="131" t="str">
        <f t="shared" si="69"/>
        <v>31/10/2008</v>
      </c>
      <c r="H636" s="244">
        <v>31</v>
      </c>
      <c r="I636" s="244">
        <v>10</v>
      </c>
      <c r="J636" s="244">
        <v>2008</v>
      </c>
      <c r="K636" s="244" t="s">
        <v>283</v>
      </c>
      <c r="L636" s="96"/>
      <c r="M636" s="244" t="s">
        <v>624</v>
      </c>
      <c r="N636" s="357">
        <v>7006.88</v>
      </c>
      <c r="O636" s="357"/>
      <c r="Q636" s="244">
        <v>10</v>
      </c>
      <c r="R636" s="30">
        <f t="shared" si="70"/>
        <v>58.382333333333328</v>
      </c>
      <c r="S636" s="5">
        <v>5721.4686666666657</v>
      </c>
      <c r="T636" s="312">
        <f t="shared" si="71"/>
        <v>5779.8509999999997</v>
      </c>
      <c r="U636" s="15">
        <f t="shared" si="72"/>
        <v>58.382333333333918</v>
      </c>
      <c r="V636" s="312">
        <f t="shared" si="73"/>
        <v>1227.0290000000005</v>
      </c>
      <c r="W636" s="244">
        <v>11658</v>
      </c>
      <c r="X636" s="311"/>
      <c r="Y636" s="312"/>
      <c r="Z636" s="113">
        <f t="shared" si="74"/>
        <v>99</v>
      </c>
    </row>
    <row r="637" spans="1:27" s="244" customFormat="1" x14ac:dyDescent="0.25">
      <c r="A637" s="244" t="s">
        <v>1918</v>
      </c>
      <c r="B637" s="244" t="s">
        <v>1912</v>
      </c>
      <c r="D637" s="244" t="s">
        <v>2488</v>
      </c>
      <c r="E637" s="96"/>
      <c r="F637" s="96" t="s">
        <v>1838</v>
      </c>
      <c r="G637" s="131" t="str">
        <f t="shared" si="69"/>
        <v>31/10/2008</v>
      </c>
      <c r="H637" s="244">
        <v>31</v>
      </c>
      <c r="I637" s="244">
        <v>10</v>
      </c>
      <c r="J637" s="244">
        <v>2008</v>
      </c>
      <c r="K637" s="244" t="s">
        <v>283</v>
      </c>
      <c r="L637" s="96"/>
      <c r="M637" s="244" t="s">
        <v>624</v>
      </c>
      <c r="N637" s="357">
        <v>7006.88</v>
      </c>
      <c r="O637" s="357"/>
      <c r="Q637" s="244">
        <v>10</v>
      </c>
      <c r="R637" s="30">
        <f t="shared" si="70"/>
        <v>58.382333333333328</v>
      </c>
      <c r="S637" s="5">
        <v>5721.4686666666657</v>
      </c>
      <c r="T637" s="312">
        <f t="shared" si="71"/>
        <v>5779.8509999999997</v>
      </c>
      <c r="U637" s="15">
        <f t="shared" si="72"/>
        <v>58.382333333333918</v>
      </c>
      <c r="V637" s="312">
        <f t="shared" si="73"/>
        <v>1227.0290000000005</v>
      </c>
      <c r="W637" s="244">
        <v>11658</v>
      </c>
      <c r="X637" s="311"/>
      <c r="Y637" s="312"/>
      <c r="Z637" s="113">
        <f t="shared" si="74"/>
        <v>99</v>
      </c>
    </row>
    <row r="638" spans="1:27" s="244" customFormat="1" x14ac:dyDescent="0.25">
      <c r="A638" s="244" t="s">
        <v>1919</v>
      </c>
      <c r="B638" s="244" t="s">
        <v>1912</v>
      </c>
      <c r="D638" s="244" t="s">
        <v>2488</v>
      </c>
      <c r="E638" s="96"/>
      <c r="F638" s="96" t="s">
        <v>1838</v>
      </c>
      <c r="G638" s="131" t="str">
        <f t="shared" si="69"/>
        <v>31/10/2008</v>
      </c>
      <c r="H638" s="244">
        <v>31</v>
      </c>
      <c r="I638" s="244">
        <v>10</v>
      </c>
      <c r="J638" s="244">
        <v>2008</v>
      </c>
      <c r="K638" s="244" t="s">
        <v>283</v>
      </c>
      <c r="L638" s="96"/>
      <c r="M638" s="244" t="s">
        <v>624</v>
      </c>
      <c r="N638" s="357">
        <v>7006.88</v>
      </c>
      <c r="O638" s="357"/>
      <c r="Q638" s="244">
        <v>10</v>
      </c>
      <c r="R638" s="30">
        <f t="shared" si="70"/>
        <v>58.382333333333328</v>
      </c>
      <c r="S638" s="5">
        <v>5721.4686666666657</v>
      </c>
      <c r="T638" s="312">
        <f t="shared" si="71"/>
        <v>5779.8509999999997</v>
      </c>
      <c r="U638" s="15">
        <f t="shared" si="72"/>
        <v>58.382333333333918</v>
      </c>
      <c r="V638" s="312">
        <f t="shared" si="73"/>
        <v>1227.0290000000005</v>
      </c>
      <c r="W638" s="244">
        <v>11658</v>
      </c>
      <c r="X638" s="311"/>
      <c r="Y638" s="312"/>
      <c r="Z638" s="113">
        <f t="shared" si="74"/>
        <v>99</v>
      </c>
    </row>
    <row r="639" spans="1:27" s="244" customFormat="1" x14ac:dyDescent="0.25">
      <c r="A639" s="244" t="s">
        <v>1920</v>
      </c>
      <c r="B639" s="244" t="s">
        <v>1912</v>
      </c>
      <c r="D639" s="244" t="s">
        <v>2488</v>
      </c>
      <c r="E639" s="96"/>
      <c r="F639" s="96" t="s">
        <v>1838</v>
      </c>
      <c r="G639" s="131" t="str">
        <f t="shared" si="69"/>
        <v>31/10/2008</v>
      </c>
      <c r="H639" s="244">
        <v>31</v>
      </c>
      <c r="I639" s="244">
        <v>10</v>
      </c>
      <c r="J639" s="244">
        <v>2008</v>
      </c>
      <c r="K639" s="244" t="s">
        <v>283</v>
      </c>
      <c r="L639" s="96"/>
      <c r="M639" s="244" t="s">
        <v>624</v>
      </c>
      <c r="N639" s="357">
        <v>7006.88</v>
      </c>
      <c r="O639" s="357"/>
      <c r="Q639" s="244">
        <v>10</v>
      </c>
      <c r="R639" s="30">
        <f t="shared" si="70"/>
        <v>58.382333333333328</v>
      </c>
      <c r="S639" s="5">
        <v>5721.4686666666657</v>
      </c>
      <c r="T639" s="312">
        <f t="shared" si="71"/>
        <v>5779.8509999999997</v>
      </c>
      <c r="U639" s="15">
        <f t="shared" si="72"/>
        <v>58.382333333333918</v>
      </c>
      <c r="V639" s="312">
        <f t="shared" si="73"/>
        <v>1227.0290000000005</v>
      </c>
      <c r="W639" s="244">
        <v>11658</v>
      </c>
      <c r="X639" s="311"/>
      <c r="Y639" s="312"/>
      <c r="Z639" s="113">
        <f t="shared" si="74"/>
        <v>99</v>
      </c>
    </row>
    <row r="640" spans="1:27" s="244" customFormat="1" x14ac:dyDescent="0.25">
      <c r="A640" s="244" t="s">
        <v>1921</v>
      </c>
      <c r="B640" s="244" t="s">
        <v>1912</v>
      </c>
      <c r="D640" s="244" t="s">
        <v>2488</v>
      </c>
      <c r="E640" s="96"/>
      <c r="F640" s="96" t="s">
        <v>1838</v>
      </c>
      <c r="G640" s="131" t="str">
        <f t="shared" si="69"/>
        <v>31/10/2008</v>
      </c>
      <c r="H640" s="244">
        <v>31</v>
      </c>
      <c r="I640" s="244">
        <v>10</v>
      </c>
      <c r="J640" s="244">
        <v>2008</v>
      </c>
      <c r="K640" s="244" t="s">
        <v>283</v>
      </c>
      <c r="L640" s="96"/>
      <c r="M640" s="244" t="s">
        <v>624</v>
      </c>
      <c r="N640" s="357">
        <v>7006.88</v>
      </c>
      <c r="O640" s="357"/>
      <c r="Q640" s="244">
        <v>10</v>
      </c>
      <c r="R640" s="30">
        <f t="shared" si="70"/>
        <v>58.382333333333328</v>
      </c>
      <c r="S640" s="5">
        <v>5721.4686666666657</v>
      </c>
      <c r="T640" s="312">
        <f t="shared" si="71"/>
        <v>5779.8509999999997</v>
      </c>
      <c r="U640" s="15">
        <f t="shared" si="72"/>
        <v>58.382333333333918</v>
      </c>
      <c r="V640" s="312">
        <f t="shared" si="73"/>
        <v>1227.0290000000005</v>
      </c>
      <c r="W640" s="244">
        <v>11658</v>
      </c>
      <c r="X640" s="311">
        <f>R640*46</f>
        <v>2685.5873333333329</v>
      </c>
      <c r="Y640" s="312"/>
      <c r="Z640" s="113">
        <f t="shared" si="74"/>
        <v>99</v>
      </c>
      <c r="AA640" s="244">
        <v>46</v>
      </c>
    </row>
    <row r="641" spans="1:27" s="244" customFormat="1" x14ac:dyDescent="0.25">
      <c r="A641" s="22" t="s">
        <v>290</v>
      </c>
      <c r="B641" s="96"/>
      <c r="C641" s="96"/>
      <c r="D641" s="96"/>
      <c r="E641" s="96"/>
      <c r="F641" s="96"/>
      <c r="G641" s="131"/>
      <c r="H641" s="132"/>
      <c r="I641" s="132"/>
      <c r="J641" s="133"/>
      <c r="K641" s="96"/>
      <c r="L641" s="133"/>
      <c r="M641" s="96"/>
      <c r="N641" s="26">
        <f>SUM(N391:N640)</f>
        <v>1713214.1398328166</v>
      </c>
      <c r="O641" s="26">
        <f>SUM(O312:O640)</f>
        <v>0</v>
      </c>
      <c r="P641" s="26">
        <f>SUM(P312:P640)</f>
        <v>0</v>
      </c>
      <c r="Q641" s="28"/>
      <c r="R641" s="26">
        <f>SUM(R391:R640)</f>
        <v>14274.701165273476</v>
      </c>
      <c r="S641" s="26">
        <v>1484197.2724281403</v>
      </c>
      <c r="T641" s="26">
        <f>SUM(T391:T640)</f>
        <v>1447643.3291753514</v>
      </c>
      <c r="U641" s="26">
        <f>SUM(U391:U640)</f>
        <v>25234.860747213679</v>
      </c>
      <c r="V641" s="26">
        <f>SUM(V391:V640)</f>
        <v>265570.81065746536</v>
      </c>
      <c r="X641" s="311"/>
      <c r="Y641" s="312"/>
      <c r="Z641" s="113"/>
      <c r="AA641" s="356">
        <f>+Z640+AA640</f>
        <v>145</v>
      </c>
    </row>
    <row r="642" spans="1:27" s="244" customFormat="1" x14ac:dyDescent="0.25">
      <c r="B642" s="96"/>
      <c r="C642" s="96"/>
      <c r="D642" s="96"/>
      <c r="E642" s="96"/>
      <c r="F642" s="96"/>
      <c r="G642" s="131"/>
      <c r="H642" s="132"/>
      <c r="I642" s="132"/>
      <c r="J642" s="133"/>
      <c r="K642" s="96"/>
      <c r="L642" s="133"/>
      <c r="M642" s="96"/>
      <c r="N642" s="310"/>
      <c r="O642" s="310"/>
      <c r="R642" s="30"/>
      <c r="S642" s="30"/>
      <c r="T642" s="312"/>
      <c r="U642" s="312"/>
      <c r="V642" s="312"/>
      <c r="X642" s="311"/>
      <c r="Y642" s="312"/>
      <c r="Z642" s="113"/>
    </row>
    <row r="643" spans="1:27" s="244" customFormat="1" x14ac:dyDescent="0.25">
      <c r="A643" s="22" t="s">
        <v>291</v>
      </c>
      <c r="B643" s="96"/>
      <c r="C643" s="96"/>
      <c r="D643" s="96"/>
      <c r="E643" s="96"/>
      <c r="F643" s="96"/>
      <c r="G643" s="131"/>
      <c r="H643" s="132"/>
      <c r="I643" s="132"/>
      <c r="J643" s="133"/>
      <c r="K643" s="96"/>
      <c r="L643" s="96"/>
      <c r="M643" s="96"/>
      <c r="N643" s="29">
        <f>+N641+N389</f>
        <v>4048196.8898328156</v>
      </c>
      <c r="O643" s="29">
        <f>+O641+O389</f>
        <v>0</v>
      </c>
      <c r="P643" s="29">
        <f>+P641+P389</f>
        <v>0</v>
      </c>
      <c r="Q643" s="28"/>
      <c r="R643" s="29">
        <f>+R641+R389</f>
        <v>17298.765081940146</v>
      </c>
      <c r="S643" s="29">
        <v>3859506.3356781388</v>
      </c>
      <c r="T643" s="29">
        <f>+T641+T389</f>
        <v>3763247.8059253506</v>
      </c>
      <c r="U643" s="29">
        <f>+U641+U389</f>
        <v>31205.514247213679</v>
      </c>
      <c r="V643" s="29">
        <f>+V641+V389</f>
        <v>284949.08390746533</v>
      </c>
      <c r="X643" s="311"/>
      <c r="Y643" s="312"/>
      <c r="Z643" s="113"/>
    </row>
    <row r="644" spans="1:27" s="244" customFormat="1" x14ac:dyDescent="0.25">
      <c r="E644" s="96"/>
      <c r="F644" s="96"/>
      <c r="G644" s="131"/>
      <c r="L644" s="96"/>
      <c r="N644" s="357"/>
      <c r="O644" s="357"/>
      <c r="R644" s="30"/>
      <c r="S644" s="30"/>
      <c r="T644" s="312"/>
      <c r="U644" s="312"/>
      <c r="V644" s="312"/>
      <c r="X644" s="311"/>
      <c r="Y644" s="312"/>
      <c r="Z644" s="113"/>
    </row>
    <row r="645" spans="1:27" s="244" customFormat="1" x14ac:dyDescent="0.25">
      <c r="E645" s="96"/>
      <c r="F645" s="96"/>
      <c r="G645" s="131"/>
      <c r="L645" s="96"/>
      <c r="N645" s="357"/>
      <c r="O645" s="357"/>
      <c r="R645" s="30"/>
      <c r="S645" s="30"/>
      <c r="T645" s="312"/>
      <c r="U645" s="312"/>
      <c r="V645" s="312"/>
      <c r="X645" s="311"/>
      <c r="Y645" s="312"/>
      <c r="Z645" s="113"/>
    </row>
    <row r="646" spans="1:27" s="102" customFormat="1" x14ac:dyDescent="0.25">
      <c r="A646" s="176"/>
      <c r="B646" s="176" t="s">
        <v>1922</v>
      </c>
      <c r="C646" s="176"/>
      <c r="D646" s="176"/>
      <c r="E646" s="171"/>
      <c r="F646" s="171"/>
      <c r="G646" s="172">
        <v>39868</v>
      </c>
      <c r="H646" s="176"/>
      <c r="I646" s="176"/>
      <c r="J646" s="176"/>
      <c r="K646" s="176"/>
      <c r="L646" s="171"/>
      <c r="M646" s="176" t="s">
        <v>624</v>
      </c>
      <c r="N646" s="175">
        <v>10475</v>
      </c>
      <c r="O646" s="101"/>
      <c r="Q646" s="176">
        <v>10</v>
      </c>
      <c r="R646" s="177">
        <f t="shared" ref="R646:R660" si="75">(((N646)-1)/10)/12</f>
        <v>87.283333333333346</v>
      </c>
      <c r="S646" s="5">
        <v>8204.633333333335</v>
      </c>
      <c r="T646" s="178">
        <f t="shared" ref="T646:T660" si="76">Z646*R646</f>
        <v>8379.2000000000007</v>
      </c>
      <c r="U646" s="15">
        <f t="shared" ref="U646:U660" si="77">T646-S646</f>
        <v>174.5666666666657</v>
      </c>
      <c r="V646" s="178">
        <f t="shared" ref="V646:V660" si="78">N646-T646</f>
        <v>2095.7999999999993</v>
      </c>
      <c r="Y646" s="134"/>
      <c r="Z646" s="136">
        <f t="shared" ref="Z646:Z660" si="79">IF((DATEDIF(G646,Z$4,"m"))&gt;=120,120,(DATEDIF(G646,Z$4,"m")))</f>
        <v>96</v>
      </c>
    </row>
    <row r="647" spans="1:27" s="102" customFormat="1" x14ac:dyDescent="0.25">
      <c r="A647" s="176"/>
      <c r="B647" s="176" t="s">
        <v>1923</v>
      </c>
      <c r="C647" s="176"/>
      <c r="D647" s="176"/>
      <c r="E647" s="171"/>
      <c r="F647" s="171"/>
      <c r="G647" s="172">
        <v>39840</v>
      </c>
      <c r="H647" s="176"/>
      <c r="I647" s="176"/>
      <c r="J647" s="176"/>
      <c r="K647" s="176"/>
      <c r="L647" s="171"/>
      <c r="M647" s="176" t="s">
        <v>624</v>
      </c>
      <c r="N647" s="175">
        <v>11758.13</v>
      </c>
      <c r="O647" s="101"/>
      <c r="Q647" s="176">
        <v>10</v>
      </c>
      <c r="R647" s="177">
        <f t="shared" si="75"/>
        <v>97.976083333333335</v>
      </c>
      <c r="S647" s="5">
        <v>9307.7279166666667</v>
      </c>
      <c r="T647" s="178">
        <f t="shared" si="76"/>
        <v>9503.6800833333327</v>
      </c>
      <c r="U647" s="15">
        <f t="shared" si="77"/>
        <v>195.95216666666602</v>
      </c>
      <c r="V647" s="178">
        <f t="shared" si="78"/>
        <v>2254.4499166666665</v>
      </c>
      <c r="Y647" s="134"/>
      <c r="Z647" s="136">
        <f t="shared" si="79"/>
        <v>97</v>
      </c>
    </row>
    <row r="648" spans="1:27" s="102" customFormat="1" x14ac:dyDescent="0.25">
      <c r="B648" s="102" t="s">
        <v>1924</v>
      </c>
      <c r="C648" s="102" t="s">
        <v>1128</v>
      </c>
      <c r="D648" s="102" t="s">
        <v>2485</v>
      </c>
      <c r="E648" s="96"/>
      <c r="F648" s="96" t="s">
        <v>411</v>
      </c>
      <c r="G648" s="131" t="str">
        <f t="shared" ref="G648:G660" si="80">CONCATENATE(H648,"/",I648,"/",J648,)</f>
        <v>27/5/2009</v>
      </c>
      <c r="H648" s="102">
        <v>27</v>
      </c>
      <c r="I648" s="102">
        <v>5</v>
      </c>
      <c r="J648" s="102">
        <v>2009</v>
      </c>
      <c r="K648" s="102" t="s">
        <v>387</v>
      </c>
      <c r="L648" s="96">
        <v>100015762</v>
      </c>
      <c r="M648" s="102" t="s">
        <v>624</v>
      </c>
      <c r="N648" s="101">
        <v>2295</v>
      </c>
      <c r="O648" s="101"/>
      <c r="Q648" s="102">
        <v>10</v>
      </c>
      <c r="R648" s="30">
        <f t="shared" si="75"/>
        <v>19.116666666666667</v>
      </c>
      <c r="S648" s="5">
        <v>1739.6166666666668</v>
      </c>
      <c r="T648" s="134">
        <f t="shared" si="76"/>
        <v>1777.8500000000001</v>
      </c>
      <c r="U648" s="15">
        <f t="shared" si="77"/>
        <v>38.233333333333348</v>
      </c>
      <c r="V648" s="134">
        <f t="shared" si="78"/>
        <v>517.14999999999986</v>
      </c>
      <c r="Y648" s="134"/>
      <c r="Z648" s="113">
        <f t="shared" si="79"/>
        <v>93</v>
      </c>
    </row>
    <row r="649" spans="1:27" s="102" customFormat="1" x14ac:dyDescent="0.25">
      <c r="B649" s="102" t="s">
        <v>1924</v>
      </c>
      <c r="C649" s="102" t="s">
        <v>1128</v>
      </c>
      <c r="D649" s="102" t="s">
        <v>2485</v>
      </c>
      <c r="E649" s="96"/>
      <c r="F649" s="96" t="s">
        <v>411</v>
      </c>
      <c r="G649" s="131" t="str">
        <f t="shared" si="80"/>
        <v>27/5/2009</v>
      </c>
      <c r="H649" s="102">
        <v>27</v>
      </c>
      <c r="I649" s="102">
        <v>5</v>
      </c>
      <c r="J649" s="102">
        <v>2009</v>
      </c>
      <c r="K649" s="102" t="s">
        <v>387</v>
      </c>
      <c r="L649" s="96">
        <v>100015761</v>
      </c>
      <c r="M649" s="102" t="s">
        <v>624</v>
      </c>
      <c r="N649" s="101">
        <v>2295</v>
      </c>
      <c r="O649" s="101"/>
      <c r="Q649" s="102">
        <v>10</v>
      </c>
      <c r="R649" s="30">
        <f t="shared" si="75"/>
        <v>19.116666666666667</v>
      </c>
      <c r="S649" s="5">
        <v>1739.6166666666668</v>
      </c>
      <c r="T649" s="134">
        <f t="shared" si="76"/>
        <v>1777.8500000000001</v>
      </c>
      <c r="U649" s="15">
        <f t="shared" si="77"/>
        <v>38.233333333333348</v>
      </c>
      <c r="V649" s="134">
        <f t="shared" si="78"/>
        <v>517.14999999999986</v>
      </c>
      <c r="Y649" s="134"/>
      <c r="Z649" s="113">
        <f t="shared" si="79"/>
        <v>93</v>
      </c>
    </row>
    <row r="650" spans="1:27" s="244" customFormat="1" x14ac:dyDescent="0.25">
      <c r="B650" s="207" t="s">
        <v>1925</v>
      </c>
      <c r="E650" s="96"/>
      <c r="F650" s="96" t="s">
        <v>688</v>
      </c>
      <c r="G650" s="131" t="str">
        <f t="shared" si="80"/>
        <v>10/11/2009</v>
      </c>
      <c r="H650" s="244">
        <v>10</v>
      </c>
      <c r="I650" s="244">
        <v>11</v>
      </c>
      <c r="J650" s="244">
        <v>2009</v>
      </c>
      <c r="K650" s="244" t="s">
        <v>387</v>
      </c>
      <c r="L650" s="96">
        <v>72257</v>
      </c>
      <c r="M650" s="244" t="s">
        <v>624</v>
      </c>
      <c r="N650" s="310">
        <v>5808.35</v>
      </c>
      <c r="O650" s="310"/>
      <c r="P650" s="358"/>
      <c r="Q650" s="244">
        <v>10</v>
      </c>
      <c r="R650" s="30">
        <f t="shared" si="75"/>
        <v>48.394583333333337</v>
      </c>
      <c r="S650" s="5">
        <v>4113.5395833333332</v>
      </c>
      <c r="T650" s="312">
        <f t="shared" si="76"/>
        <v>4210.3287500000006</v>
      </c>
      <c r="U650" s="15">
        <f t="shared" si="77"/>
        <v>96.78916666666737</v>
      </c>
      <c r="V650" s="312">
        <f t="shared" si="78"/>
        <v>1598.0212499999998</v>
      </c>
      <c r="Y650" s="312"/>
      <c r="Z650" s="113">
        <f t="shared" si="79"/>
        <v>87</v>
      </c>
    </row>
    <row r="651" spans="1:27" s="244" customFormat="1" x14ac:dyDescent="0.25">
      <c r="B651" s="207" t="s">
        <v>1925</v>
      </c>
      <c r="E651" s="96"/>
      <c r="F651" s="96" t="s">
        <v>688</v>
      </c>
      <c r="G651" s="131" t="str">
        <f t="shared" si="80"/>
        <v>10/11/2009</v>
      </c>
      <c r="H651" s="244">
        <v>10</v>
      </c>
      <c r="I651" s="244">
        <v>11</v>
      </c>
      <c r="J651" s="244">
        <v>2009</v>
      </c>
      <c r="K651" s="244" t="s">
        <v>387</v>
      </c>
      <c r="L651" s="96">
        <v>72257</v>
      </c>
      <c r="M651" s="244" t="s">
        <v>624</v>
      </c>
      <c r="N651" s="310">
        <v>5808.35</v>
      </c>
      <c r="O651" s="310"/>
      <c r="Q651" s="244">
        <v>10</v>
      </c>
      <c r="R651" s="30">
        <f t="shared" si="75"/>
        <v>48.394583333333337</v>
      </c>
      <c r="S651" s="5">
        <v>4113.5395833333332</v>
      </c>
      <c r="T651" s="312">
        <f t="shared" si="76"/>
        <v>4210.3287500000006</v>
      </c>
      <c r="U651" s="15">
        <f t="shared" si="77"/>
        <v>96.78916666666737</v>
      </c>
      <c r="V651" s="312">
        <f t="shared" si="78"/>
        <v>1598.0212499999998</v>
      </c>
      <c r="Y651" s="312"/>
      <c r="Z651" s="113">
        <f t="shared" si="79"/>
        <v>87</v>
      </c>
    </row>
    <row r="652" spans="1:27" s="244" customFormat="1" x14ac:dyDescent="0.25">
      <c r="B652" s="207" t="s">
        <v>1925</v>
      </c>
      <c r="E652" s="96"/>
      <c r="F652" s="96" t="s">
        <v>688</v>
      </c>
      <c r="G652" s="131" t="str">
        <f t="shared" si="80"/>
        <v>10/11/2009</v>
      </c>
      <c r="H652" s="244">
        <v>10</v>
      </c>
      <c r="I652" s="244">
        <v>11</v>
      </c>
      <c r="J652" s="244">
        <v>2009</v>
      </c>
      <c r="K652" s="244" t="s">
        <v>387</v>
      </c>
      <c r="L652" s="96">
        <v>72257</v>
      </c>
      <c r="M652" s="244" t="s">
        <v>624</v>
      </c>
      <c r="N652" s="310">
        <v>5808.35</v>
      </c>
      <c r="O652" s="310"/>
      <c r="Q652" s="244">
        <v>10</v>
      </c>
      <c r="R652" s="30">
        <f t="shared" si="75"/>
        <v>48.394583333333337</v>
      </c>
      <c r="S652" s="5">
        <v>4113.5395833333332</v>
      </c>
      <c r="T652" s="312">
        <f t="shared" si="76"/>
        <v>4210.3287500000006</v>
      </c>
      <c r="U652" s="15">
        <f t="shared" si="77"/>
        <v>96.78916666666737</v>
      </c>
      <c r="V652" s="312">
        <f t="shared" si="78"/>
        <v>1598.0212499999998</v>
      </c>
      <c r="Y652" s="312"/>
      <c r="Z652" s="113">
        <f t="shared" si="79"/>
        <v>87</v>
      </c>
    </row>
    <row r="653" spans="1:27" s="244" customFormat="1" x14ac:dyDescent="0.25">
      <c r="B653" s="207" t="s">
        <v>1925</v>
      </c>
      <c r="E653" s="96"/>
      <c r="F653" s="96" t="s">
        <v>688</v>
      </c>
      <c r="G653" s="131" t="str">
        <f t="shared" si="80"/>
        <v>10/11/2009</v>
      </c>
      <c r="H653" s="244">
        <v>10</v>
      </c>
      <c r="I653" s="244">
        <v>11</v>
      </c>
      <c r="J653" s="244">
        <v>2009</v>
      </c>
      <c r="K653" s="244" t="s">
        <v>387</v>
      </c>
      <c r="L653" s="96">
        <v>72257</v>
      </c>
      <c r="M653" s="244" t="s">
        <v>624</v>
      </c>
      <c r="N653" s="310">
        <v>5808.35</v>
      </c>
      <c r="O653" s="310"/>
      <c r="Q653" s="244">
        <v>10</v>
      </c>
      <c r="R653" s="30">
        <f t="shared" si="75"/>
        <v>48.394583333333337</v>
      </c>
      <c r="S653" s="5">
        <v>4113.5395833333332</v>
      </c>
      <c r="T653" s="312">
        <f t="shared" si="76"/>
        <v>4210.3287500000006</v>
      </c>
      <c r="U653" s="15">
        <f t="shared" si="77"/>
        <v>96.78916666666737</v>
      </c>
      <c r="V653" s="312">
        <f t="shared" si="78"/>
        <v>1598.0212499999998</v>
      </c>
      <c r="Y653" s="312"/>
      <c r="Z653" s="113">
        <f t="shared" si="79"/>
        <v>87</v>
      </c>
    </row>
    <row r="654" spans="1:27" s="244" customFormat="1" x14ac:dyDescent="0.25">
      <c r="B654" s="207" t="s">
        <v>1925</v>
      </c>
      <c r="E654" s="96"/>
      <c r="F654" s="96" t="s">
        <v>688</v>
      </c>
      <c r="G654" s="131" t="str">
        <f t="shared" si="80"/>
        <v>10/11/2009</v>
      </c>
      <c r="H654" s="244">
        <v>10</v>
      </c>
      <c r="I654" s="244">
        <v>11</v>
      </c>
      <c r="J654" s="244">
        <v>2009</v>
      </c>
      <c r="K654" s="244" t="s">
        <v>387</v>
      </c>
      <c r="L654" s="96">
        <v>72257</v>
      </c>
      <c r="M654" s="244" t="s">
        <v>624</v>
      </c>
      <c r="N654" s="310">
        <v>5808.35</v>
      </c>
      <c r="O654" s="310"/>
      <c r="Q654" s="244">
        <v>10</v>
      </c>
      <c r="R654" s="30">
        <f t="shared" si="75"/>
        <v>48.394583333333337</v>
      </c>
      <c r="S654" s="5">
        <v>4113.5395833333332</v>
      </c>
      <c r="T654" s="312">
        <f t="shared" si="76"/>
        <v>4210.3287500000006</v>
      </c>
      <c r="U654" s="15">
        <f t="shared" si="77"/>
        <v>96.78916666666737</v>
      </c>
      <c r="V654" s="312">
        <f t="shared" si="78"/>
        <v>1598.0212499999998</v>
      </c>
      <c r="Y654" s="312"/>
      <c r="Z654" s="113">
        <f t="shared" si="79"/>
        <v>87</v>
      </c>
    </row>
    <row r="655" spans="1:27" s="244" customFormat="1" x14ac:dyDescent="0.25">
      <c r="B655" s="207" t="s">
        <v>1925</v>
      </c>
      <c r="E655" s="96"/>
      <c r="F655" s="96" t="s">
        <v>688</v>
      </c>
      <c r="G655" s="131" t="str">
        <f t="shared" si="80"/>
        <v>10/11/2009</v>
      </c>
      <c r="H655" s="244">
        <v>10</v>
      </c>
      <c r="I655" s="244">
        <v>11</v>
      </c>
      <c r="J655" s="244">
        <v>2009</v>
      </c>
      <c r="K655" s="244" t="s">
        <v>387</v>
      </c>
      <c r="L655" s="96">
        <v>72257</v>
      </c>
      <c r="M655" s="244" t="s">
        <v>624</v>
      </c>
      <c r="N655" s="310">
        <v>5808.35</v>
      </c>
      <c r="O655" s="310"/>
      <c r="Q655" s="244">
        <v>10</v>
      </c>
      <c r="R655" s="30">
        <f t="shared" si="75"/>
        <v>48.394583333333337</v>
      </c>
      <c r="S655" s="5">
        <v>4113.5395833333332</v>
      </c>
      <c r="T655" s="312">
        <f t="shared" si="76"/>
        <v>4210.3287500000006</v>
      </c>
      <c r="U655" s="15">
        <f t="shared" si="77"/>
        <v>96.78916666666737</v>
      </c>
      <c r="V655" s="312">
        <f t="shared" si="78"/>
        <v>1598.0212499999998</v>
      </c>
      <c r="Y655" s="312"/>
      <c r="Z655" s="113">
        <f t="shared" si="79"/>
        <v>87</v>
      </c>
    </row>
    <row r="656" spans="1:27" s="244" customFormat="1" x14ac:dyDescent="0.25">
      <c r="B656" s="207" t="s">
        <v>1925</v>
      </c>
      <c r="E656" s="96"/>
      <c r="F656" s="96" t="s">
        <v>688</v>
      </c>
      <c r="G656" s="131" t="str">
        <f t="shared" si="80"/>
        <v>10/11/2009</v>
      </c>
      <c r="H656" s="244">
        <v>10</v>
      </c>
      <c r="I656" s="244">
        <v>11</v>
      </c>
      <c r="J656" s="244">
        <v>2009</v>
      </c>
      <c r="K656" s="244" t="s">
        <v>387</v>
      </c>
      <c r="L656" s="96">
        <v>72257</v>
      </c>
      <c r="M656" s="244" t="s">
        <v>624</v>
      </c>
      <c r="N656" s="310">
        <v>5808.35</v>
      </c>
      <c r="O656" s="310"/>
      <c r="Q656" s="244">
        <v>10</v>
      </c>
      <c r="R656" s="30">
        <f t="shared" si="75"/>
        <v>48.394583333333337</v>
      </c>
      <c r="S656" s="5">
        <v>4113.5395833333332</v>
      </c>
      <c r="T656" s="312">
        <f t="shared" si="76"/>
        <v>4210.3287500000006</v>
      </c>
      <c r="U656" s="15">
        <f t="shared" si="77"/>
        <v>96.78916666666737</v>
      </c>
      <c r="V656" s="312">
        <f t="shared" si="78"/>
        <v>1598.0212499999998</v>
      </c>
      <c r="Y656" s="312"/>
      <c r="Z656" s="113">
        <f t="shared" si="79"/>
        <v>87</v>
      </c>
    </row>
    <row r="657" spans="1:27" s="244" customFormat="1" x14ac:dyDescent="0.25">
      <c r="B657" s="207" t="s">
        <v>1925</v>
      </c>
      <c r="E657" s="96"/>
      <c r="F657" s="96" t="s">
        <v>688</v>
      </c>
      <c r="G657" s="131" t="str">
        <f t="shared" si="80"/>
        <v>10/11/2009</v>
      </c>
      <c r="H657" s="244">
        <v>10</v>
      </c>
      <c r="I657" s="244">
        <v>11</v>
      </c>
      <c r="J657" s="244">
        <v>2009</v>
      </c>
      <c r="K657" s="244" t="s">
        <v>387</v>
      </c>
      <c r="L657" s="96">
        <v>72257</v>
      </c>
      <c r="M657" s="244" t="s">
        <v>624</v>
      </c>
      <c r="N657" s="310">
        <v>5808.35</v>
      </c>
      <c r="O657" s="310"/>
      <c r="Q657" s="244">
        <v>10</v>
      </c>
      <c r="R657" s="30">
        <f t="shared" si="75"/>
        <v>48.394583333333337</v>
      </c>
      <c r="S657" s="5">
        <v>4113.5395833333332</v>
      </c>
      <c r="T657" s="312">
        <f t="shared" si="76"/>
        <v>4210.3287500000006</v>
      </c>
      <c r="U657" s="15">
        <f t="shared" si="77"/>
        <v>96.78916666666737</v>
      </c>
      <c r="V657" s="312">
        <f t="shared" si="78"/>
        <v>1598.0212499999998</v>
      </c>
      <c r="Y657" s="312"/>
      <c r="Z657" s="113">
        <f t="shared" si="79"/>
        <v>87</v>
      </c>
    </row>
    <row r="658" spans="1:27" s="244" customFormat="1" x14ac:dyDescent="0.25">
      <c r="B658" s="207" t="s">
        <v>1925</v>
      </c>
      <c r="E658" s="96"/>
      <c r="F658" s="96" t="s">
        <v>688</v>
      </c>
      <c r="G658" s="131" t="str">
        <f t="shared" si="80"/>
        <v>10/11/2009</v>
      </c>
      <c r="H658" s="244">
        <v>10</v>
      </c>
      <c r="I658" s="244">
        <v>11</v>
      </c>
      <c r="J658" s="244">
        <v>2009</v>
      </c>
      <c r="K658" s="244" t="s">
        <v>387</v>
      </c>
      <c r="L658" s="96">
        <v>72257</v>
      </c>
      <c r="M658" s="244" t="s">
        <v>624</v>
      </c>
      <c r="N658" s="310">
        <v>5808.35</v>
      </c>
      <c r="O658" s="310"/>
      <c r="Q658" s="244">
        <v>10</v>
      </c>
      <c r="R658" s="30">
        <f t="shared" si="75"/>
        <v>48.394583333333337</v>
      </c>
      <c r="S658" s="5">
        <v>4113.5395833333332</v>
      </c>
      <c r="T658" s="312">
        <f t="shared" si="76"/>
        <v>4210.3287500000006</v>
      </c>
      <c r="U658" s="15">
        <f t="shared" si="77"/>
        <v>96.78916666666737</v>
      </c>
      <c r="V658" s="312">
        <f t="shared" si="78"/>
        <v>1598.0212499999998</v>
      </c>
      <c r="Y658" s="312"/>
      <c r="Z658" s="113">
        <f t="shared" si="79"/>
        <v>87</v>
      </c>
    </row>
    <row r="659" spans="1:27" s="244" customFormat="1" x14ac:dyDescent="0.25">
      <c r="B659" s="207" t="s">
        <v>1925</v>
      </c>
      <c r="E659" s="96"/>
      <c r="F659" s="96" t="s">
        <v>688</v>
      </c>
      <c r="G659" s="131" t="str">
        <f t="shared" si="80"/>
        <v>10/11/2009</v>
      </c>
      <c r="H659" s="244">
        <v>10</v>
      </c>
      <c r="I659" s="244">
        <v>11</v>
      </c>
      <c r="J659" s="244">
        <v>2009</v>
      </c>
      <c r="K659" s="244" t="s">
        <v>387</v>
      </c>
      <c r="L659" s="96">
        <v>72257</v>
      </c>
      <c r="M659" s="244" t="s">
        <v>624</v>
      </c>
      <c r="N659" s="310">
        <v>5808.35</v>
      </c>
      <c r="O659" s="310"/>
      <c r="Q659" s="244">
        <v>10</v>
      </c>
      <c r="R659" s="30">
        <f t="shared" si="75"/>
        <v>48.394583333333337</v>
      </c>
      <c r="S659" s="5">
        <v>4113.5395833333332</v>
      </c>
      <c r="T659" s="312">
        <f t="shared" si="76"/>
        <v>4210.3287500000006</v>
      </c>
      <c r="U659" s="15">
        <f t="shared" si="77"/>
        <v>96.78916666666737</v>
      </c>
      <c r="V659" s="312">
        <f t="shared" si="78"/>
        <v>1598.0212499999998</v>
      </c>
      <c r="Y659" s="312"/>
      <c r="Z659" s="113">
        <f t="shared" si="79"/>
        <v>87</v>
      </c>
    </row>
    <row r="660" spans="1:27" s="244" customFormat="1" x14ac:dyDescent="0.25">
      <c r="B660" s="207" t="s">
        <v>1925</v>
      </c>
      <c r="E660" s="96"/>
      <c r="F660" s="96" t="s">
        <v>688</v>
      </c>
      <c r="G660" s="131" t="str">
        <f t="shared" si="80"/>
        <v>10/11/2009</v>
      </c>
      <c r="H660" s="244">
        <v>10</v>
      </c>
      <c r="I660" s="244">
        <v>11</v>
      </c>
      <c r="J660" s="244">
        <v>2009</v>
      </c>
      <c r="K660" s="244" t="s">
        <v>387</v>
      </c>
      <c r="L660" s="96">
        <v>72257</v>
      </c>
      <c r="M660" s="244" t="s">
        <v>624</v>
      </c>
      <c r="N660" s="310">
        <v>5808.37</v>
      </c>
      <c r="O660" s="310"/>
      <c r="P660" s="357"/>
      <c r="Q660" s="244">
        <v>10</v>
      </c>
      <c r="R660" s="30">
        <f t="shared" si="75"/>
        <v>48.394749999999995</v>
      </c>
      <c r="S660" s="5">
        <v>4113.5537499999991</v>
      </c>
      <c r="T660" s="312">
        <f t="shared" si="76"/>
        <v>4210.3432499999999</v>
      </c>
      <c r="U660" s="15">
        <f t="shared" si="77"/>
        <v>96.789500000000771</v>
      </c>
      <c r="V660" s="312">
        <f t="shared" si="78"/>
        <v>1598.02675</v>
      </c>
      <c r="Y660" s="312"/>
      <c r="Z660" s="113">
        <f t="shared" si="79"/>
        <v>87</v>
      </c>
    </row>
    <row r="661" spans="1:27" s="244" customFormat="1" x14ac:dyDescent="0.25">
      <c r="A661" s="22" t="s">
        <v>380</v>
      </c>
      <c r="B661" s="96"/>
      <c r="C661" s="96"/>
      <c r="D661" s="96"/>
      <c r="E661" s="96"/>
      <c r="F661" s="96"/>
      <c r="G661" s="131"/>
      <c r="H661" s="132"/>
      <c r="I661" s="132"/>
      <c r="J661" s="133"/>
      <c r="K661" s="96"/>
      <c r="L661" s="133"/>
      <c r="M661" s="96"/>
      <c r="N661" s="26">
        <f>SUM(N646:N660)</f>
        <v>90715</v>
      </c>
      <c r="O661" s="26">
        <f>SUM(O646:O660)</f>
        <v>0</v>
      </c>
      <c r="P661" s="26">
        <f>SUM(P646:P660)</f>
        <v>0</v>
      </c>
      <c r="Q661" s="28"/>
      <c r="R661" s="26">
        <f>SUM(R646:R660)</f>
        <v>755.83333333333348</v>
      </c>
      <c r="S661" s="26">
        <v>66240.544166666659</v>
      </c>
      <c r="T661" s="26">
        <f>SUM(T646:T660)</f>
        <v>67752.210833333345</v>
      </c>
      <c r="U661" s="26">
        <f>SUM(U646:U660)</f>
        <v>1511.6666666666729</v>
      </c>
      <c r="V661" s="26">
        <f>SUM(V646:V660)</f>
        <v>22962.789166666658</v>
      </c>
      <c r="X661" s="311"/>
      <c r="Y661" s="312"/>
      <c r="Z661" s="113"/>
      <c r="AA661" s="356">
        <f>+Z660+AA660</f>
        <v>87</v>
      </c>
    </row>
    <row r="662" spans="1:27" s="244" customFormat="1" x14ac:dyDescent="0.25">
      <c r="A662" s="22"/>
      <c r="B662" s="96"/>
      <c r="C662" s="96"/>
      <c r="D662" s="96"/>
      <c r="E662" s="96"/>
      <c r="F662" s="96"/>
      <c r="G662" s="131"/>
      <c r="H662" s="132"/>
      <c r="I662" s="132"/>
      <c r="J662" s="133"/>
      <c r="K662" s="96"/>
      <c r="L662" s="133"/>
      <c r="M662" s="96"/>
      <c r="N662" s="28"/>
      <c r="O662" s="28"/>
      <c r="P662" s="28"/>
      <c r="Q662" s="28"/>
      <c r="R662" s="28"/>
      <c r="S662" s="28"/>
      <c r="T662" s="28"/>
      <c r="U662" s="28"/>
      <c r="V662" s="28"/>
      <c r="X662" s="311"/>
      <c r="Y662" s="312"/>
      <c r="Z662" s="113"/>
      <c r="AA662" s="356"/>
    </row>
    <row r="663" spans="1:27" s="244" customFormat="1" x14ac:dyDescent="0.25">
      <c r="A663" s="22" t="s">
        <v>381</v>
      </c>
      <c r="B663" s="96"/>
      <c r="C663" s="96"/>
      <c r="D663" s="96"/>
      <c r="E663" s="96"/>
      <c r="F663" s="96"/>
      <c r="G663" s="131"/>
      <c r="H663" s="132"/>
      <c r="I663" s="132"/>
      <c r="J663" s="133"/>
      <c r="K663" s="96"/>
      <c r="L663" s="96"/>
      <c r="M663" s="96"/>
      <c r="N663" s="29">
        <f>+N661+N643</f>
        <v>4138911.8898328156</v>
      </c>
      <c r="O663" s="29">
        <f>+O661+O643</f>
        <v>0</v>
      </c>
      <c r="P663" s="29">
        <f>+P661+P643</f>
        <v>0</v>
      </c>
      <c r="Q663" s="28"/>
      <c r="R663" s="29">
        <f>+R661+R643</f>
        <v>18054.598415273478</v>
      </c>
      <c r="S663" s="29">
        <v>3925746.8798448052</v>
      </c>
      <c r="T663" s="29">
        <f>+T661+T643</f>
        <v>3831000.0167586841</v>
      </c>
      <c r="U663" s="29">
        <f>+U661+U643</f>
        <v>32717.180913880351</v>
      </c>
      <c r="V663" s="29">
        <f>+V661+V643</f>
        <v>307911.87307413202</v>
      </c>
      <c r="X663" s="311"/>
      <c r="Y663" s="312"/>
      <c r="Z663" s="113"/>
    </row>
    <row r="664" spans="1:27" s="244" customFormat="1" x14ac:dyDescent="0.25">
      <c r="B664" s="207"/>
      <c r="E664" s="96"/>
      <c r="F664" s="96"/>
      <c r="G664" s="131"/>
      <c r="L664" s="96"/>
      <c r="N664" s="310"/>
      <c r="O664" s="310"/>
      <c r="P664" s="357"/>
      <c r="R664" s="30"/>
      <c r="S664" s="30"/>
      <c r="T664" s="312"/>
      <c r="U664" s="312"/>
      <c r="V664" s="312"/>
      <c r="Y664" s="312"/>
      <c r="Z664" s="113"/>
    </row>
    <row r="665" spans="1:27" s="102" customFormat="1" x14ac:dyDescent="0.25">
      <c r="B665" s="102" t="s">
        <v>1926</v>
      </c>
      <c r="C665" s="102" t="s">
        <v>318</v>
      </c>
      <c r="E665" s="96" t="s">
        <v>1927</v>
      </c>
      <c r="F665" s="96" t="s">
        <v>1928</v>
      </c>
      <c r="G665" s="131" t="str">
        <f t="shared" ref="G665:G684" si="81">CONCATENATE(H665,"/",I665,"/",J665,)</f>
        <v>14/6/2010</v>
      </c>
      <c r="H665" s="102">
        <v>14</v>
      </c>
      <c r="I665" s="102">
        <v>6</v>
      </c>
      <c r="J665" s="102">
        <v>2010</v>
      </c>
      <c r="K665" s="102" t="s">
        <v>387</v>
      </c>
      <c r="L665" s="96" t="s">
        <v>1929</v>
      </c>
      <c r="M665" s="102" t="s">
        <v>624</v>
      </c>
      <c r="N665" s="225">
        <v>23950</v>
      </c>
      <c r="O665" s="225"/>
      <c r="Q665" s="102">
        <v>10</v>
      </c>
      <c r="R665" s="30">
        <f t="shared" ref="R665:R684" si="82">(((N665)-1)/10)/12</f>
        <v>199.57500000000002</v>
      </c>
      <c r="S665" s="5">
        <v>15566.850000000002</v>
      </c>
      <c r="T665" s="312">
        <f t="shared" ref="T665:T684" si="83">Z665*R665</f>
        <v>15966.000000000002</v>
      </c>
      <c r="U665" s="15">
        <f t="shared" ref="U665:U684" si="84">T665-S665</f>
        <v>399.14999999999964</v>
      </c>
      <c r="V665" s="134">
        <f t="shared" ref="V665:V684" si="85">N665-T665</f>
        <v>7983.9999999999982</v>
      </c>
      <c r="Y665" s="134"/>
      <c r="Z665" s="113">
        <f t="shared" ref="Z665:Z684" si="86">IF((DATEDIF(G665,Z$4,"m"))&gt;=120,120,(DATEDIF(G665,Z$4,"m")))</f>
        <v>80</v>
      </c>
    </row>
    <row r="666" spans="1:27" s="102" customFormat="1" x14ac:dyDescent="0.25">
      <c r="B666" s="102" t="s">
        <v>1926</v>
      </c>
      <c r="C666" s="102" t="s">
        <v>318</v>
      </c>
      <c r="E666" s="96" t="s">
        <v>1927</v>
      </c>
      <c r="F666" s="96" t="s">
        <v>1928</v>
      </c>
      <c r="G666" s="131" t="str">
        <f t="shared" si="81"/>
        <v>14/6/2010</v>
      </c>
      <c r="H666" s="102">
        <v>14</v>
      </c>
      <c r="I666" s="102">
        <v>6</v>
      </c>
      <c r="J666" s="102">
        <v>2010</v>
      </c>
      <c r="K666" s="102" t="s">
        <v>387</v>
      </c>
      <c r="L666" s="96" t="s">
        <v>1929</v>
      </c>
      <c r="M666" s="102" t="s">
        <v>624</v>
      </c>
      <c r="N666" s="225">
        <v>23950</v>
      </c>
      <c r="O666" s="225"/>
      <c r="P666" s="220"/>
      <c r="Q666" s="102">
        <v>10</v>
      </c>
      <c r="R666" s="30">
        <f t="shared" si="82"/>
        <v>199.57500000000002</v>
      </c>
      <c r="S666" s="5">
        <v>15566.850000000002</v>
      </c>
      <c r="T666" s="312">
        <f t="shared" si="83"/>
        <v>15966.000000000002</v>
      </c>
      <c r="U666" s="15">
        <f t="shared" si="84"/>
        <v>399.14999999999964</v>
      </c>
      <c r="V666" s="134">
        <f t="shared" si="85"/>
        <v>7983.9999999999982</v>
      </c>
      <c r="Y666" s="134"/>
      <c r="Z666" s="113">
        <f t="shared" si="86"/>
        <v>80</v>
      </c>
    </row>
    <row r="667" spans="1:27" s="102" customFormat="1" x14ac:dyDescent="0.25">
      <c r="B667" s="102" t="s">
        <v>1930</v>
      </c>
      <c r="C667" s="102" t="s">
        <v>1931</v>
      </c>
      <c r="E667" s="96" t="s">
        <v>1932</v>
      </c>
      <c r="F667" s="96" t="s">
        <v>411</v>
      </c>
      <c r="G667" s="131" t="str">
        <f t="shared" si="81"/>
        <v>14/6/2010</v>
      </c>
      <c r="H667" s="102">
        <v>14</v>
      </c>
      <c r="I667" s="102">
        <v>6</v>
      </c>
      <c r="J667" s="102">
        <v>2010</v>
      </c>
      <c r="K667" s="102" t="s">
        <v>387</v>
      </c>
      <c r="L667" s="133">
        <v>8020045061410</v>
      </c>
      <c r="M667" s="102" t="s">
        <v>624</v>
      </c>
      <c r="N667" s="225">
        <v>59995</v>
      </c>
      <c r="O667" s="225"/>
      <c r="Q667" s="102">
        <v>10</v>
      </c>
      <c r="R667" s="30">
        <f t="shared" si="82"/>
        <v>499.95</v>
      </c>
      <c r="S667" s="5">
        <v>38996.1</v>
      </c>
      <c r="T667" s="312">
        <f t="shared" si="83"/>
        <v>39996</v>
      </c>
      <c r="U667" s="15">
        <f t="shared" si="84"/>
        <v>999.90000000000146</v>
      </c>
      <c r="V667" s="134">
        <f t="shared" si="85"/>
        <v>19999</v>
      </c>
      <c r="Y667" s="134"/>
      <c r="Z667" s="113">
        <f t="shared" si="86"/>
        <v>80</v>
      </c>
    </row>
    <row r="668" spans="1:27" s="102" customFormat="1" x14ac:dyDescent="0.25">
      <c r="B668" s="102" t="s">
        <v>1930</v>
      </c>
      <c r="C668" s="102" t="s">
        <v>1931</v>
      </c>
      <c r="E668" s="96" t="s">
        <v>1932</v>
      </c>
      <c r="F668" s="96" t="s">
        <v>411</v>
      </c>
      <c r="G668" s="131" t="str">
        <f t="shared" si="81"/>
        <v>14/6/2010</v>
      </c>
      <c r="H668" s="102">
        <v>14</v>
      </c>
      <c r="I668" s="102">
        <v>6</v>
      </c>
      <c r="J668" s="102">
        <v>2010</v>
      </c>
      <c r="K668" s="102" t="s">
        <v>387</v>
      </c>
      <c r="L668" s="133">
        <v>8020045061410</v>
      </c>
      <c r="M668" s="102" t="s">
        <v>624</v>
      </c>
      <c r="N668" s="225">
        <v>59995</v>
      </c>
      <c r="O668" s="225"/>
      <c r="P668" s="220"/>
      <c r="Q668" s="102">
        <v>10</v>
      </c>
      <c r="R668" s="30">
        <f t="shared" si="82"/>
        <v>499.95</v>
      </c>
      <c r="S668" s="5">
        <v>38996.1</v>
      </c>
      <c r="T668" s="312">
        <f t="shared" si="83"/>
        <v>39996</v>
      </c>
      <c r="U668" s="15">
        <f t="shared" si="84"/>
        <v>999.90000000000146</v>
      </c>
      <c r="V668" s="134">
        <f t="shared" si="85"/>
        <v>19999</v>
      </c>
      <c r="Y668" s="134"/>
      <c r="Z668" s="113">
        <f t="shared" si="86"/>
        <v>80</v>
      </c>
    </row>
    <row r="669" spans="1:27" s="244" customFormat="1" x14ac:dyDescent="0.25">
      <c r="B669" s="244" t="s">
        <v>1933</v>
      </c>
      <c r="D669" s="244" t="s">
        <v>2484</v>
      </c>
      <c r="E669" s="96"/>
      <c r="F669" s="96" t="s">
        <v>1934</v>
      </c>
      <c r="G669" s="131" t="str">
        <f t="shared" si="81"/>
        <v>8/7/2010</v>
      </c>
      <c r="H669" s="244">
        <v>8</v>
      </c>
      <c r="I669" s="244">
        <v>7</v>
      </c>
      <c r="J669" s="244">
        <v>2010</v>
      </c>
      <c r="K669" s="244" t="s">
        <v>387</v>
      </c>
      <c r="L669" s="96">
        <v>9249</v>
      </c>
      <c r="M669" s="244" t="s">
        <v>624</v>
      </c>
      <c r="N669" s="225">
        <v>4631.22</v>
      </c>
      <c r="O669" s="225"/>
      <c r="P669" s="357"/>
      <c r="Q669" s="244">
        <v>10</v>
      </c>
      <c r="R669" s="30">
        <f t="shared" si="82"/>
        <v>38.585166666666673</v>
      </c>
      <c r="S669" s="5">
        <v>2971.0578333333337</v>
      </c>
      <c r="T669" s="312">
        <f t="shared" si="83"/>
        <v>3048.2281666666672</v>
      </c>
      <c r="U669" s="15">
        <f t="shared" si="84"/>
        <v>77.170333333333474</v>
      </c>
      <c r="V669" s="312">
        <f t="shared" si="85"/>
        <v>1582.991833333333</v>
      </c>
      <c r="Y669" s="312"/>
      <c r="Z669" s="113">
        <f t="shared" si="86"/>
        <v>79</v>
      </c>
    </row>
    <row r="670" spans="1:27" s="244" customFormat="1" x14ac:dyDescent="0.25">
      <c r="B670" s="244" t="s">
        <v>1935</v>
      </c>
      <c r="D670" s="244" t="s">
        <v>2483</v>
      </c>
      <c r="E670" s="96"/>
      <c r="F670" s="96" t="s">
        <v>1934</v>
      </c>
      <c r="G670" s="131" t="str">
        <f t="shared" si="81"/>
        <v>8/7/2010</v>
      </c>
      <c r="H670" s="244">
        <v>8</v>
      </c>
      <c r="I670" s="244">
        <v>7</v>
      </c>
      <c r="J670" s="244">
        <v>2010</v>
      </c>
      <c r="K670" s="244" t="s">
        <v>387</v>
      </c>
      <c r="L670" s="96">
        <v>9249</v>
      </c>
      <c r="M670" s="244" t="s">
        <v>624</v>
      </c>
      <c r="N670" s="225">
        <v>2613.83</v>
      </c>
      <c r="O670" s="225"/>
      <c r="Q670" s="244">
        <v>10</v>
      </c>
      <c r="R670" s="30">
        <f t="shared" si="82"/>
        <v>21.773583333333335</v>
      </c>
      <c r="S670" s="5">
        <v>1676.5659166666667</v>
      </c>
      <c r="T670" s="312">
        <f t="shared" si="83"/>
        <v>1720.1130833333334</v>
      </c>
      <c r="U670" s="15">
        <f t="shared" si="84"/>
        <v>43.547166666666726</v>
      </c>
      <c r="V670" s="312">
        <f t="shared" si="85"/>
        <v>893.71691666666652</v>
      </c>
      <c r="Y670" s="312"/>
      <c r="Z670" s="113">
        <f t="shared" si="86"/>
        <v>79</v>
      </c>
    </row>
    <row r="671" spans="1:27" s="244" customFormat="1" x14ac:dyDescent="0.25">
      <c r="B671" s="244" t="s">
        <v>1936</v>
      </c>
      <c r="E671" s="96"/>
      <c r="F671" s="96" t="s">
        <v>1934</v>
      </c>
      <c r="G671" s="131" t="str">
        <f t="shared" si="81"/>
        <v>13/7/2010</v>
      </c>
      <c r="H671" s="244">
        <v>13</v>
      </c>
      <c r="I671" s="244">
        <v>7</v>
      </c>
      <c r="J671" s="244">
        <v>2010</v>
      </c>
      <c r="K671" s="244" t="s">
        <v>387</v>
      </c>
      <c r="L671" s="96">
        <v>9274</v>
      </c>
      <c r="M671" s="244" t="s">
        <v>624</v>
      </c>
      <c r="N671" s="225">
        <v>7185.5</v>
      </c>
      <c r="O671" s="225"/>
      <c r="Q671" s="244">
        <v>10</v>
      </c>
      <c r="R671" s="30">
        <f t="shared" si="82"/>
        <v>59.870833333333337</v>
      </c>
      <c r="S671" s="5">
        <v>4610.0541666666668</v>
      </c>
      <c r="T671" s="312">
        <f t="shared" si="83"/>
        <v>4729.7958333333336</v>
      </c>
      <c r="U671" s="15">
        <f t="shared" si="84"/>
        <v>119.74166666666679</v>
      </c>
      <c r="V671" s="312">
        <f t="shared" si="85"/>
        <v>2455.7041666666664</v>
      </c>
      <c r="Y671" s="312"/>
      <c r="Z671" s="113">
        <f t="shared" si="86"/>
        <v>79</v>
      </c>
    </row>
    <row r="672" spans="1:27" s="244" customFormat="1" x14ac:dyDescent="0.25">
      <c r="B672" s="96" t="s">
        <v>1937</v>
      </c>
      <c r="C672" s="96"/>
      <c r="D672" s="96" t="s">
        <v>2482</v>
      </c>
      <c r="E672" s="96"/>
      <c r="F672" s="96" t="s">
        <v>1934</v>
      </c>
      <c r="G672" s="131" t="str">
        <f t="shared" si="81"/>
        <v>14/7/2010</v>
      </c>
      <c r="H672" s="99">
        <v>14</v>
      </c>
      <c r="I672" s="99">
        <v>7</v>
      </c>
      <c r="J672" s="100">
        <v>2010</v>
      </c>
      <c r="K672" s="96" t="s">
        <v>387</v>
      </c>
      <c r="L672" s="96">
        <v>9285</v>
      </c>
      <c r="M672" s="96" t="s">
        <v>624</v>
      </c>
      <c r="N672" s="185">
        <v>3824.87</v>
      </c>
      <c r="O672" s="185"/>
      <c r="Q672" s="244">
        <v>10</v>
      </c>
      <c r="R672" s="30">
        <f t="shared" si="82"/>
        <v>31.865583333333333</v>
      </c>
      <c r="S672" s="5">
        <v>2453.6499166666667</v>
      </c>
      <c r="T672" s="312">
        <f t="shared" si="83"/>
        <v>2517.3810833333332</v>
      </c>
      <c r="U672" s="15">
        <f t="shared" si="84"/>
        <v>63.731166666666468</v>
      </c>
      <c r="V672" s="312">
        <f t="shared" si="85"/>
        <v>1307.4889166666667</v>
      </c>
      <c r="Y672" s="312"/>
      <c r="Z672" s="113">
        <f t="shared" si="86"/>
        <v>79</v>
      </c>
    </row>
    <row r="673" spans="1:27" s="344" customFormat="1" x14ac:dyDescent="0.25">
      <c r="B673" s="344" t="s">
        <v>1938</v>
      </c>
      <c r="C673" s="344" t="s">
        <v>853</v>
      </c>
      <c r="D673" s="344" t="s">
        <v>2481</v>
      </c>
      <c r="E673" s="93" t="s">
        <v>1939</v>
      </c>
      <c r="F673" s="93" t="s">
        <v>1940</v>
      </c>
      <c r="G673" s="211" t="str">
        <f t="shared" si="81"/>
        <v>22/7/2010</v>
      </c>
      <c r="H673" s="344">
        <v>22</v>
      </c>
      <c r="I673" s="344">
        <v>7</v>
      </c>
      <c r="J673" s="344">
        <v>2010</v>
      </c>
      <c r="K673" s="344" t="s">
        <v>387</v>
      </c>
      <c r="L673" s="93">
        <v>106</v>
      </c>
      <c r="M673" s="344" t="s">
        <v>624</v>
      </c>
      <c r="N673" s="359">
        <v>148202.76</v>
      </c>
      <c r="O673" s="360"/>
      <c r="P673" s="350"/>
      <c r="Q673" s="244">
        <v>10</v>
      </c>
      <c r="R673" s="83">
        <f t="shared" si="82"/>
        <v>1235.0146666666667</v>
      </c>
      <c r="S673" s="5">
        <v>95096.129333333331</v>
      </c>
      <c r="T673" s="312">
        <f t="shared" si="83"/>
        <v>97566.15866666667</v>
      </c>
      <c r="U673" s="15">
        <f t="shared" si="84"/>
        <v>2470.0293333333393</v>
      </c>
      <c r="V673" s="345">
        <f t="shared" si="85"/>
        <v>50636.601333333339</v>
      </c>
      <c r="Y673" s="345"/>
      <c r="Z673" s="94">
        <f t="shared" si="86"/>
        <v>79</v>
      </c>
    </row>
    <row r="674" spans="1:27" s="244" customFormat="1" x14ac:dyDescent="0.25">
      <c r="B674" s="244" t="s">
        <v>1941</v>
      </c>
      <c r="E674" s="96"/>
      <c r="F674" s="96" t="s">
        <v>443</v>
      </c>
      <c r="G674" s="131" t="str">
        <f t="shared" si="81"/>
        <v>17/7/2010</v>
      </c>
      <c r="H674" s="244">
        <v>17</v>
      </c>
      <c r="I674" s="244">
        <v>7</v>
      </c>
      <c r="J674" s="244">
        <v>2010</v>
      </c>
      <c r="K674" s="244" t="s">
        <v>387</v>
      </c>
      <c r="L674" s="96" t="s">
        <v>1942</v>
      </c>
      <c r="M674" s="244" t="s">
        <v>624</v>
      </c>
      <c r="N674" s="357">
        <v>23350.2</v>
      </c>
      <c r="O674" s="357"/>
      <c r="Q674" s="244">
        <v>10</v>
      </c>
      <c r="R674" s="30">
        <f t="shared" si="82"/>
        <v>194.57666666666668</v>
      </c>
      <c r="S674" s="5">
        <v>14982.403333333334</v>
      </c>
      <c r="T674" s="312">
        <f t="shared" si="83"/>
        <v>15371.556666666667</v>
      </c>
      <c r="U674" s="15">
        <f t="shared" si="84"/>
        <v>389.15333333333365</v>
      </c>
      <c r="V674" s="312">
        <f t="shared" si="85"/>
        <v>7978.6433333333334</v>
      </c>
      <c r="Y674" s="312"/>
      <c r="Z674" s="113">
        <f t="shared" si="86"/>
        <v>79</v>
      </c>
    </row>
    <row r="675" spans="1:27" s="244" customFormat="1" x14ac:dyDescent="0.25">
      <c r="B675" s="244" t="s">
        <v>1943</v>
      </c>
      <c r="D675" s="244" t="s">
        <v>2479</v>
      </c>
      <c r="E675" s="96"/>
      <c r="F675" s="96" t="s">
        <v>1944</v>
      </c>
      <c r="G675" s="131" t="str">
        <f t="shared" si="81"/>
        <v>15/3/2010</v>
      </c>
      <c r="H675" s="244">
        <v>15</v>
      </c>
      <c r="I675" s="244">
        <v>3</v>
      </c>
      <c r="J675" s="244">
        <v>2010</v>
      </c>
      <c r="K675" s="244" t="s">
        <v>387</v>
      </c>
      <c r="L675" s="96">
        <v>8493</v>
      </c>
      <c r="M675" s="244" t="s">
        <v>624</v>
      </c>
      <c r="N675" s="357">
        <v>6573.93</v>
      </c>
      <c r="O675" s="357"/>
      <c r="P675" s="357"/>
      <c r="Q675" s="244">
        <v>10</v>
      </c>
      <c r="R675" s="30">
        <f t="shared" si="82"/>
        <v>54.774416666666667</v>
      </c>
      <c r="S675" s="5">
        <v>4436.72775</v>
      </c>
      <c r="T675" s="312">
        <f t="shared" si="83"/>
        <v>4546.2765833333333</v>
      </c>
      <c r="U675" s="15">
        <f t="shared" si="84"/>
        <v>109.54883333333328</v>
      </c>
      <c r="V675" s="312">
        <f t="shared" si="85"/>
        <v>2027.653416666667</v>
      </c>
      <c r="Y675" s="312"/>
      <c r="Z675" s="113">
        <f t="shared" si="86"/>
        <v>83</v>
      </c>
    </row>
    <row r="676" spans="1:27" s="244" customFormat="1" x14ac:dyDescent="0.25">
      <c r="B676" s="244" t="s">
        <v>1943</v>
      </c>
      <c r="D676" s="244" t="s">
        <v>2479</v>
      </c>
      <c r="E676" s="96"/>
      <c r="F676" s="96" t="s">
        <v>1944</v>
      </c>
      <c r="G676" s="131" t="str">
        <f t="shared" si="81"/>
        <v>15/3/2010</v>
      </c>
      <c r="H676" s="244">
        <v>15</v>
      </c>
      <c r="I676" s="244">
        <v>3</v>
      </c>
      <c r="J676" s="244">
        <v>2010</v>
      </c>
      <c r="K676" s="244" t="s">
        <v>387</v>
      </c>
      <c r="L676" s="96">
        <v>8493</v>
      </c>
      <c r="M676" s="244" t="s">
        <v>624</v>
      </c>
      <c r="N676" s="357">
        <v>6573.93</v>
      </c>
      <c r="O676" s="357"/>
      <c r="Q676" s="244">
        <v>10</v>
      </c>
      <c r="R676" s="30">
        <f t="shared" si="82"/>
        <v>54.774416666666667</v>
      </c>
      <c r="S676" s="5">
        <v>4436.72775</v>
      </c>
      <c r="T676" s="312">
        <f t="shared" si="83"/>
        <v>4546.2765833333333</v>
      </c>
      <c r="U676" s="15">
        <f t="shared" si="84"/>
        <v>109.54883333333328</v>
      </c>
      <c r="V676" s="312">
        <f t="shared" si="85"/>
        <v>2027.653416666667</v>
      </c>
      <c r="Y676" s="312"/>
      <c r="Z676" s="113">
        <f t="shared" si="86"/>
        <v>83</v>
      </c>
    </row>
    <row r="677" spans="1:27" s="244" customFormat="1" x14ac:dyDescent="0.25">
      <c r="B677" s="244" t="s">
        <v>1945</v>
      </c>
      <c r="D677" s="244" t="s">
        <v>2480</v>
      </c>
      <c r="E677" s="96"/>
      <c r="F677" s="96" t="s">
        <v>1944</v>
      </c>
      <c r="G677" s="131" t="str">
        <f t="shared" si="81"/>
        <v>15/3/2010</v>
      </c>
      <c r="H677" s="244">
        <v>15</v>
      </c>
      <c r="I677" s="244">
        <v>3</v>
      </c>
      <c r="J677" s="244">
        <v>2010</v>
      </c>
      <c r="K677" s="244" t="s">
        <v>387</v>
      </c>
      <c r="L677" s="96">
        <v>8493</v>
      </c>
      <c r="M677" s="244" t="s">
        <v>624</v>
      </c>
      <c r="N677" s="357">
        <v>5802.9</v>
      </c>
      <c r="O677" s="357"/>
      <c r="Q677" s="244">
        <v>10</v>
      </c>
      <c r="R677" s="30">
        <f t="shared" si="82"/>
        <v>48.349166666666662</v>
      </c>
      <c r="S677" s="5">
        <v>3916.2824999999998</v>
      </c>
      <c r="T677" s="312">
        <f t="shared" si="83"/>
        <v>4012.9808333333331</v>
      </c>
      <c r="U677" s="15">
        <f t="shared" si="84"/>
        <v>96.698333333333267</v>
      </c>
      <c r="V677" s="312">
        <f t="shared" si="85"/>
        <v>1789.9191666666666</v>
      </c>
      <c r="Y677" s="312"/>
      <c r="Z677" s="113">
        <f t="shared" si="86"/>
        <v>83</v>
      </c>
    </row>
    <row r="678" spans="1:27" s="244" customFormat="1" x14ac:dyDescent="0.25">
      <c r="B678" s="244" t="s">
        <v>1946</v>
      </c>
      <c r="E678" s="96"/>
      <c r="F678" s="96" t="s">
        <v>1944</v>
      </c>
      <c r="G678" s="131" t="str">
        <f t="shared" si="81"/>
        <v>15/3/2010</v>
      </c>
      <c r="H678" s="244">
        <v>15</v>
      </c>
      <c r="I678" s="244">
        <v>3</v>
      </c>
      <c r="J678" s="244">
        <v>2010</v>
      </c>
      <c r="K678" s="244" t="s">
        <v>387</v>
      </c>
      <c r="L678" s="96">
        <v>8493</v>
      </c>
      <c r="M678" s="244" t="s">
        <v>624</v>
      </c>
      <c r="N678" s="357">
        <v>3925.78</v>
      </c>
      <c r="O678" s="357"/>
      <c r="P678" s="357"/>
      <c r="Q678" s="244">
        <v>10</v>
      </c>
      <c r="R678" s="30">
        <f t="shared" si="82"/>
        <v>32.706499999999998</v>
      </c>
      <c r="S678" s="5">
        <v>2649.2264999999998</v>
      </c>
      <c r="T678" s="312">
        <f t="shared" si="83"/>
        <v>2714.6394999999998</v>
      </c>
      <c r="U678" s="15">
        <f t="shared" si="84"/>
        <v>65.413000000000011</v>
      </c>
      <c r="V678" s="312">
        <f t="shared" si="85"/>
        <v>1211.1405000000004</v>
      </c>
      <c r="Y678" s="312"/>
      <c r="Z678" s="113">
        <f t="shared" si="86"/>
        <v>83</v>
      </c>
    </row>
    <row r="679" spans="1:27" s="102" customFormat="1" x14ac:dyDescent="0.25">
      <c r="B679" s="102" t="s">
        <v>1946</v>
      </c>
      <c r="E679" s="96"/>
      <c r="F679" s="96" t="s">
        <v>1944</v>
      </c>
      <c r="G679" s="131" t="str">
        <f t="shared" si="81"/>
        <v>15/3/2010</v>
      </c>
      <c r="H679" s="102">
        <v>15</v>
      </c>
      <c r="I679" s="102">
        <v>3</v>
      </c>
      <c r="J679" s="102">
        <v>2010</v>
      </c>
      <c r="K679" s="102" t="s">
        <v>387</v>
      </c>
      <c r="L679" s="96">
        <v>8493</v>
      </c>
      <c r="M679" s="102" t="s">
        <v>624</v>
      </c>
      <c r="N679" s="220">
        <v>3925.78</v>
      </c>
      <c r="O679" s="220"/>
      <c r="Q679" s="102">
        <v>10</v>
      </c>
      <c r="R679" s="30">
        <f t="shared" si="82"/>
        <v>32.706499999999998</v>
      </c>
      <c r="S679" s="5">
        <v>2649.2264999999998</v>
      </c>
      <c r="T679" s="312">
        <f t="shared" si="83"/>
        <v>2714.6394999999998</v>
      </c>
      <c r="U679" s="15">
        <f t="shared" si="84"/>
        <v>65.413000000000011</v>
      </c>
      <c r="V679" s="134">
        <f t="shared" si="85"/>
        <v>1211.1405000000004</v>
      </c>
      <c r="Y679" s="134"/>
      <c r="Z679" s="113">
        <f t="shared" si="86"/>
        <v>83</v>
      </c>
    </row>
    <row r="680" spans="1:27" s="102" customFormat="1" x14ac:dyDescent="0.25">
      <c r="B680" s="102" t="s">
        <v>1946</v>
      </c>
      <c r="E680" s="96"/>
      <c r="F680" s="96" t="s">
        <v>1944</v>
      </c>
      <c r="G680" s="131" t="str">
        <f t="shared" si="81"/>
        <v>15/3/2010</v>
      </c>
      <c r="H680" s="102">
        <v>15</v>
      </c>
      <c r="I680" s="102">
        <v>3</v>
      </c>
      <c r="J680" s="102">
        <v>2010</v>
      </c>
      <c r="K680" s="102" t="s">
        <v>387</v>
      </c>
      <c r="L680" s="96">
        <v>8493</v>
      </c>
      <c r="M680" s="102" t="s">
        <v>624</v>
      </c>
      <c r="N680" s="220">
        <v>3925.78</v>
      </c>
      <c r="O680" s="220"/>
      <c r="Q680" s="102">
        <v>10</v>
      </c>
      <c r="R680" s="30">
        <f t="shared" si="82"/>
        <v>32.706499999999998</v>
      </c>
      <c r="S680" s="5">
        <v>2649.2264999999998</v>
      </c>
      <c r="T680" s="312">
        <f t="shared" si="83"/>
        <v>2714.6394999999998</v>
      </c>
      <c r="U680" s="15">
        <f t="shared" si="84"/>
        <v>65.413000000000011</v>
      </c>
      <c r="V680" s="134">
        <f t="shared" si="85"/>
        <v>1211.1405000000004</v>
      </c>
      <c r="Y680" s="134"/>
      <c r="Z680" s="113">
        <f t="shared" si="86"/>
        <v>83</v>
      </c>
    </row>
    <row r="681" spans="1:27" s="102" customFormat="1" x14ac:dyDescent="0.25">
      <c r="B681" s="102" t="s">
        <v>1947</v>
      </c>
      <c r="E681" s="96"/>
      <c r="F681" s="96" t="s">
        <v>1944</v>
      </c>
      <c r="G681" s="131" t="str">
        <f t="shared" si="81"/>
        <v>15/3/2010</v>
      </c>
      <c r="H681" s="102">
        <v>15</v>
      </c>
      <c r="I681" s="102">
        <v>3</v>
      </c>
      <c r="J681" s="102">
        <v>2010</v>
      </c>
      <c r="K681" s="102" t="s">
        <v>387</v>
      </c>
      <c r="L681" s="96">
        <v>8493</v>
      </c>
      <c r="M681" s="102" t="s">
        <v>624</v>
      </c>
      <c r="N681" s="220">
        <v>1890.23</v>
      </c>
      <c r="O681" s="220"/>
      <c r="Q681" s="102">
        <v>10</v>
      </c>
      <c r="R681" s="30">
        <f t="shared" si="82"/>
        <v>15.743583333333333</v>
      </c>
      <c r="S681" s="5">
        <v>1275.2302500000001</v>
      </c>
      <c r="T681" s="312">
        <f t="shared" si="83"/>
        <v>1306.7174166666666</v>
      </c>
      <c r="U681" s="15">
        <f t="shared" si="84"/>
        <v>31.487166666666553</v>
      </c>
      <c r="V681" s="134">
        <f t="shared" si="85"/>
        <v>583.5125833333334</v>
      </c>
      <c r="Y681" s="134"/>
      <c r="Z681" s="113">
        <f t="shared" si="86"/>
        <v>83</v>
      </c>
    </row>
    <row r="682" spans="1:27" s="244" customFormat="1" x14ac:dyDescent="0.25">
      <c r="B682" s="244" t="s">
        <v>1951</v>
      </c>
      <c r="C682" s="244" t="s">
        <v>59</v>
      </c>
      <c r="E682" s="96"/>
      <c r="F682" s="96" t="s">
        <v>1811</v>
      </c>
      <c r="G682" s="131" t="str">
        <f t="shared" si="81"/>
        <v>4/3/2010</v>
      </c>
      <c r="H682" s="244">
        <v>4</v>
      </c>
      <c r="I682" s="244">
        <v>3</v>
      </c>
      <c r="J682" s="244">
        <v>2010</v>
      </c>
      <c r="K682" s="244" t="s">
        <v>387</v>
      </c>
      <c r="L682" s="133" t="s">
        <v>1952</v>
      </c>
      <c r="M682" s="244" t="s">
        <v>624</v>
      </c>
      <c r="N682" s="357">
        <v>3495</v>
      </c>
      <c r="O682" s="357"/>
      <c r="Q682" s="244">
        <v>10</v>
      </c>
      <c r="R682" s="30">
        <f t="shared" si="82"/>
        <v>29.116666666666664</v>
      </c>
      <c r="S682" s="5">
        <v>2358.4499999999998</v>
      </c>
      <c r="T682" s="312">
        <f t="shared" si="83"/>
        <v>2416.6833333333329</v>
      </c>
      <c r="U682" s="15">
        <f t="shared" si="84"/>
        <v>58.233333333333121</v>
      </c>
      <c r="V682" s="312">
        <f t="shared" si="85"/>
        <v>1078.3166666666671</v>
      </c>
      <c r="Y682" s="312"/>
      <c r="Z682" s="113">
        <f t="shared" si="86"/>
        <v>83</v>
      </c>
    </row>
    <row r="683" spans="1:27" s="102" customFormat="1" x14ac:dyDescent="0.25">
      <c r="B683" s="214" t="s">
        <v>1953</v>
      </c>
      <c r="E683" s="96"/>
      <c r="F683" s="96" t="s">
        <v>1811</v>
      </c>
      <c r="G683" s="131" t="str">
        <f t="shared" si="81"/>
        <v>26/5/2010</v>
      </c>
      <c r="H683" s="102">
        <v>26</v>
      </c>
      <c r="I683" s="102">
        <v>5</v>
      </c>
      <c r="J683" s="102">
        <v>2010</v>
      </c>
      <c r="K683" s="102" t="s">
        <v>387</v>
      </c>
      <c r="L683" s="133" t="s">
        <v>1954</v>
      </c>
      <c r="M683" s="102" t="s">
        <v>624</v>
      </c>
      <c r="N683" s="220">
        <v>2195</v>
      </c>
      <c r="O683" s="220"/>
      <c r="Q683" s="102">
        <v>10</v>
      </c>
      <c r="R683" s="30">
        <f t="shared" si="82"/>
        <v>18.283333333333335</v>
      </c>
      <c r="S683" s="5">
        <v>1444.3833333333334</v>
      </c>
      <c r="T683" s="312">
        <f t="shared" si="83"/>
        <v>1480.95</v>
      </c>
      <c r="U683" s="15">
        <f t="shared" si="84"/>
        <v>36.566666666666606</v>
      </c>
      <c r="V683" s="134">
        <f t="shared" si="85"/>
        <v>714.05</v>
      </c>
      <c r="Y683" s="134"/>
      <c r="Z683" s="113">
        <f t="shared" si="86"/>
        <v>81</v>
      </c>
    </row>
    <row r="684" spans="1:27" s="102" customFormat="1" x14ac:dyDescent="0.25">
      <c r="B684" s="214" t="s">
        <v>1955</v>
      </c>
      <c r="E684" s="96"/>
      <c r="F684" s="96" t="s">
        <v>1956</v>
      </c>
      <c r="G684" s="131" t="str">
        <f t="shared" si="81"/>
        <v>21/12/2010</v>
      </c>
      <c r="H684" s="102">
        <v>21</v>
      </c>
      <c r="I684" s="102">
        <v>12</v>
      </c>
      <c r="J684" s="102">
        <v>2010</v>
      </c>
      <c r="K684" s="102" t="s">
        <v>387</v>
      </c>
      <c r="L684" s="133">
        <v>927</v>
      </c>
      <c r="M684" s="102" t="s">
        <v>624</v>
      </c>
      <c r="N684" s="220">
        <v>16885.25</v>
      </c>
      <c r="O684" s="220"/>
      <c r="Q684" s="102">
        <v>10</v>
      </c>
      <c r="R684" s="30">
        <f t="shared" si="82"/>
        <v>140.70208333333332</v>
      </c>
      <c r="S684" s="5">
        <v>10130.549999999999</v>
      </c>
      <c r="T684" s="312">
        <f t="shared" si="83"/>
        <v>10411.954166666666</v>
      </c>
      <c r="U684" s="15">
        <f t="shared" si="84"/>
        <v>281.40416666666715</v>
      </c>
      <c r="V684" s="134">
        <f t="shared" si="85"/>
        <v>6473.2958333333336</v>
      </c>
      <c r="Y684" s="134"/>
      <c r="Z684" s="113">
        <f t="shared" si="86"/>
        <v>74</v>
      </c>
    </row>
    <row r="685" spans="1:27" s="244" customFormat="1" x14ac:dyDescent="0.25">
      <c r="A685" s="22" t="s">
        <v>446</v>
      </c>
      <c r="B685" s="96"/>
      <c r="C685" s="96"/>
      <c r="D685" s="96"/>
      <c r="E685" s="96"/>
      <c r="F685" s="96"/>
      <c r="G685" s="131"/>
      <c r="H685" s="132"/>
      <c r="I685" s="132"/>
      <c r="J685" s="133"/>
      <c r="K685" s="96"/>
      <c r="L685" s="133"/>
      <c r="M685" s="96"/>
      <c r="N685" s="26">
        <f>SUM(N665:N684)</f>
        <v>412891.96000000008</v>
      </c>
      <c r="O685" s="26">
        <f>SUM(O665:O684)</f>
        <v>0</v>
      </c>
      <c r="P685" s="26">
        <f>SUM(P665:P684)</f>
        <v>0</v>
      </c>
      <c r="Q685" s="28"/>
      <c r="R685" s="26">
        <f>SUM(R665:R684)</f>
        <v>3440.5996666666661</v>
      </c>
      <c r="S685" s="26">
        <v>266861.79158333328</v>
      </c>
      <c r="T685" s="26">
        <f>SUM(T665:T684)</f>
        <v>273742.99091666663</v>
      </c>
      <c r="U685" s="26">
        <f>SUM(U665:U684)</f>
        <v>6881.1993333333439</v>
      </c>
      <c r="V685" s="26">
        <f>SUM(V665:V684)</f>
        <v>139148.9690833333</v>
      </c>
      <c r="X685" s="311"/>
      <c r="Y685" s="312"/>
      <c r="Z685" s="113"/>
      <c r="AA685" s="356">
        <f>+Z684+AA684</f>
        <v>74</v>
      </c>
    </row>
    <row r="686" spans="1:27" s="244" customFormat="1" x14ac:dyDescent="0.25">
      <c r="A686" s="22"/>
      <c r="B686" s="96"/>
      <c r="C686" s="96"/>
      <c r="D686" s="96"/>
      <c r="E686" s="96"/>
      <c r="F686" s="96"/>
      <c r="G686" s="131"/>
      <c r="H686" s="132"/>
      <c r="I686" s="132"/>
      <c r="J686" s="133"/>
      <c r="K686" s="96"/>
      <c r="L686" s="133"/>
      <c r="M686" s="96"/>
      <c r="N686" s="28"/>
      <c r="O686" s="28"/>
      <c r="P686" s="28"/>
      <c r="Q686" s="28"/>
      <c r="R686" s="28"/>
      <c r="S686" s="28"/>
      <c r="T686" s="28"/>
      <c r="U686" s="28"/>
      <c r="V686" s="28"/>
      <c r="X686" s="311"/>
      <c r="Y686" s="312"/>
      <c r="Z686" s="113"/>
      <c r="AA686" s="356"/>
    </row>
    <row r="687" spans="1:27" s="244" customFormat="1" x14ac:dyDescent="0.25">
      <c r="A687" s="22" t="s">
        <v>447</v>
      </c>
      <c r="B687" s="96"/>
      <c r="C687" s="96"/>
      <c r="D687" s="96"/>
      <c r="E687" s="96"/>
      <c r="F687" s="96"/>
      <c r="G687" s="131"/>
      <c r="H687" s="132"/>
      <c r="I687" s="132"/>
      <c r="J687" s="133"/>
      <c r="K687" s="96"/>
      <c r="L687" s="96"/>
      <c r="M687" s="96"/>
      <c r="N687" s="29">
        <f>+N685+N663</f>
        <v>4551803.849832816</v>
      </c>
      <c r="O687" s="29">
        <f>+O685+O663</f>
        <v>0</v>
      </c>
      <c r="P687" s="29">
        <f>+P685+P663</f>
        <v>0</v>
      </c>
      <c r="Q687" s="28"/>
      <c r="R687" s="29">
        <f>+R685+R663</f>
        <v>21495.198081940143</v>
      </c>
      <c r="S687" s="29">
        <v>4192608.6714281384</v>
      </c>
      <c r="T687" s="29">
        <f>+T685+T663</f>
        <v>4104743.0076753506</v>
      </c>
      <c r="U687" s="29">
        <f>+U685+U663</f>
        <v>39598.380247213696</v>
      </c>
      <c r="V687" s="29">
        <f>+V685+V663</f>
        <v>447060.84215746529</v>
      </c>
      <c r="X687" s="311"/>
      <c r="Y687" s="312"/>
      <c r="Z687" s="113"/>
    </row>
    <row r="688" spans="1:27" s="102" customFormat="1" x14ac:dyDescent="0.25">
      <c r="B688" s="214"/>
      <c r="E688" s="96"/>
      <c r="F688" s="96"/>
      <c r="G688" s="131"/>
      <c r="L688" s="133"/>
      <c r="N688" s="220"/>
      <c r="O688" s="220"/>
      <c r="R688" s="30"/>
      <c r="S688" s="30"/>
      <c r="T688" s="134"/>
      <c r="U688" s="134"/>
      <c r="V688" s="134"/>
      <c r="Y688" s="134"/>
      <c r="Z688" s="113"/>
    </row>
    <row r="689" spans="1:26" s="214" customFormat="1" ht="15.75" customHeight="1" x14ac:dyDescent="0.25">
      <c r="A689" s="234"/>
      <c r="B689" s="235" t="s">
        <v>1957</v>
      </c>
      <c r="E689" s="232"/>
      <c r="F689" s="231" t="s">
        <v>1538</v>
      </c>
      <c r="G689" s="236">
        <v>40557</v>
      </c>
      <c r="J689" s="214">
        <v>2011</v>
      </c>
      <c r="K689" s="214" t="s">
        <v>590</v>
      </c>
      <c r="L689" s="237" t="s">
        <v>1958</v>
      </c>
      <c r="M689" s="214" t="s">
        <v>624</v>
      </c>
      <c r="N689" s="238">
        <v>12080.12</v>
      </c>
      <c r="O689" s="239"/>
      <c r="P689" s="239"/>
      <c r="Q689" s="214">
        <v>10</v>
      </c>
      <c r="R689" s="30">
        <f t="shared" ref="R689:R713" si="87">(((N689)-1)/10)/12</f>
        <v>100.65933333333334</v>
      </c>
      <c r="S689" s="5">
        <v>7146.8126666666667</v>
      </c>
      <c r="T689" s="312">
        <f t="shared" ref="T689:T713" si="88">Z689*R689</f>
        <v>7348.1313333333337</v>
      </c>
      <c r="U689" s="15">
        <f t="shared" ref="U689:U712" si="89">T689-S689</f>
        <v>201.31866666666701</v>
      </c>
      <c r="V689" s="134">
        <f t="shared" ref="V689:V714" si="90">N689-T689</f>
        <v>4731.9886666666671</v>
      </c>
      <c r="W689" s="237">
        <v>15039</v>
      </c>
      <c r="Y689" s="134"/>
      <c r="Z689" s="113">
        <f t="shared" ref="Z689:Z713" si="91">IF((DATEDIF(G689,Z$4,"m"))&gt;=120,120,(DATEDIF(G689,Z$4,"m")))</f>
        <v>73</v>
      </c>
    </row>
    <row r="690" spans="1:26" s="214" customFormat="1" ht="15.75" customHeight="1" x14ac:dyDescent="0.25">
      <c r="A690" s="234"/>
      <c r="B690" s="195" t="s">
        <v>1959</v>
      </c>
      <c r="E690" s="232"/>
      <c r="F690" s="231" t="s">
        <v>1538</v>
      </c>
      <c r="G690" s="236">
        <v>40557</v>
      </c>
      <c r="J690" s="214">
        <v>2011</v>
      </c>
      <c r="K690" s="214" t="s">
        <v>590</v>
      </c>
      <c r="L690" s="237" t="s">
        <v>1958</v>
      </c>
      <c r="M690" s="214" t="s">
        <v>624</v>
      </c>
      <c r="N690" s="240">
        <v>102040.56</v>
      </c>
      <c r="O690" s="239"/>
      <c r="P690" s="239"/>
      <c r="Q690" s="214">
        <v>10</v>
      </c>
      <c r="R690" s="30">
        <f t="shared" si="87"/>
        <v>850.32966666666664</v>
      </c>
      <c r="S690" s="5">
        <v>60373.406333333332</v>
      </c>
      <c r="T690" s="312">
        <f t="shared" si="88"/>
        <v>62074.065666666662</v>
      </c>
      <c r="U690" s="15">
        <f t="shared" si="89"/>
        <v>1700.6593333333294</v>
      </c>
      <c r="V690" s="134">
        <f t="shared" si="90"/>
        <v>39966.494333333336</v>
      </c>
      <c r="W690" s="237">
        <v>15039</v>
      </c>
      <c r="Y690" s="134"/>
      <c r="Z690" s="113">
        <f t="shared" si="91"/>
        <v>73</v>
      </c>
    </row>
    <row r="691" spans="1:26" s="244" customFormat="1" x14ac:dyDescent="0.25">
      <c r="A691" s="361"/>
      <c r="B691" s="195" t="s">
        <v>1960</v>
      </c>
      <c r="E691" s="96"/>
      <c r="F691" s="207" t="s">
        <v>1961</v>
      </c>
      <c r="G691" s="362">
        <v>40571</v>
      </c>
      <c r="J691" s="244">
        <v>2011</v>
      </c>
      <c r="K691" s="244" t="s">
        <v>590</v>
      </c>
      <c r="L691" s="363" t="s">
        <v>1962</v>
      </c>
      <c r="M691" s="244" t="s">
        <v>624</v>
      </c>
      <c r="N691" s="90">
        <v>39252.660000000003</v>
      </c>
      <c r="O691" s="364"/>
      <c r="P691" s="364"/>
      <c r="Q691" s="244">
        <v>10</v>
      </c>
      <c r="R691" s="30">
        <f t="shared" si="87"/>
        <v>327.09716666666668</v>
      </c>
      <c r="S691" s="5">
        <v>23223.898833333333</v>
      </c>
      <c r="T691" s="312">
        <f t="shared" si="88"/>
        <v>23878.093166666669</v>
      </c>
      <c r="U691" s="15">
        <f t="shared" si="89"/>
        <v>654.19433333333654</v>
      </c>
      <c r="V691" s="312">
        <f t="shared" si="90"/>
        <v>15374.566833333334</v>
      </c>
      <c r="W691" s="363">
        <v>15038</v>
      </c>
      <c r="Y691" s="312"/>
      <c r="Z691" s="113">
        <f t="shared" si="91"/>
        <v>73</v>
      </c>
    </row>
    <row r="692" spans="1:26" s="244" customFormat="1" ht="16.5" customHeight="1" x14ac:dyDescent="0.25">
      <c r="A692" s="361"/>
      <c r="B692" s="194" t="s">
        <v>1963</v>
      </c>
      <c r="E692" s="96"/>
      <c r="F692" s="207" t="s">
        <v>1538</v>
      </c>
      <c r="G692" s="362">
        <v>40570</v>
      </c>
      <c r="J692" s="244">
        <v>2011</v>
      </c>
      <c r="K692" s="244" t="s">
        <v>590</v>
      </c>
      <c r="L692" s="363" t="s">
        <v>1964</v>
      </c>
      <c r="M692" s="244" t="s">
        <v>624</v>
      </c>
      <c r="N692" s="90">
        <v>24200.61</v>
      </c>
      <c r="O692" s="364"/>
      <c r="P692" s="364"/>
      <c r="Q692" s="244">
        <v>10</v>
      </c>
      <c r="R692" s="30">
        <f t="shared" si="87"/>
        <v>201.66341666666668</v>
      </c>
      <c r="S692" s="5">
        <v>14318.102583333333</v>
      </c>
      <c r="T692" s="312">
        <f t="shared" si="88"/>
        <v>14721.429416666668</v>
      </c>
      <c r="U692" s="15">
        <f t="shared" si="89"/>
        <v>403.32683333333443</v>
      </c>
      <c r="V692" s="312">
        <f t="shared" si="90"/>
        <v>9479.1805833333328</v>
      </c>
      <c r="W692" s="363">
        <v>15167</v>
      </c>
      <c r="Y692" s="312"/>
      <c r="Z692" s="113">
        <f t="shared" si="91"/>
        <v>73</v>
      </c>
    </row>
    <row r="693" spans="1:26" s="244" customFormat="1" x14ac:dyDescent="0.25">
      <c r="A693" s="361"/>
      <c r="B693" s="194" t="s">
        <v>1965</v>
      </c>
      <c r="E693" s="96"/>
      <c r="F693" s="207" t="s">
        <v>1538</v>
      </c>
      <c r="G693" s="362">
        <v>40570</v>
      </c>
      <c r="J693" s="244">
        <v>2011</v>
      </c>
      <c r="K693" s="244" t="s">
        <v>590</v>
      </c>
      <c r="L693" s="363" t="s">
        <v>1964</v>
      </c>
      <c r="M693" s="244" t="s">
        <v>624</v>
      </c>
      <c r="N693" s="90">
        <v>22656.55</v>
      </c>
      <c r="O693" s="364"/>
      <c r="P693" s="364"/>
      <c r="Q693" s="244">
        <v>10</v>
      </c>
      <c r="R693" s="30">
        <f t="shared" si="87"/>
        <v>188.79624999999999</v>
      </c>
      <c r="S693" s="5">
        <v>13404.533749999999</v>
      </c>
      <c r="T693" s="312">
        <f t="shared" si="88"/>
        <v>13782.126249999999</v>
      </c>
      <c r="U693" s="15">
        <f t="shared" si="89"/>
        <v>377.59250000000065</v>
      </c>
      <c r="V693" s="312">
        <f t="shared" si="90"/>
        <v>8874.4237499999999</v>
      </c>
      <c r="W693" s="363">
        <v>15167</v>
      </c>
      <c r="Y693" s="312"/>
      <c r="Z693" s="113">
        <f t="shared" si="91"/>
        <v>73</v>
      </c>
    </row>
    <row r="694" spans="1:26" s="244" customFormat="1" x14ac:dyDescent="0.25">
      <c r="A694" s="361"/>
      <c r="B694" s="194" t="s">
        <v>1966</v>
      </c>
      <c r="E694" s="96"/>
      <c r="F694" s="207" t="s">
        <v>1538</v>
      </c>
      <c r="G694" s="362">
        <v>40570</v>
      </c>
      <c r="J694" s="244">
        <v>2011</v>
      </c>
      <c r="K694" s="244" t="s">
        <v>590</v>
      </c>
      <c r="L694" s="363" t="s">
        <v>1964</v>
      </c>
      <c r="M694" s="244" t="s">
        <v>624</v>
      </c>
      <c r="N694" s="90">
        <v>23554.74</v>
      </c>
      <c r="O694" s="364"/>
      <c r="P694" s="364"/>
      <c r="Q694" s="244">
        <v>10</v>
      </c>
      <c r="R694" s="30">
        <f t="shared" si="87"/>
        <v>196.28116666666668</v>
      </c>
      <c r="S694" s="5">
        <v>13935.962833333335</v>
      </c>
      <c r="T694" s="312">
        <f t="shared" si="88"/>
        <v>14328.525166666668</v>
      </c>
      <c r="U694" s="15">
        <f t="shared" si="89"/>
        <v>392.5623333333333</v>
      </c>
      <c r="V694" s="312">
        <f t="shared" si="90"/>
        <v>9226.2148333333334</v>
      </c>
      <c r="W694" s="363">
        <v>15167</v>
      </c>
      <c r="Y694" s="312"/>
      <c r="Z694" s="113">
        <f t="shared" si="91"/>
        <v>73</v>
      </c>
    </row>
    <row r="695" spans="1:26" s="244" customFormat="1" ht="15" customHeight="1" x14ac:dyDescent="0.25">
      <c r="A695" s="361"/>
      <c r="B695" s="194" t="s">
        <v>1967</v>
      </c>
      <c r="E695" s="96"/>
      <c r="F695" s="207" t="s">
        <v>1538</v>
      </c>
      <c r="G695" s="362">
        <v>40570</v>
      </c>
      <c r="J695" s="244">
        <v>2011</v>
      </c>
      <c r="K695" s="244" t="s">
        <v>590</v>
      </c>
      <c r="L695" s="363" t="s">
        <v>1964</v>
      </c>
      <c r="M695" s="244" t="s">
        <v>624</v>
      </c>
      <c r="N695" s="90">
        <v>16674.16</v>
      </c>
      <c r="O695" s="364"/>
      <c r="P695" s="364"/>
      <c r="Q695" s="244">
        <v>10</v>
      </c>
      <c r="R695" s="30">
        <f t="shared" si="87"/>
        <v>138.94300000000001</v>
      </c>
      <c r="S695" s="5">
        <v>9864.9530000000013</v>
      </c>
      <c r="T695" s="312">
        <f t="shared" si="88"/>
        <v>10142.839000000002</v>
      </c>
      <c r="U695" s="15">
        <f t="shared" si="89"/>
        <v>277.88600000000042</v>
      </c>
      <c r="V695" s="312">
        <f t="shared" si="90"/>
        <v>6531.3209999999981</v>
      </c>
      <c r="W695" s="363">
        <v>15167</v>
      </c>
      <c r="Y695" s="312"/>
      <c r="Z695" s="113">
        <f t="shared" si="91"/>
        <v>73</v>
      </c>
    </row>
    <row r="696" spans="1:26" s="244" customFormat="1" x14ac:dyDescent="0.25">
      <c r="A696" s="361"/>
      <c r="B696" s="194" t="s">
        <v>1968</v>
      </c>
      <c r="E696" s="96"/>
      <c r="F696" s="207" t="s">
        <v>1538</v>
      </c>
      <c r="G696" s="362">
        <v>40584</v>
      </c>
      <c r="J696" s="244">
        <v>2011</v>
      </c>
      <c r="K696" s="244" t="s">
        <v>590</v>
      </c>
      <c r="L696" s="363" t="s">
        <v>1969</v>
      </c>
      <c r="M696" s="244" t="s">
        <v>624</v>
      </c>
      <c r="N696" s="90">
        <v>22192.31</v>
      </c>
      <c r="O696" s="364"/>
      <c r="P696" s="364"/>
      <c r="Q696" s="244">
        <v>10</v>
      </c>
      <c r="R696" s="30">
        <f t="shared" si="87"/>
        <v>184.92758333333336</v>
      </c>
      <c r="S696" s="5">
        <v>12944.930833333336</v>
      </c>
      <c r="T696" s="312">
        <f t="shared" si="88"/>
        <v>13314.786000000002</v>
      </c>
      <c r="U696" s="15">
        <f t="shared" si="89"/>
        <v>369.85516666666626</v>
      </c>
      <c r="V696" s="312">
        <f t="shared" si="90"/>
        <v>8877.5239999999994</v>
      </c>
      <c r="W696" s="363">
        <v>15167</v>
      </c>
      <c r="Y696" s="312"/>
      <c r="Z696" s="113">
        <f t="shared" si="91"/>
        <v>72</v>
      </c>
    </row>
    <row r="697" spans="1:26" s="244" customFormat="1" x14ac:dyDescent="0.25">
      <c r="A697" s="361"/>
      <c r="B697" s="194" t="s">
        <v>1970</v>
      </c>
      <c r="E697" s="96"/>
      <c r="F697" s="207" t="s">
        <v>1538</v>
      </c>
      <c r="G697" s="362">
        <v>40584</v>
      </c>
      <c r="J697" s="244">
        <v>2011</v>
      </c>
      <c r="K697" s="244" t="s">
        <v>590</v>
      </c>
      <c r="L697" s="363" t="s">
        <v>1969</v>
      </c>
      <c r="M697" s="244" t="s">
        <v>624</v>
      </c>
      <c r="N697" s="90">
        <v>6529.52</v>
      </c>
      <c r="O697" s="364"/>
      <c r="P697" s="364"/>
      <c r="Q697" s="244">
        <v>10</v>
      </c>
      <c r="R697" s="30">
        <f t="shared" si="87"/>
        <v>54.404333333333341</v>
      </c>
      <c r="S697" s="5">
        <v>3808.3033333333337</v>
      </c>
      <c r="T697" s="312">
        <f t="shared" si="88"/>
        <v>3917.1120000000005</v>
      </c>
      <c r="U697" s="15">
        <f t="shared" si="89"/>
        <v>108.8086666666668</v>
      </c>
      <c r="V697" s="312">
        <f t="shared" si="90"/>
        <v>2612.4079999999999</v>
      </c>
      <c r="W697" s="363">
        <v>15167</v>
      </c>
      <c r="Y697" s="312"/>
      <c r="Z697" s="113">
        <f t="shared" si="91"/>
        <v>72</v>
      </c>
    </row>
    <row r="698" spans="1:26" s="244" customFormat="1" x14ac:dyDescent="0.25">
      <c r="A698" s="361"/>
      <c r="B698" s="194" t="s">
        <v>1971</v>
      </c>
      <c r="E698" s="96"/>
      <c r="F698" s="207" t="s">
        <v>1538</v>
      </c>
      <c r="G698" s="362">
        <v>40584</v>
      </c>
      <c r="J698" s="244">
        <v>2011</v>
      </c>
      <c r="K698" s="244" t="s">
        <v>590</v>
      </c>
      <c r="L698" s="363" t="s">
        <v>1969</v>
      </c>
      <c r="M698" s="244" t="s">
        <v>624</v>
      </c>
      <c r="N698" s="90">
        <v>8976.83</v>
      </c>
      <c r="O698" s="364"/>
      <c r="P698" s="364"/>
      <c r="Q698" s="244">
        <v>10</v>
      </c>
      <c r="R698" s="30">
        <f t="shared" si="87"/>
        <v>74.798583333333326</v>
      </c>
      <c r="S698" s="5">
        <v>5235.9008333333331</v>
      </c>
      <c r="T698" s="312">
        <f t="shared" si="88"/>
        <v>5385.4979999999996</v>
      </c>
      <c r="U698" s="15">
        <f t="shared" si="89"/>
        <v>149.59716666666645</v>
      </c>
      <c r="V698" s="312">
        <f t="shared" si="90"/>
        <v>3591.3320000000003</v>
      </c>
      <c r="W698" s="363">
        <v>15167</v>
      </c>
      <c r="Y698" s="312"/>
      <c r="Z698" s="113">
        <f t="shared" si="91"/>
        <v>72</v>
      </c>
    </row>
    <row r="699" spans="1:26" s="244" customFormat="1" x14ac:dyDescent="0.25">
      <c r="B699" s="194" t="s">
        <v>1972</v>
      </c>
      <c r="E699" s="209"/>
      <c r="F699" s="207" t="s">
        <v>1538</v>
      </c>
      <c r="G699" s="131" t="str">
        <f>CONCATENATE(H699,"/",I699,"/",J699,)</f>
        <v>10/2/2011</v>
      </c>
      <c r="H699" s="200">
        <v>10</v>
      </c>
      <c r="I699" s="200">
        <v>2</v>
      </c>
      <c r="J699" s="200">
        <v>2011</v>
      </c>
      <c r="K699" s="244" t="s">
        <v>590</v>
      </c>
      <c r="L699" s="363" t="s">
        <v>1969</v>
      </c>
      <c r="M699" s="244" t="s">
        <v>624</v>
      </c>
      <c r="N699" s="90">
        <v>17837.62</v>
      </c>
      <c r="O699" s="357"/>
      <c r="Q699" s="244">
        <v>10</v>
      </c>
      <c r="R699" s="30">
        <f t="shared" si="87"/>
        <v>148.63849999999999</v>
      </c>
      <c r="S699" s="5">
        <v>10404.695</v>
      </c>
      <c r="T699" s="312">
        <f t="shared" si="88"/>
        <v>10701.972</v>
      </c>
      <c r="U699" s="15">
        <f t="shared" si="89"/>
        <v>297.27700000000004</v>
      </c>
      <c r="V699" s="312">
        <f t="shared" si="90"/>
        <v>7135.6479999999992</v>
      </c>
      <c r="W699" s="363">
        <v>15167</v>
      </c>
      <c r="Y699" s="312"/>
      <c r="Z699" s="113">
        <f t="shared" si="91"/>
        <v>72</v>
      </c>
    </row>
    <row r="700" spans="1:26" s="244" customFormat="1" x14ac:dyDescent="0.25">
      <c r="B700" s="195" t="s">
        <v>1973</v>
      </c>
      <c r="E700" s="209"/>
      <c r="F700" s="207" t="s">
        <v>1974</v>
      </c>
      <c r="G700" s="131" t="str">
        <f>CONCATENATE(H700,"/",I700,"/",J700,)</f>
        <v>22/3/2011</v>
      </c>
      <c r="H700" s="200">
        <v>22</v>
      </c>
      <c r="I700" s="200">
        <v>3</v>
      </c>
      <c r="J700" s="200">
        <v>2011</v>
      </c>
      <c r="K700" s="244" t="s">
        <v>590</v>
      </c>
      <c r="L700" s="363" t="s">
        <v>1975</v>
      </c>
      <c r="M700" s="244" t="s">
        <v>624</v>
      </c>
      <c r="N700" s="90">
        <v>5195</v>
      </c>
      <c r="Q700" s="244">
        <v>10</v>
      </c>
      <c r="R700" s="30">
        <f t="shared" si="87"/>
        <v>43.283333333333331</v>
      </c>
      <c r="S700" s="5">
        <v>2986.5499999999997</v>
      </c>
      <c r="T700" s="312">
        <f t="shared" si="88"/>
        <v>3073.1166666666663</v>
      </c>
      <c r="U700" s="15">
        <f t="shared" si="89"/>
        <v>86.566666666666606</v>
      </c>
      <c r="V700" s="312">
        <f t="shared" si="90"/>
        <v>2121.8833333333337</v>
      </c>
      <c r="W700" s="363">
        <v>15291</v>
      </c>
      <c r="Y700" s="312"/>
      <c r="Z700" s="113">
        <f t="shared" si="91"/>
        <v>71</v>
      </c>
    </row>
    <row r="701" spans="1:26" s="244" customFormat="1" x14ac:dyDescent="0.25">
      <c r="B701" s="194" t="s">
        <v>1976</v>
      </c>
      <c r="C701" s="96"/>
      <c r="D701" s="96"/>
      <c r="E701" s="133" t="s">
        <v>1977</v>
      </c>
      <c r="F701" s="96" t="s">
        <v>1978</v>
      </c>
      <c r="G701" s="131" t="str">
        <f>CONCATENATE(H701,"/",I701,"/",J701,)</f>
        <v>25/3/2011</v>
      </c>
      <c r="H701" s="99">
        <v>25</v>
      </c>
      <c r="I701" s="99">
        <v>3</v>
      </c>
      <c r="J701" s="200">
        <v>2011</v>
      </c>
      <c r="K701" s="244" t="s">
        <v>590</v>
      </c>
      <c r="L701" s="363" t="s">
        <v>1979</v>
      </c>
      <c r="M701" s="244" t="s">
        <v>624</v>
      </c>
      <c r="N701" s="554">
        <v>7994.98</v>
      </c>
      <c r="O701" s="310"/>
      <c r="Q701" s="244">
        <v>10</v>
      </c>
      <c r="R701" s="30">
        <f t="shared" si="87"/>
        <v>66.616499999999988</v>
      </c>
      <c r="S701" s="5">
        <v>4596.5384999999987</v>
      </c>
      <c r="T701" s="312">
        <f t="shared" si="88"/>
        <v>4729.7714999999989</v>
      </c>
      <c r="U701" s="15">
        <f t="shared" si="89"/>
        <v>133.23300000000017</v>
      </c>
      <c r="V701" s="312">
        <f t="shared" si="90"/>
        <v>3265.2085000000006</v>
      </c>
      <c r="W701" s="555">
        <v>15308</v>
      </c>
      <c r="Y701" s="312"/>
      <c r="Z701" s="113">
        <f t="shared" si="91"/>
        <v>71</v>
      </c>
    </row>
    <row r="702" spans="1:26" s="244" customFormat="1" x14ac:dyDescent="0.25">
      <c r="B702" s="194" t="s">
        <v>1980</v>
      </c>
      <c r="C702" s="96"/>
      <c r="D702" s="96"/>
      <c r="E702" s="133" t="s">
        <v>1981</v>
      </c>
      <c r="F702" s="96" t="s">
        <v>411</v>
      </c>
      <c r="G702" s="131" t="str">
        <f>CONCATENATE(H702,"/",I702,"/",J702,)</f>
        <v>1/4/2011</v>
      </c>
      <c r="H702" s="99">
        <v>1</v>
      </c>
      <c r="I702" s="99">
        <v>4</v>
      </c>
      <c r="J702" s="200">
        <v>2011</v>
      </c>
      <c r="K702" s="244" t="s">
        <v>590</v>
      </c>
      <c r="L702" s="363" t="s">
        <v>1982</v>
      </c>
      <c r="M702" s="244" t="s">
        <v>624</v>
      </c>
      <c r="N702" s="554">
        <v>8995</v>
      </c>
      <c r="O702" s="310"/>
      <c r="Q702" s="244">
        <v>10</v>
      </c>
      <c r="R702" s="30">
        <f t="shared" si="87"/>
        <v>74.95</v>
      </c>
      <c r="S702" s="5">
        <v>5096.6000000000004</v>
      </c>
      <c r="T702" s="312">
        <f t="shared" si="88"/>
        <v>5246.5</v>
      </c>
      <c r="U702" s="15">
        <f t="shared" si="89"/>
        <v>149.89999999999964</v>
      </c>
      <c r="V702" s="312">
        <f t="shared" si="90"/>
        <v>3748.5</v>
      </c>
      <c r="W702" s="555">
        <v>15408</v>
      </c>
      <c r="Y702" s="312"/>
      <c r="Z702" s="113">
        <f t="shared" si="91"/>
        <v>70</v>
      </c>
    </row>
    <row r="703" spans="1:26" s="244" customFormat="1" x14ac:dyDescent="0.25">
      <c r="A703" s="96"/>
      <c r="B703" s="194" t="s">
        <v>1983</v>
      </c>
      <c r="C703" s="96"/>
      <c r="D703" s="96"/>
      <c r="E703" s="96"/>
      <c r="F703" s="207" t="s">
        <v>1984</v>
      </c>
      <c r="G703" s="131" t="str">
        <f>CONCATENATE(H703,"/",I703,"/",J703,)</f>
        <v>20/5/2011</v>
      </c>
      <c r="H703" s="99">
        <v>20</v>
      </c>
      <c r="I703" s="99">
        <v>5</v>
      </c>
      <c r="J703" s="200">
        <v>2011</v>
      </c>
      <c r="K703" s="244" t="s">
        <v>590</v>
      </c>
      <c r="L703" s="555" t="s">
        <v>1985</v>
      </c>
      <c r="M703" s="244" t="s">
        <v>624</v>
      </c>
      <c r="N703" s="554">
        <v>56091.5</v>
      </c>
      <c r="O703" s="310"/>
      <c r="Q703" s="244">
        <v>10</v>
      </c>
      <c r="R703" s="30">
        <f t="shared" si="87"/>
        <v>467.42083333333335</v>
      </c>
      <c r="S703" s="5">
        <v>31317.195833333335</v>
      </c>
      <c r="T703" s="312">
        <f t="shared" si="88"/>
        <v>32252.037500000002</v>
      </c>
      <c r="U703" s="15">
        <f t="shared" si="89"/>
        <v>934.84166666666715</v>
      </c>
      <c r="V703" s="312">
        <f t="shared" si="90"/>
        <v>23839.462499999998</v>
      </c>
      <c r="W703" s="555">
        <v>15607</v>
      </c>
      <c r="Y703" s="312"/>
      <c r="Z703" s="113">
        <f t="shared" si="91"/>
        <v>69</v>
      </c>
    </row>
    <row r="704" spans="1:26" s="244" customFormat="1" x14ac:dyDescent="0.25">
      <c r="A704" s="96"/>
      <c r="B704" s="194" t="s">
        <v>1988</v>
      </c>
      <c r="C704" s="96"/>
      <c r="D704" s="96"/>
      <c r="E704" s="96"/>
      <c r="F704" s="207" t="s">
        <v>1989</v>
      </c>
      <c r="G704" s="131" t="str">
        <f t="shared" ref="G704:G709" si="92">CONCATENATE(H704,"/",I704,"/",J704,)</f>
        <v>23/8/2011</v>
      </c>
      <c r="H704" s="99">
        <v>23</v>
      </c>
      <c r="I704" s="99">
        <v>8</v>
      </c>
      <c r="J704" s="200">
        <v>2011</v>
      </c>
      <c r="K704" s="244" t="s">
        <v>590</v>
      </c>
      <c r="L704" s="363" t="s">
        <v>1990</v>
      </c>
      <c r="M704" s="244" t="s">
        <v>624</v>
      </c>
      <c r="N704" s="554">
        <v>3995</v>
      </c>
      <c r="O704" s="310"/>
      <c r="Q704" s="244">
        <v>10</v>
      </c>
      <c r="R704" s="30">
        <f t="shared" si="87"/>
        <v>33.283333333333331</v>
      </c>
      <c r="S704" s="5">
        <v>2130.1333333333332</v>
      </c>
      <c r="T704" s="312">
        <f t="shared" si="88"/>
        <v>2196.6999999999998</v>
      </c>
      <c r="U704" s="15">
        <f t="shared" si="89"/>
        <v>66.566666666666606</v>
      </c>
      <c r="V704" s="312">
        <f t="shared" si="90"/>
        <v>1798.3000000000002</v>
      </c>
      <c r="W704" s="363">
        <v>16105</v>
      </c>
      <c r="Y704" s="312"/>
      <c r="Z704" s="113">
        <f t="shared" si="91"/>
        <v>66</v>
      </c>
    </row>
    <row r="705" spans="1:26" s="244" customFormat="1" x14ac:dyDescent="0.25">
      <c r="A705" s="96"/>
      <c r="B705" s="194" t="s">
        <v>1991</v>
      </c>
      <c r="C705" s="96"/>
      <c r="D705" s="96"/>
      <c r="E705" s="96"/>
      <c r="F705" s="207" t="s">
        <v>1989</v>
      </c>
      <c r="G705" s="131" t="str">
        <f t="shared" si="92"/>
        <v>23/8/2011</v>
      </c>
      <c r="H705" s="99">
        <v>23</v>
      </c>
      <c r="I705" s="99">
        <v>8</v>
      </c>
      <c r="J705" s="200">
        <v>2011</v>
      </c>
      <c r="K705" s="244" t="s">
        <v>590</v>
      </c>
      <c r="L705" s="363" t="s">
        <v>1990</v>
      </c>
      <c r="M705" s="244" t="s">
        <v>624</v>
      </c>
      <c r="N705" s="554">
        <v>3795</v>
      </c>
      <c r="O705" s="310"/>
      <c r="Q705" s="244">
        <v>10</v>
      </c>
      <c r="R705" s="30">
        <f t="shared" si="87"/>
        <v>31.616666666666664</v>
      </c>
      <c r="S705" s="5">
        <v>2023.4666666666665</v>
      </c>
      <c r="T705" s="312">
        <f t="shared" si="88"/>
        <v>2086.6999999999998</v>
      </c>
      <c r="U705" s="15">
        <f t="shared" si="89"/>
        <v>63.233333333333348</v>
      </c>
      <c r="V705" s="312">
        <f t="shared" si="90"/>
        <v>1708.3000000000002</v>
      </c>
      <c r="W705" s="363">
        <v>16105</v>
      </c>
      <c r="Y705" s="312"/>
      <c r="Z705" s="113">
        <f t="shared" si="91"/>
        <v>66</v>
      </c>
    </row>
    <row r="706" spans="1:26" s="244" customFormat="1" x14ac:dyDescent="0.25">
      <c r="A706" s="96"/>
      <c r="B706" s="194" t="s">
        <v>1992</v>
      </c>
      <c r="C706" s="96"/>
      <c r="D706" s="96"/>
      <c r="E706" s="96"/>
      <c r="F706" s="207" t="s">
        <v>1989</v>
      </c>
      <c r="G706" s="131" t="str">
        <f t="shared" si="92"/>
        <v>7/9/2011</v>
      </c>
      <c r="H706" s="99">
        <v>7</v>
      </c>
      <c r="I706" s="99">
        <v>9</v>
      </c>
      <c r="J706" s="200">
        <v>2011</v>
      </c>
      <c r="K706" s="244" t="s">
        <v>590</v>
      </c>
      <c r="L706" s="363" t="s">
        <v>1993</v>
      </c>
      <c r="M706" s="244" t="s">
        <v>624</v>
      </c>
      <c r="N706" s="554">
        <v>1595</v>
      </c>
      <c r="O706" s="310"/>
      <c r="Q706" s="244">
        <v>10</v>
      </c>
      <c r="R706" s="30">
        <f t="shared" si="87"/>
        <v>13.283333333333333</v>
      </c>
      <c r="S706" s="5">
        <v>836.85</v>
      </c>
      <c r="T706" s="312">
        <f t="shared" si="88"/>
        <v>863.41666666666663</v>
      </c>
      <c r="U706" s="15">
        <f t="shared" si="89"/>
        <v>26.566666666666606</v>
      </c>
      <c r="V706" s="312">
        <f t="shared" si="90"/>
        <v>731.58333333333337</v>
      </c>
      <c r="W706" s="363">
        <v>16236</v>
      </c>
      <c r="Y706" s="312"/>
      <c r="Z706" s="113">
        <f t="shared" si="91"/>
        <v>65</v>
      </c>
    </row>
    <row r="707" spans="1:26" s="244" customFormat="1" x14ac:dyDescent="0.25">
      <c r="A707" s="96"/>
      <c r="B707" s="194" t="s">
        <v>1994</v>
      </c>
      <c r="C707" s="96"/>
      <c r="D707" s="96"/>
      <c r="E707" s="96"/>
      <c r="F707" s="207" t="s">
        <v>1989</v>
      </c>
      <c r="G707" s="131" t="str">
        <f t="shared" si="92"/>
        <v>7/9/2011</v>
      </c>
      <c r="H707" s="99">
        <v>7</v>
      </c>
      <c r="I707" s="99">
        <v>9</v>
      </c>
      <c r="J707" s="200">
        <v>2011</v>
      </c>
      <c r="K707" s="244" t="s">
        <v>590</v>
      </c>
      <c r="L707" s="363" t="s">
        <v>1995</v>
      </c>
      <c r="M707" s="244" t="s">
        <v>624</v>
      </c>
      <c r="N707" s="554">
        <v>1595</v>
      </c>
      <c r="O707" s="310"/>
      <c r="Q707" s="244">
        <v>10</v>
      </c>
      <c r="R707" s="30">
        <f t="shared" si="87"/>
        <v>13.283333333333333</v>
      </c>
      <c r="S707" s="5">
        <v>836.85</v>
      </c>
      <c r="T707" s="312">
        <f t="shared" si="88"/>
        <v>863.41666666666663</v>
      </c>
      <c r="U707" s="15">
        <f t="shared" si="89"/>
        <v>26.566666666666606</v>
      </c>
      <c r="V707" s="312">
        <f t="shared" si="90"/>
        <v>731.58333333333337</v>
      </c>
      <c r="W707" s="363">
        <v>16236</v>
      </c>
      <c r="Y707" s="312"/>
      <c r="Z707" s="113">
        <f t="shared" si="91"/>
        <v>65</v>
      </c>
    </row>
    <row r="708" spans="1:26" s="244" customFormat="1" x14ac:dyDescent="0.25">
      <c r="A708" s="96"/>
      <c r="B708" s="194" t="s">
        <v>1996</v>
      </c>
      <c r="C708" s="96"/>
      <c r="D708" s="96"/>
      <c r="E708" s="96"/>
      <c r="F708" s="207" t="s">
        <v>1997</v>
      </c>
      <c r="G708" s="131" t="str">
        <f t="shared" si="92"/>
        <v>7/9/2011</v>
      </c>
      <c r="H708" s="99">
        <v>7</v>
      </c>
      <c r="I708" s="99">
        <v>9</v>
      </c>
      <c r="J708" s="200">
        <v>2011</v>
      </c>
      <c r="K708" s="244" t="s">
        <v>590</v>
      </c>
      <c r="L708" s="363" t="s">
        <v>1998</v>
      </c>
      <c r="M708" s="244" t="s">
        <v>624</v>
      </c>
      <c r="N708" s="554">
        <v>18560</v>
      </c>
      <c r="O708" s="310"/>
      <c r="Q708" s="244">
        <v>10</v>
      </c>
      <c r="R708" s="30">
        <f t="shared" si="87"/>
        <v>154.65833333333333</v>
      </c>
      <c r="S708" s="5">
        <v>9743.4750000000004</v>
      </c>
      <c r="T708" s="312">
        <f t="shared" si="88"/>
        <v>10052.791666666666</v>
      </c>
      <c r="U708" s="15">
        <f t="shared" si="89"/>
        <v>309.3166666666657</v>
      </c>
      <c r="V708" s="312">
        <f t="shared" si="90"/>
        <v>8507.2083333333339</v>
      </c>
      <c r="W708" s="363">
        <v>16048</v>
      </c>
      <c r="Y708" s="312"/>
      <c r="Z708" s="113">
        <f t="shared" si="91"/>
        <v>65</v>
      </c>
    </row>
    <row r="709" spans="1:26" s="244" customFormat="1" x14ac:dyDescent="0.25">
      <c r="A709" s="96"/>
      <c r="B709" s="194" t="s">
        <v>1999</v>
      </c>
      <c r="C709" s="96"/>
      <c r="D709" s="96"/>
      <c r="E709" s="96"/>
      <c r="F709" s="207" t="s">
        <v>1997</v>
      </c>
      <c r="G709" s="131" t="str">
        <f t="shared" si="92"/>
        <v>7/9/2011</v>
      </c>
      <c r="H709" s="99">
        <v>7</v>
      </c>
      <c r="I709" s="99">
        <v>9</v>
      </c>
      <c r="J709" s="200">
        <v>2011</v>
      </c>
      <c r="K709" s="244" t="s">
        <v>590</v>
      </c>
      <c r="L709" s="363" t="s">
        <v>1998</v>
      </c>
      <c r="M709" s="244" t="s">
        <v>624</v>
      </c>
      <c r="N709" s="554">
        <v>9744</v>
      </c>
      <c r="O709" s="310"/>
      <c r="Q709" s="244">
        <v>10</v>
      </c>
      <c r="R709" s="30">
        <f t="shared" si="87"/>
        <v>81.191666666666663</v>
      </c>
      <c r="S709" s="5">
        <v>5115.0749999999998</v>
      </c>
      <c r="T709" s="312">
        <f t="shared" si="88"/>
        <v>5277.458333333333</v>
      </c>
      <c r="U709" s="15">
        <f t="shared" si="89"/>
        <v>162.38333333333321</v>
      </c>
      <c r="V709" s="312">
        <f t="shared" si="90"/>
        <v>4466.541666666667</v>
      </c>
      <c r="W709" s="363">
        <v>16048</v>
      </c>
      <c r="Y709" s="312"/>
      <c r="Z709" s="113">
        <f t="shared" si="91"/>
        <v>65</v>
      </c>
    </row>
    <row r="710" spans="1:26" s="214" customFormat="1" ht="15" customHeight="1" x14ac:dyDescent="0.25">
      <c r="A710" s="232"/>
      <c r="B710" s="309" t="s">
        <v>2002</v>
      </c>
      <c r="C710" s="232"/>
      <c r="D710" s="232"/>
      <c r="E710" s="231"/>
      <c r="F710" s="232" t="s">
        <v>2003</v>
      </c>
      <c r="G710" s="241" t="str">
        <f>CONCATENATE(H710,"/",I710,"/",J710,)</f>
        <v>4/10/2011</v>
      </c>
      <c r="H710" s="245">
        <v>4</v>
      </c>
      <c r="I710" s="245">
        <v>10</v>
      </c>
      <c r="J710" s="242">
        <v>2011</v>
      </c>
      <c r="K710" s="214" t="s">
        <v>590</v>
      </c>
      <c r="L710" s="237" t="s">
        <v>2004</v>
      </c>
      <c r="M710" s="214" t="s">
        <v>624</v>
      </c>
      <c r="N710" s="246">
        <v>5379.04</v>
      </c>
      <c r="O710" s="146"/>
      <c r="Q710" s="214">
        <v>10</v>
      </c>
      <c r="R710" s="307">
        <f t="shared" si="87"/>
        <v>44.817</v>
      </c>
      <c r="S710" s="5">
        <v>2778.654</v>
      </c>
      <c r="T710" s="312">
        <f t="shared" si="88"/>
        <v>2868.288</v>
      </c>
      <c r="U710" s="15">
        <f t="shared" si="89"/>
        <v>89.634000000000015</v>
      </c>
      <c r="V710" s="243">
        <f t="shared" si="90"/>
        <v>2510.752</v>
      </c>
      <c r="W710" s="237">
        <v>16181</v>
      </c>
      <c r="Y710" s="243"/>
      <c r="Z710" s="308">
        <f t="shared" si="91"/>
        <v>64</v>
      </c>
    </row>
    <row r="711" spans="1:26" s="214" customFormat="1" ht="15" customHeight="1" x14ac:dyDescent="0.25">
      <c r="A711" s="232"/>
      <c r="B711" s="309" t="s">
        <v>2005</v>
      </c>
      <c r="C711" s="232"/>
      <c r="D711" s="232"/>
      <c r="E711" s="231"/>
      <c r="F711" s="232" t="s">
        <v>2003</v>
      </c>
      <c r="G711" s="241" t="str">
        <f>CONCATENATE(H711,"/",I711,"/",J711,)</f>
        <v>4/10/2011</v>
      </c>
      <c r="H711" s="245">
        <v>4</v>
      </c>
      <c r="I711" s="245">
        <v>10</v>
      </c>
      <c r="J711" s="242">
        <v>2011</v>
      </c>
      <c r="K711" s="214" t="s">
        <v>590</v>
      </c>
      <c r="L711" s="237" t="s">
        <v>2004</v>
      </c>
      <c r="M711" s="214" t="s">
        <v>624</v>
      </c>
      <c r="N711" s="246">
        <v>1976.01</v>
      </c>
      <c r="O711" s="146"/>
      <c r="Q711" s="214">
        <v>10</v>
      </c>
      <c r="R711" s="307">
        <f t="shared" si="87"/>
        <v>16.458416666666668</v>
      </c>
      <c r="S711" s="5">
        <v>1020.4218333333334</v>
      </c>
      <c r="T711" s="312">
        <f t="shared" si="88"/>
        <v>1053.3386666666668</v>
      </c>
      <c r="U711" s="15">
        <f t="shared" si="89"/>
        <v>32.916833333333329</v>
      </c>
      <c r="V711" s="243">
        <f t="shared" si="90"/>
        <v>922.67133333333322</v>
      </c>
      <c r="W711" s="237">
        <v>16181</v>
      </c>
      <c r="Y711" s="243"/>
      <c r="Z711" s="308">
        <f t="shared" si="91"/>
        <v>64</v>
      </c>
    </row>
    <row r="712" spans="1:26" s="214" customFormat="1" ht="15" customHeight="1" x14ac:dyDescent="0.25">
      <c r="A712" s="232"/>
      <c r="B712" s="309" t="s">
        <v>2006</v>
      </c>
      <c r="C712" s="232"/>
      <c r="D712" s="232"/>
      <c r="E712" s="231"/>
      <c r="F712" s="232" t="s">
        <v>2003</v>
      </c>
      <c r="G712" s="241" t="str">
        <f>CONCATENATE(H712,"/",I712,"/",J712,)</f>
        <v>4/10/2011</v>
      </c>
      <c r="H712" s="245">
        <v>4</v>
      </c>
      <c r="I712" s="245">
        <v>10</v>
      </c>
      <c r="J712" s="242">
        <v>2011</v>
      </c>
      <c r="K712" s="214" t="s">
        <v>590</v>
      </c>
      <c r="L712" s="237" t="s">
        <v>2004</v>
      </c>
      <c r="M712" s="214" t="s">
        <v>624</v>
      </c>
      <c r="N712" s="246">
        <v>4839.1099999999997</v>
      </c>
      <c r="O712" s="146"/>
      <c r="Q712" s="214">
        <v>10</v>
      </c>
      <c r="R712" s="307">
        <f t="shared" si="87"/>
        <v>40.317583333333332</v>
      </c>
      <c r="S712" s="5">
        <v>2499.6901666666668</v>
      </c>
      <c r="T712" s="312">
        <f t="shared" si="88"/>
        <v>2580.3253333333332</v>
      </c>
      <c r="U712" s="15">
        <f t="shared" si="89"/>
        <v>80.635166666666464</v>
      </c>
      <c r="V712" s="243">
        <f t="shared" si="90"/>
        <v>2258.7846666666665</v>
      </c>
      <c r="W712" s="237">
        <v>16181</v>
      </c>
      <c r="Y712" s="243"/>
      <c r="Z712" s="308">
        <f t="shared" si="91"/>
        <v>64</v>
      </c>
    </row>
    <row r="713" spans="1:26" s="244" customFormat="1" x14ac:dyDescent="0.25">
      <c r="A713" s="96"/>
      <c r="B713" s="195" t="s">
        <v>2007</v>
      </c>
      <c r="C713" s="96"/>
      <c r="D713" s="96"/>
      <c r="E713" s="207"/>
      <c r="F713" s="207" t="s">
        <v>1989</v>
      </c>
      <c r="G713" s="131" t="str">
        <f>CONCATENATE(H713,"/",I713,"/",J713,)</f>
        <v>28/10/2011</v>
      </c>
      <c r="H713" s="99">
        <v>28</v>
      </c>
      <c r="I713" s="99">
        <v>10</v>
      </c>
      <c r="J713" s="200">
        <v>2011</v>
      </c>
      <c r="K713" s="244" t="s">
        <v>590</v>
      </c>
      <c r="L713" s="363" t="s">
        <v>2008</v>
      </c>
      <c r="M713" s="244" t="s">
        <v>624</v>
      </c>
      <c r="N713" s="557">
        <v>9995</v>
      </c>
      <c r="O713" s="310"/>
      <c r="Q713" s="244">
        <v>10</v>
      </c>
      <c r="R713" s="30">
        <f t="shared" si="87"/>
        <v>83.283333333333331</v>
      </c>
      <c r="S713" s="5">
        <v>5163.5666666666666</v>
      </c>
      <c r="T713" s="312">
        <f t="shared" si="88"/>
        <v>5330.1333333333332</v>
      </c>
      <c r="U713" s="15">
        <f>T713-S713</f>
        <v>166.56666666666661</v>
      </c>
      <c r="V713" s="312">
        <f t="shared" si="90"/>
        <v>4664.8666666666668</v>
      </c>
      <c r="W713" s="363">
        <v>16312</v>
      </c>
      <c r="Y713" s="312"/>
      <c r="Z713" s="113">
        <f t="shared" si="91"/>
        <v>64</v>
      </c>
    </row>
    <row r="714" spans="1:26" s="247" customFormat="1" x14ac:dyDescent="0.25">
      <c r="B714" s="248" t="s">
        <v>2009</v>
      </c>
      <c r="E714" s="249"/>
      <c r="F714" s="249"/>
      <c r="G714" s="250" t="str">
        <f>CONCATENATE(H714,"/",I714,"/",J714,)</f>
        <v>28/10/2011</v>
      </c>
      <c r="H714" s="245">
        <v>28</v>
      </c>
      <c r="I714" s="245">
        <v>10</v>
      </c>
      <c r="J714" s="242">
        <v>2011</v>
      </c>
      <c r="L714" s="251"/>
      <c r="N714" s="252">
        <v>1623862</v>
      </c>
      <c r="O714" s="252"/>
      <c r="Q714" s="102"/>
      <c r="R714" s="253">
        <v>22548.06</v>
      </c>
      <c r="S714" s="253">
        <f>1229935.7</f>
        <v>1229935.7</v>
      </c>
      <c r="T714" s="253">
        <f>+S714+R714</f>
        <v>1252483.76</v>
      </c>
      <c r="U714" s="15">
        <f>T714-S714</f>
        <v>22548.060000000056</v>
      </c>
      <c r="V714" s="253">
        <f t="shared" si="90"/>
        <v>371378.24</v>
      </c>
    </row>
    <row r="715" spans="1:26" s="260" customFormat="1" ht="16.5" thickBot="1" x14ac:dyDescent="0.3">
      <c r="A715" s="22" t="s">
        <v>517</v>
      </c>
      <c r="B715" s="255"/>
      <c r="C715" s="254"/>
      <c r="D715" s="254"/>
      <c r="E715" s="254"/>
      <c r="F715" s="254"/>
      <c r="G715" s="254"/>
      <c r="H715" s="256"/>
      <c r="I715" s="256"/>
      <c r="J715" s="257"/>
      <c r="K715" s="254"/>
      <c r="L715" s="254"/>
      <c r="M715" s="254"/>
      <c r="N715" s="258">
        <f>SUM(N689:N714)</f>
        <v>2059607.32</v>
      </c>
      <c r="O715" s="258">
        <f>SUM(O689:O714)</f>
        <v>0</v>
      </c>
      <c r="P715" s="258">
        <f>SUM(P689:P714)</f>
        <v>0</v>
      </c>
      <c r="Q715" s="261"/>
      <c r="R715" s="258">
        <f>SUM(R689:R714)</f>
        <v>26179.062666666669</v>
      </c>
      <c r="S715" s="258">
        <v>1480742.2670000002</v>
      </c>
      <c r="T715" s="258">
        <f>SUM(T689:T714)</f>
        <v>1510552.3323333333</v>
      </c>
      <c r="U715" s="258">
        <f>SUM(U689:U714)</f>
        <v>29810.06533333339</v>
      </c>
      <c r="V715" s="258">
        <f>SUM(V689:V714)</f>
        <v>549054.98766666662</v>
      </c>
    </row>
    <row r="716" spans="1:26" s="260" customFormat="1" ht="16.5" thickTop="1" x14ac:dyDescent="0.25">
      <c r="A716" s="254"/>
      <c r="B716" s="255"/>
      <c r="C716" s="254"/>
      <c r="D716" s="254"/>
      <c r="E716" s="254"/>
      <c r="F716" s="254"/>
      <c r="G716" s="254"/>
      <c r="H716" s="256"/>
      <c r="I716" s="256"/>
      <c r="J716" s="257"/>
      <c r="K716" s="254"/>
      <c r="L716" s="254"/>
      <c r="M716" s="254"/>
      <c r="N716" s="261"/>
      <c r="O716" s="259"/>
      <c r="Q716" s="234"/>
      <c r="R716" s="261"/>
      <c r="S716" s="261"/>
      <c r="T716" s="261"/>
      <c r="U716" s="261"/>
      <c r="V716" s="261"/>
    </row>
    <row r="717" spans="1:26" s="244" customFormat="1" x14ac:dyDescent="0.25">
      <c r="A717" s="22" t="s">
        <v>519</v>
      </c>
      <c r="B717" s="96"/>
      <c r="C717" s="96"/>
      <c r="D717" s="96"/>
      <c r="E717" s="96"/>
      <c r="F717" s="96"/>
      <c r="G717" s="131"/>
      <c r="H717" s="132"/>
      <c r="I717" s="132"/>
      <c r="J717" s="133"/>
      <c r="K717" s="96"/>
      <c r="L717" s="96"/>
      <c r="M717" s="96"/>
      <c r="N717" s="29">
        <f>+N715+N687</f>
        <v>6611411.1698328163</v>
      </c>
      <c r="O717" s="29">
        <f>+O715+O687</f>
        <v>0</v>
      </c>
      <c r="P717" s="29">
        <f>+P715+P687</f>
        <v>0</v>
      </c>
      <c r="Q717" s="28"/>
      <c r="R717" s="29">
        <f>+R715+R687</f>
        <v>47674.260748606815</v>
      </c>
      <c r="S717" s="29">
        <v>5673350.9384281384</v>
      </c>
      <c r="T717" s="29">
        <f>+T715+T687</f>
        <v>5615295.3400086835</v>
      </c>
      <c r="U717" s="29">
        <f>+U715+U687</f>
        <v>69408.445580547093</v>
      </c>
      <c r="V717" s="29">
        <f>+V715+V687</f>
        <v>996115.82982413191</v>
      </c>
      <c r="X717" s="311"/>
      <c r="Y717" s="312"/>
      <c r="Z717" s="113"/>
    </row>
    <row r="718" spans="1:26" s="266" customFormat="1" x14ac:dyDescent="0.25">
      <c r="A718" s="262"/>
      <c r="B718" s="262"/>
      <c r="C718" s="262"/>
      <c r="D718" s="262"/>
      <c r="E718" s="262"/>
      <c r="F718" s="262"/>
      <c r="G718" s="262"/>
      <c r="H718" s="263"/>
      <c r="I718" s="263"/>
      <c r="J718" s="264"/>
      <c r="K718" s="262"/>
      <c r="L718" s="262"/>
      <c r="M718" s="262"/>
      <c r="N718" s="265"/>
      <c r="O718" s="265"/>
      <c r="Q718" s="214"/>
      <c r="R718" s="267"/>
      <c r="S718" s="267"/>
      <c r="T718" s="267"/>
      <c r="U718" s="267"/>
      <c r="V718" s="267"/>
    </row>
    <row r="719" spans="1:26" s="102" customFormat="1" x14ac:dyDescent="0.25">
      <c r="A719" s="96"/>
      <c r="B719" s="96" t="s">
        <v>1442</v>
      </c>
      <c r="C719" s="96" t="s">
        <v>2010</v>
      </c>
      <c r="D719" s="96" t="s">
        <v>2011</v>
      </c>
      <c r="E719" s="96"/>
      <c r="F719" s="96" t="s">
        <v>1457</v>
      </c>
      <c r="G719" s="131">
        <v>40934</v>
      </c>
      <c r="H719" s="132">
        <v>26</v>
      </c>
      <c r="I719" s="132">
        <v>1</v>
      </c>
      <c r="J719" s="133">
        <v>2012</v>
      </c>
      <c r="K719" s="96" t="s">
        <v>34</v>
      </c>
      <c r="L719" s="96">
        <v>90120729</v>
      </c>
      <c r="M719" s="96" t="s">
        <v>624</v>
      </c>
      <c r="N719" s="185">
        <v>5481.26</v>
      </c>
      <c r="O719" s="186" t="s">
        <v>1444</v>
      </c>
      <c r="Q719" s="102">
        <v>10</v>
      </c>
      <c r="R719" s="134">
        <f>(N719/Q719)/12</f>
        <v>45.677166666666665</v>
      </c>
      <c r="S719" s="5">
        <v>2694.9528333333333</v>
      </c>
      <c r="T719" s="312">
        <f>Z719*R719</f>
        <v>2786.3071666666665</v>
      </c>
      <c r="U719" s="15">
        <f>T719-S719</f>
        <v>91.354333333333216</v>
      </c>
      <c r="V719" s="134">
        <f>N719-T719</f>
        <v>2694.9528333333337</v>
      </c>
      <c r="W719" s="102">
        <v>16617</v>
      </c>
      <c r="X719" s="135"/>
      <c r="Y719" s="229"/>
      <c r="Z719" s="113">
        <f>IF((DATEDIF(G719,Z$4,"m"))&gt;=120,120,(DATEDIF(G719,Z$4,"m")))</f>
        <v>61</v>
      </c>
    </row>
    <row r="720" spans="1:26" s="102" customFormat="1" x14ac:dyDescent="0.25">
      <c r="A720" s="96"/>
      <c r="B720" s="96" t="s">
        <v>1442</v>
      </c>
      <c r="C720" s="96" t="s">
        <v>2010</v>
      </c>
      <c r="D720" s="96" t="s">
        <v>2011</v>
      </c>
      <c r="E720" s="96"/>
      <c r="F720" s="96" t="s">
        <v>1457</v>
      </c>
      <c r="G720" s="131">
        <v>40934</v>
      </c>
      <c r="H720" s="132">
        <v>26</v>
      </c>
      <c r="I720" s="132">
        <v>1</v>
      </c>
      <c r="J720" s="133">
        <v>2012</v>
      </c>
      <c r="K720" s="96" t="s">
        <v>34</v>
      </c>
      <c r="L720" s="96">
        <v>90120729</v>
      </c>
      <c r="M720" s="96" t="s">
        <v>624</v>
      </c>
      <c r="N720" s="185">
        <v>5481.26</v>
      </c>
      <c r="O720" s="186" t="s">
        <v>1444</v>
      </c>
      <c r="Q720" s="102">
        <v>10</v>
      </c>
      <c r="R720" s="134">
        <f>(N720/Q720)/12</f>
        <v>45.677166666666665</v>
      </c>
      <c r="S720" s="5">
        <v>2694.9528333333333</v>
      </c>
      <c r="T720" s="312">
        <f>Z720*R720</f>
        <v>2786.3071666666665</v>
      </c>
      <c r="U720" s="15">
        <f>T720-S720</f>
        <v>91.354333333333216</v>
      </c>
      <c r="V720" s="134">
        <f>N720-T720</f>
        <v>2694.9528333333337</v>
      </c>
      <c r="W720" s="102">
        <v>16617</v>
      </c>
      <c r="X720" s="135"/>
      <c r="Y720" s="229"/>
      <c r="Z720" s="113">
        <f>IF((DATEDIF(G720,Z$4,"m"))&gt;=120,120,(DATEDIF(G720,Z$4,"m")))</f>
        <v>61</v>
      </c>
    </row>
    <row r="721" spans="1:26" s="102" customFormat="1" x14ac:dyDescent="0.25">
      <c r="A721" s="96"/>
      <c r="B721" s="96"/>
      <c r="C721" s="96"/>
      <c r="D721" s="96"/>
      <c r="E721" s="96"/>
      <c r="F721" s="96"/>
      <c r="G721" s="131"/>
      <c r="H721" s="132"/>
      <c r="I721" s="132"/>
      <c r="J721" s="133"/>
      <c r="K721" s="96"/>
      <c r="L721" s="96"/>
      <c r="M721" s="96"/>
      <c r="N721" s="108">
        <f>SUM(N719:N720)</f>
        <v>10962.52</v>
      </c>
      <c r="O721" s="268"/>
      <c r="P721" s="111"/>
      <c r="Q721" s="281"/>
      <c r="R721" s="112">
        <f>SUM(R719:R720)</f>
        <v>91.354333333333329</v>
      </c>
      <c r="S721" s="112">
        <v>5389.9056666666665</v>
      </c>
      <c r="T721" s="112">
        <f>SUM(T719:T720)</f>
        <v>5572.614333333333</v>
      </c>
      <c r="U721" s="112">
        <f>SUM(U719:U720)</f>
        <v>182.70866666666643</v>
      </c>
      <c r="V721" s="112">
        <f>SUM(V719:V720)</f>
        <v>5389.9056666666675</v>
      </c>
      <c r="X721" s="135"/>
      <c r="Y721" s="229"/>
      <c r="Z721" s="113"/>
    </row>
    <row r="722" spans="1:26" s="102" customFormat="1" x14ac:dyDescent="0.25">
      <c r="A722" s="96"/>
      <c r="B722" s="96"/>
      <c r="C722" s="96"/>
      <c r="D722" s="96"/>
      <c r="E722" s="96"/>
      <c r="F722" s="96"/>
      <c r="G722" s="131"/>
      <c r="H722" s="132"/>
      <c r="I722" s="132"/>
      <c r="J722" s="133"/>
      <c r="K722" s="96"/>
      <c r="L722" s="96"/>
      <c r="M722" s="96"/>
      <c r="N722" s="185"/>
      <c r="O722" s="186"/>
      <c r="R722" s="134"/>
      <c r="S722" s="5"/>
      <c r="T722" s="312"/>
      <c r="U722" s="15"/>
      <c r="V722" s="134"/>
      <c r="X722" s="135"/>
      <c r="Y722" s="229"/>
      <c r="Z722" s="113"/>
    </row>
    <row r="723" spans="1:26" x14ac:dyDescent="0.25">
      <c r="B723" s="97" t="s">
        <v>2012</v>
      </c>
      <c r="D723" s="97">
        <v>2000</v>
      </c>
      <c r="F723" s="232" t="s">
        <v>2003</v>
      </c>
      <c r="G723" s="131">
        <v>41116</v>
      </c>
      <c r="H723" s="269">
        <v>26</v>
      </c>
      <c r="I723" s="269">
        <v>7</v>
      </c>
      <c r="J723" s="270">
        <v>2012</v>
      </c>
      <c r="K723" s="96" t="s">
        <v>34</v>
      </c>
      <c r="L723" s="96" t="s">
        <v>2013</v>
      </c>
      <c r="M723" s="96" t="s">
        <v>624</v>
      </c>
      <c r="N723" s="187">
        <v>7059.3455000000004</v>
      </c>
      <c r="O723" s="186" t="s">
        <v>1444</v>
      </c>
      <c r="P723" s="102"/>
      <c r="Q723" s="102">
        <v>10</v>
      </c>
      <c r="R723" s="134">
        <f t="shared" ref="R723:R735" si="93">(N723/Q723)/12</f>
        <v>58.827879166666669</v>
      </c>
      <c r="S723" s="5">
        <v>3117.8775958333335</v>
      </c>
      <c r="T723" s="312">
        <f>Z723*R723</f>
        <v>3235.5333541666669</v>
      </c>
      <c r="U723" s="15">
        <f>T723-S723</f>
        <v>117.65575833333332</v>
      </c>
      <c r="V723" s="134">
        <f t="shared" ref="V723:V735" si="94">N723-T723</f>
        <v>3823.8121458333335</v>
      </c>
      <c r="W723" s="102">
        <v>17327</v>
      </c>
      <c r="X723" s="135"/>
      <c r="Y723" s="229"/>
      <c r="Z723" s="113">
        <f t="shared" ref="Z723:Z735" si="95">IF((DATEDIF(G723,Z$4,"m"))&gt;=120,120,(DATEDIF(G723,Z$4,"m")))</f>
        <v>55</v>
      </c>
    </row>
    <row r="724" spans="1:26" x14ac:dyDescent="0.25">
      <c r="B724" s="97" t="s">
        <v>2012</v>
      </c>
      <c r="D724" s="97">
        <v>2000</v>
      </c>
      <c r="F724" s="232" t="s">
        <v>2003</v>
      </c>
      <c r="G724" s="131">
        <v>41116</v>
      </c>
      <c r="H724" s="269">
        <v>26</v>
      </c>
      <c r="I724" s="269">
        <v>7</v>
      </c>
      <c r="J724" s="270">
        <v>2012</v>
      </c>
      <c r="K724" s="96" t="s">
        <v>34</v>
      </c>
      <c r="L724" s="96" t="s">
        <v>2013</v>
      </c>
      <c r="M724" s="96" t="s">
        <v>624</v>
      </c>
      <c r="N724" s="187">
        <v>7059.3455000000004</v>
      </c>
      <c r="O724" s="186" t="s">
        <v>1444</v>
      </c>
      <c r="P724" s="102"/>
      <c r="Q724" s="102">
        <v>10</v>
      </c>
      <c r="R724" s="134">
        <f t="shared" si="93"/>
        <v>58.827879166666669</v>
      </c>
      <c r="S724" s="5">
        <v>3117.8775958333335</v>
      </c>
      <c r="T724" s="312">
        <f t="shared" ref="T724:T735" si="96">Z724*R724</f>
        <v>3235.5333541666669</v>
      </c>
      <c r="U724" s="15">
        <f t="shared" ref="U724:U735" si="97">T724-S724</f>
        <v>117.65575833333332</v>
      </c>
      <c r="V724" s="134">
        <f t="shared" si="94"/>
        <v>3823.8121458333335</v>
      </c>
      <c r="W724" s="102">
        <v>17327</v>
      </c>
      <c r="X724" s="135"/>
      <c r="Y724" s="229"/>
      <c r="Z724" s="113">
        <f t="shared" si="95"/>
        <v>55</v>
      </c>
    </row>
    <row r="725" spans="1:26" x14ac:dyDescent="0.25">
      <c r="B725" s="97" t="s">
        <v>2012</v>
      </c>
      <c r="D725" s="97">
        <v>2000</v>
      </c>
      <c r="F725" s="232" t="s">
        <v>2003</v>
      </c>
      <c r="G725" s="131">
        <v>41116</v>
      </c>
      <c r="H725" s="269">
        <v>26</v>
      </c>
      <c r="I725" s="269">
        <v>7</v>
      </c>
      <c r="J725" s="270">
        <v>2012</v>
      </c>
      <c r="K725" s="96" t="s">
        <v>34</v>
      </c>
      <c r="L725" s="96" t="s">
        <v>2013</v>
      </c>
      <c r="M725" s="96" t="s">
        <v>624</v>
      </c>
      <c r="N725" s="187">
        <v>7059.3455000000004</v>
      </c>
      <c r="O725" s="186" t="s">
        <v>1444</v>
      </c>
      <c r="P725" s="102"/>
      <c r="Q725" s="102">
        <v>10</v>
      </c>
      <c r="R725" s="134">
        <f t="shared" si="93"/>
        <v>58.827879166666669</v>
      </c>
      <c r="S725" s="5">
        <v>3117.8775958333335</v>
      </c>
      <c r="T725" s="312">
        <f t="shared" si="96"/>
        <v>3235.5333541666669</v>
      </c>
      <c r="U725" s="15">
        <f t="shared" si="97"/>
        <v>117.65575833333332</v>
      </c>
      <c r="V725" s="134">
        <f t="shared" si="94"/>
        <v>3823.8121458333335</v>
      </c>
      <c r="W725" s="102">
        <v>17327</v>
      </c>
      <c r="X725" s="135"/>
      <c r="Y725" s="229"/>
      <c r="Z725" s="113">
        <f t="shared" si="95"/>
        <v>55</v>
      </c>
    </row>
    <row r="726" spans="1:26" x14ac:dyDescent="0.25">
      <c r="B726" s="97" t="s">
        <v>2012</v>
      </c>
      <c r="D726" s="97">
        <v>2000</v>
      </c>
      <c r="F726" s="232" t="s">
        <v>2003</v>
      </c>
      <c r="G726" s="131">
        <v>41116</v>
      </c>
      <c r="H726" s="269">
        <v>26</v>
      </c>
      <c r="I726" s="269">
        <v>7</v>
      </c>
      <c r="J726" s="270">
        <v>2012</v>
      </c>
      <c r="K726" s="96" t="s">
        <v>34</v>
      </c>
      <c r="L726" s="96" t="s">
        <v>2013</v>
      </c>
      <c r="M726" s="96" t="s">
        <v>624</v>
      </c>
      <c r="N726" s="187">
        <v>7059.3455000000004</v>
      </c>
      <c r="O726" s="186" t="s">
        <v>1444</v>
      </c>
      <c r="P726" s="102"/>
      <c r="Q726" s="102">
        <v>10</v>
      </c>
      <c r="R726" s="134">
        <f t="shared" si="93"/>
        <v>58.827879166666669</v>
      </c>
      <c r="S726" s="5">
        <v>3117.8775958333335</v>
      </c>
      <c r="T726" s="312">
        <f t="shared" si="96"/>
        <v>3235.5333541666669</v>
      </c>
      <c r="U726" s="15">
        <f t="shared" si="97"/>
        <v>117.65575833333332</v>
      </c>
      <c r="V726" s="134">
        <f t="shared" si="94"/>
        <v>3823.8121458333335</v>
      </c>
      <c r="W726" s="102">
        <v>17327</v>
      </c>
      <c r="X726" s="135"/>
      <c r="Y726" s="229"/>
      <c r="Z726" s="113">
        <f t="shared" si="95"/>
        <v>55</v>
      </c>
    </row>
    <row r="727" spans="1:26" x14ac:dyDescent="0.25">
      <c r="B727" s="97" t="s">
        <v>2012</v>
      </c>
      <c r="D727" s="97">
        <v>2000</v>
      </c>
      <c r="F727" s="232" t="s">
        <v>2003</v>
      </c>
      <c r="G727" s="131">
        <v>41116</v>
      </c>
      <c r="H727" s="269">
        <v>26</v>
      </c>
      <c r="I727" s="269">
        <v>7</v>
      </c>
      <c r="J727" s="270">
        <v>2012</v>
      </c>
      <c r="K727" s="96" t="s">
        <v>34</v>
      </c>
      <c r="L727" s="96" t="s">
        <v>2013</v>
      </c>
      <c r="M727" s="96" t="s">
        <v>624</v>
      </c>
      <c r="N727" s="187">
        <v>7059.3455000000004</v>
      </c>
      <c r="O727" s="186" t="s">
        <v>1444</v>
      </c>
      <c r="P727" s="102"/>
      <c r="Q727" s="102">
        <v>10</v>
      </c>
      <c r="R727" s="134">
        <f t="shared" si="93"/>
        <v>58.827879166666669</v>
      </c>
      <c r="S727" s="5">
        <v>3117.8775958333335</v>
      </c>
      <c r="T727" s="312">
        <f t="shared" si="96"/>
        <v>3235.5333541666669</v>
      </c>
      <c r="U727" s="15">
        <f t="shared" si="97"/>
        <v>117.65575833333332</v>
      </c>
      <c r="V727" s="134">
        <f t="shared" si="94"/>
        <v>3823.8121458333335</v>
      </c>
      <c r="W727" s="102">
        <v>17327</v>
      </c>
      <c r="X727" s="135"/>
      <c r="Y727" s="229"/>
      <c r="Z727" s="113">
        <f t="shared" si="95"/>
        <v>55</v>
      </c>
    </row>
    <row r="728" spans="1:26" x14ac:dyDescent="0.25">
      <c r="B728" s="97" t="s">
        <v>2014</v>
      </c>
      <c r="D728" s="97">
        <v>2000</v>
      </c>
      <c r="F728" s="232" t="s">
        <v>2003</v>
      </c>
      <c r="G728" s="131">
        <v>41116</v>
      </c>
      <c r="H728" s="269">
        <v>26</v>
      </c>
      <c r="I728" s="269">
        <v>7</v>
      </c>
      <c r="J728" s="270">
        <v>2012</v>
      </c>
      <c r="K728" s="96" t="s">
        <v>34</v>
      </c>
      <c r="L728" s="96" t="s">
        <v>2013</v>
      </c>
      <c r="M728" s="96" t="s">
        <v>624</v>
      </c>
      <c r="N728" s="187">
        <v>7871.77</v>
      </c>
      <c r="O728" s="186" t="s">
        <v>1444</v>
      </c>
      <c r="P728" s="102"/>
      <c r="Q728" s="102">
        <v>10</v>
      </c>
      <c r="R728" s="134">
        <f t="shared" si="93"/>
        <v>65.598083333333335</v>
      </c>
      <c r="S728" s="5">
        <v>3476.6984166666666</v>
      </c>
      <c r="T728" s="312">
        <f t="shared" si="96"/>
        <v>3607.8945833333332</v>
      </c>
      <c r="U728" s="15">
        <f t="shared" si="97"/>
        <v>131.19616666666661</v>
      </c>
      <c r="V728" s="134">
        <f t="shared" si="94"/>
        <v>4263.8754166666677</v>
      </c>
      <c r="W728" s="102">
        <v>17327</v>
      </c>
      <c r="X728" s="135"/>
      <c r="Y728" s="229"/>
      <c r="Z728" s="113">
        <f t="shared" si="95"/>
        <v>55</v>
      </c>
    </row>
    <row r="729" spans="1:26" x14ac:dyDescent="0.25">
      <c r="B729" s="97" t="s">
        <v>2015</v>
      </c>
      <c r="D729" s="97" t="s">
        <v>2016</v>
      </c>
      <c r="F729" s="232" t="s">
        <v>2003</v>
      </c>
      <c r="G729" s="131">
        <v>41116</v>
      </c>
      <c r="H729" s="269">
        <v>26</v>
      </c>
      <c r="I729" s="269">
        <v>7</v>
      </c>
      <c r="J729" s="270">
        <v>2012</v>
      </c>
      <c r="K729" s="96" t="s">
        <v>34</v>
      </c>
      <c r="L729" s="96" t="s">
        <v>2013</v>
      </c>
      <c r="M729" s="96" t="s">
        <v>624</v>
      </c>
      <c r="N729" s="187">
        <v>3024.58</v>
      </c>
      <c r="O729" s="186" t="s">
        <v>1444</v>
      </c>
      <c r="P729" s="102"/>
      <c r="Q729" s="102">
        <v>10</v>
      </c>
      <c r="R729" s="134">
        <f t="shared" si="93"/>
        <v>25.20483333333333</v>
      </c>
      <c r="S729" s="5">
        <v>1335.8561666666665</v>
      </c>
      <c r="T729" s="312">
        <f t="shared" si="96"/>
        <v>1386.2658333333331</v>
      </c>
      <c r="U729" s="15">
        <f t="shared" si="97"/>
        <v>50.409666666666681</v>
      </c>
      <c r="V729" s="134">
        <f t="shared" si="94"/>
        <v>1638.3141666666668</v>
      </c>
      <c r="W729" s="102">
        <v>17327</v>
      </c>
      <c r="X729" s="135"/>
      <c r="Y729" s="229"/>
      <c r="Z729" s="113">
        <f t="shared" si="95"/>
        <v>55</v>
      </c>
    </row>
    <row r="730" spans="1:26" x14ac:dyDescent="0.25">
      <c r="B730" s="97" t="s">
        <v>2017</v>
      </c>
      <c r="F730" s="232" t="s">
        <v>2003</v>
      </c>
      <c r="G730" s="131">
        <v>41116</v>
      </c>
      <c r="H730" s="269">
        <v>26</v>
      </c>
      <c r="I730" s="269">
        <v>7</v>
      </c>
      <c r="J730" s="270">
        <v>2012</v>
      </c>
      <c r="K730" s="96" t="s">
        <v>34</v>
      </c>
      <c r="L730" s="96" t="s">
        <v>2013</v>
      </c>
      <c r="M730" s="96" t="s">
        <v>624</v>
      </c>
      <c r="N730" s="187">
        <v>655.97550000000001</v>
      </c>
      <c r="O730" s="186" t="s">
        <v>1444</v>
      </c>
      <c r="P730" s="102"/>
      <c r="Q730" s="102">
        <v>10</v>
      </c>
      <c r="R730" s="134">
        <f t="shared" si="93"/>
        <v>5.4664624999999996</v>
      </c>
      <c r="S730" s="5">
        <v>289.72251249999999</v>
      </c>
      <c r="T730" s="312">
        <f t="shared" si="96"/>
        <v>300.65543749999995</v>
      </c>
      <c r="U730" s="15">
        <f t="shared" si="97"/>
        <v>10.932924999999955</v>
      </c>
      <c r="V730" s="134">
        <f t="shared" si="94"/>
        <v>355.32006250000006</v>
      </c>
      <c r="W730" s="102">
        <v>17327</v>
      </c>
      <c r="X730" s="135"/>
      <c r="Y730" s="229"/>
      <c r="Z730" s="113">
        <f t="shared" si="95"/>
        <v>55</v>
      </c>
    </row>
    <row r="731" spans="1:26" x14ac:dyDescent="0.25">
      <c r="B731" s="97" t="s">
        <v>2017</v>
      </c>
      <c r="F731" s="232" t="s">
        <v>2003</v>
      </c>
      <c r="G731" s="131">
        <v>41116</v>
      </c>
      <c r="H731" s="269">
        <v>26</v>
      </c>
      <c r="I731" s="269">
        <v>7</v>
      </c>
      <c r="J731" s="270">
        <v>2012</v>
      </c>
      <c r="K731" s="96" t="s">
        <v>34</v>
      </c>
      <c r="L731" s="96" t="s">
        <v>2013</v>
      </c>
      <c r="M731" s="96" t="s">
        <v>624</v>
      </c>
      <c r="N731" s="187">
        <v>655.97550000000001</v>
      </c>
      <c r="O731" s="186" t="s">
        <v>1444</v>
      </c>
      <c r="P731" s="102"/>
      <c r="Q731" s="102">
        <v>10</v>
      </c>
      <c r="R731" s="134">
        <f t="shared" si="93"/>
        <v>5.4664624999999996</v>
      </c>
      <c r="S731" s="5">
        <v>289.72251249999999</v>
      </c>
      <c r="T731" s="312">
        <f t="shared" si="96"/>
        <v>300.65543749999995</v>
      </c>
      <c r="U731" s="15">
        <f t="shared" si="97"/>
        <v>10.932924999999955</v>
      </c>
      <c r="V731" s="134">
        <f t="shared" si="94"/>
        <v>355.32006250000006</v>
      </c>
      <c r="W731" s="102">
        <v>17327</v>
      </c>
      <c r="X731" s="135"/>
      <c r="Y731" s="229"/>
      <c r="Z731" s="113">
        <f t="shared" si="95"/>
        <v>55</v>
      </c>
    </row>
    <row r="732" spans="1:26" x14ac:dyDescent="0.25">
      <c r="B732" s="97" t="s">
        <v>2017</v>
      </c>
      <c r="F732" s="232" t="s">
        <v>2003</v>
      </c>
      <c r="G732" s="131">
        <v>41116</v>
      </c>
      <c r="H732" s="269">
        <v>26</v>
      </c>
      <c r="I732" s="269">
        <v>7</v>
      </c>
      <c r="J732" s="270">
        <v>2012</v>
      </c>
      <c r="K732" s="96" t="s">
        <v>34</v>
      </c>
      <c r="L732" s="96" t="s">
        <v>2013</v>
      </c>
      <c r="M732" s="96" t="s">
        <v>624</v>
      </c>
      <c r="N732" s="187">
        <v>655.97550000000001</v>
      </c>
      <c r="O732" s="186" t="s">
        <v>1444</v>
      </c>
      <c r="P732" s="102"/>
      <c r="Q732" s="102">
        <v>10</v>
      </c>
      <c r="R732" s="134">
        <f t="shared" si="93"/>
        <v>5.4664624999999996</v>
      </c>
      <c r="S732" s="5">
        <v>289.72251249999999</v>
      </c>
      <c r="T732" s="312">
        <f t="shared" si="96"/>
        <v>300.65543749999995</v>
      </c>
      <c r="U732" s="15">
        <f t="shared" si="97"/>
        <v>10.932924999999955</v>
      </c>
      <c r="V732" s="134">
        <f t="shared" si="94"/>
        <v>355.32006250000006</v>
      </c>
      <c r="W732" s="102">
        <v>17327</v>
      </c>
      <c r="X732" s="135"/>
      <c r="Y732" s="229"/>
      <c r="Z732" s="113">
        <f t="shared" si="95"/>
        <v>55</v>
      </c>
    </row>
    <row r="733" spans="1:26" x14ac:dyDescent="0.25">
      <c r="B733" s="97" t="s">
        <v>2017</v>
      </c>
      <c r="F733" s="232" t="s">
        <v>2003</v>
      </c>
      <c r="G733" s="131">
        <v>41116</v>
      </c>
      <c r="H733" s="269">
        <v>26</v>
      </c>
      <c r="I733" s="269">
        <v>7</v>
      </c>
      <c r="J733" s="270">
        <v>2012</v>
      </c>
      <c r="K733" s="96" t="s">
        <v>34</v>
      </c>
      <c r="L733" s="96" t="s">
        <v>2013</v>
      </c>
      <c r="M733" s="96" t="s">
        <v>624</v>
      </c>
      <c r="N733" s="187">
        <v>655.97550000000001</v>
      </c>
      <c r="O733" s="186" t="s">
        <v>1444</v>
      </c>
      <c r="P733" s="102"/>
      <c r="Q733" s="102">
        <v>10</v>
      </c>
      <c r="R733" s="134">
        <f t="shared" si="93"/>
        <v>5.4664624999999996</v>
      </c>
      <c r="S733" s="5">
        <v>289.72251249999999</v>
      </c>
      <c r="T733" s="312">
        <f t="shared" si="96"/>
        <v>300.65543749999995</v>
      </c>
      <c r="U733" s="15">
        <f t="shared" si="97"/>
        <v>10.932924999999955</v>
      </c>
      <c r="V733" s="134">
        <f t="shared" si="94"/>
        <v>355.32006250000006</v>
      </c>
      <c r="W733" s="102">
        <v>17327</v>
      </c>
      <c r="X733" s="135"/>
      <c r="Y733" s="229"/>
      <c r="Z733" s="113">
        <f t="shared" si="95"/>
        <v>55</v>
      </c>
    </row>
    <row r="734" spans="1:26" x14ac:dyDescent="0.25">
      <c r="B734" s="97" t="s">
        <v>2017</v>
      </c>
      <c r="F734" s="232" t="s">
        <v>2003</v>
      </c>
      <c r="G734" s="131">
        <v>41116</v>
      </c>
      <c r="H734" s="269">
        <v>26</v>
      </c>
      <c r="I734" s="269">
        <v>7</v>
      </c>
      <c r="J734" s="270">
        <v>2012</v>
      </c>
      <c r="K734" s="96" t="s">
        <v>34</v>
      </c>
      <c r="L734" s="96" t="s">
        <v>2013</v>
      </c>
      <c r="M734" s="96" t="s">
        <v>624</v>
      </c>
      <c r="N734" s="187">
        <v>655.97550000000001</v>
      </c>
      <c r="O734" s="186" t="s">
        <v>1444</v>
      </c>
      <c r="P734" s="102"/>
      <c r="Q734" s="102">
        <v>10</v>
      </c>
      <c r="R734" s="134">
        <f t="shared" si="93"/>
        <v>5.4664624999999996</v>
      </c>
      <c r="S734" s="5">
        <v>289.72251249999999</v>
      </c>
      <c r="T734" s="312">
        <f t="shared" si="96"/>
        <v>300.65543749999995</v>
      </c>
      <c r="U734" s="15">
        <f t="shared" si="97"/>
        <v>10.932924999999955</v>
      </c>
      <c r="V734" s="134">
        <f t="shared" si="94"/>
        <v>355.32006250000006</v>
      </c>
      <c r="W734" s="102">
        <v>17327</v>
      </c>
      <c r="X734" s="135"/>
      <c r="Y734" s="229"/>
      <c r="Z734" s="113">
        <f t="shared" si="95"/>
        <v>55</v>
      </c>
    </row>
    <row r="735" spans="1:26" x14ac:dyDescent="0.25">
      <c r="B735" s="97" t="s">
        <v>2018</v>
      </c>
      <c r="D735" s="97">
        <v>2000</v>
      </c>
      <c r="F735" s="232" t="s">
        <v>2003</v>
      </c>
      <c r="G735" s="131">
        <v>41121</v>
      </c>
      <c r="H735" s="269">
        <v>31</v>
      </c>
      <c r="I735" s="269">
        <v>7</v>
      </c>
      <c r="J735" s="270">
        <v>2012</v>
      </c>
      <c r="K735" s="96" t="s">
        <v>34</v>
      </c>
      <c r="L735" s="96" t="s">
        <v>2019</v>
      </c>
      <c r="M735" s="96" t="s">
        <v>624</v>
      </c>
      <c r="N735" s="187">
        <v>10089.98</v>
      </c>
      <c r="O735" s="186" t="s">
        <v>1444</v>
      </c>
      <c r="P735" s="102"/>
      <c r="Q735" s="102">
        <v>10</v>
      </c>
      <c r="R735" s="134">
        <f t="shared" si="93"/>
        <v>84.083166666666656</v>
      </c>
      <c r="S735" s="5">
        <v>4456.4078333333327</v>
      </c>
      <c r="T735" s="312">
        <f t="shared" si="96"/>
        <v>4540.4909999999991</v>
      </c>
      <c r="U735" s="15">
        <f t="shared" si="97"/>
        <v>84.08316666666633</v>
      </c>
      <c r="V735" s="134">
        <f t="shared" si="94"/>
        <v>5549.4890000000005</v>
      </c>
      <c r="W735" s="102">
        <v>17327</v>
      </c>
      <c r="X735" s="135"/>
      <c r="Y735" s="229"/>
      <c r="Z735" s="113">
        <f t="shared" si="95"/>
        <v>54</v>
      </c>
    </row>
    <row r="736" spans="1:26" x14ac:dyDescent="0.25">
      <c r="N736" s="108">
        <f>SUM(N723:P735)</f>
        <v>59562.934999999998</v>
      </c>
      <c r="O736" s="268"/>
      <c r="P736" s="111"/>
      <c r="Q736" s="281"/>
      <c r="R736" s="112">
        <f>SUM(R723:R735)</f>
        <v>496.35779166666663</v>
      </c>
      <c r="S736" s="112">
        <v>26306.962958333337</v>
      </c>
      <c r="T736" s="112">
        <f>SUM(T723:T735)</f>
        <v>27215.595375000008</v>
      </c>
      <c r="U736" s="112">
        <f>SUM(U723:U735)</f>
        <v>908.63241666666602</v>
      </c>
      <c r="V736" s="112">
        <f>SUM(V723:V735)</f>
        <v>32347.339625000001</v>
      </c>
    </row>
    <row r="737" spans="2:26" x14ac:dyDescent="0.25">
      <c r="F737" s="232"/>
      <c r="G737" s="131"/>
      <c r="K737" s="96"/>
      <c r="L737" s="96"/>
      <c r="M737" s="96"/>
      <c r="N737" s="187"/>
      <c r="O737" s="186"/>
      <c r="P737" s="102"/>
      <c r="Q737" s="102"/>
      <c r="R737" s="134"/>
      <c r="S737" s="5"/>
      <c r="T737" s="312"/>
      <c r="U737" s="15"/>
      <c r="V737" s="134"/>
      <c r="W737" s="102"/>
      <c r="X737" s="135"/>
      <c r="Y737" s="229"/>
      <c r="Z737" s="113"/>
    </row>
    <row r="738" spans="2:26" x14ac:dyDescent="0.25">
      <c r="B738" s="97" t="s">
        <v>2020</v>
      </c>
      <c r="F738" s="97" t="s">
        <v>2021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2022</v>
      </c>
      <c r="M738" s="96" t="s">
        <v>624</v>
      </c>
      <c r="N738" s="271">
        <v>12374.999711999999</v>
      </c>
      <c r="Q738" s="102">
        <v>10</v>
      </c>
      <c r="R738" s="134">
        <f t="shared" ref="R738:R769" si="98">(N738/Q738)/12</f>
        <v>103.12499759999999</v>
      </c>
      <c r="S738" s="5">
        <v>5362.4998751999992</v>
      </c>
      <c r="T738" s="312">
        <f t="shared" ref="T738:T769" si="99">Z738*R738</f>
        <v>5568.7498703999991</v>
      </c>
      <c r="U738" s="15">
        <f t="shared" ref="U738:U769" si="100">T738-S738</f>
        <v>206.24999519999983</v>
      </c>
      <c r="V738" s="134">
        <f t="shared" ref="V738:V769" si="101">N738-T738</f>
        <v>6806.2498415999999</v>
      </c>
      <c r="W738" s="102">
        <v>17317</v>
      </c>
      <c r="Z738" s="113">
        <f t="shared" ref="Z738:Z769" si="102">IF((DATEDIF(G738,Z$4,"m"))&gt;=120,120,(DATEDIF(G738,Z$4,"m")))</f>
        <v>54</v>
      </c>
    </row>
    <row r="739" spans="2:26" x14ac:dyDescent="0.25">
      <c r="B739" s="97" t="s">
        <v>2020</v>
      </c>
      <c r="F739" s="97" t="s">
        <v>2021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2022</v>
      </c>
      <c r="M739" s="96" t="s">
        <v>624</v>
      </c>
      <c r="N739" s="271">
        <v>12375.043559999998</v>
      </c>
      <c r="Q739" s="102">
        <v>10</v>
      </c>
      <c r="R739" s="134">
        <f t="shared" si="98"/>
        <v>103.12536299999999</v>
      </c>
      <c r="S739" s="5">
        <v>5362.5188760000001</v>
      </c>
      <c r="T739" s="312">
        <f t="shared" si="99"/>
        <v>5568.7696019999994</v>
      </c>
      <c r="U739" s="15">
        <f t="shared" si="100"/>
        <v>206.2507259999993</v>
      </c>
      <c r="V739" s="134">
        <f t="shared" si="101"/>
        <v>6806.2739579999989</v>
      </c>
      <c r="W739" s="102">
        <v>17317</v>
      </c>
      <c r="Z739" s="113">
        <f t="shared" si="102"/>
        <v>54</v>
      </c>
    </row>
    <row r="740" spans="2:26" x14ac:dyDescent="0.25">
      <c r="B740" s="97" t="s">
        <v>2020</v>
      </c>
      <c r="F740" s="97" t="s">
        <v>2021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2022</v>
      </c>
      <c r="M740" s="96" t="s">
        <v>624</v>
      </c>
      <c r="N740" s="271">
        <v>12375.043559999998</v>
      </c>
      <c r="Q740" s="102">
        <v>10</v>
      </c>
      <c r="R740" s="134">
        <f t="shared" si="98"/>
        <v>103.12536299999999</v>
      </c>
      <c r="S740" s="5">
        <v>5362.5188760000001</v>
      </c>
      <c r="T740" s="312">
        <f t="shared" si="99"/>
        <v>5568.7696019999994</v>
      </c>
      <c r="U740" s="15">
        <f t="shared" si="100"/>
        <v>206.2507259999993</v>
      </c>
      <c r="V740" s="134">
        <f t="shared" si="101"/>
        <v>6806.2739579999989</v>
      </c>
      <c r="W740" s="102">
        <v>17317</v>
      </c>
      <c r="Z740" s="113">
        <f t="shared" si="102"/>
        <v>54</v>
      </c>
    </row>
    <row r="741" spans="2:26" x14ac:dyDescent="0.25">
      <c r="B741" s="97" t="s">
        <v>2020</v>
      </c>
      <c r="F741" s="97" t="s">
        <v>2021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2022</v>
      </c>
      <c r="M741" s="96" t="s">
        <v>624</v>
      </c>
      <c r="N741" s="271">
        <v>12375.043559999998</v>
      </c>
      <c r="Q741" s="102">
        <v>10</v>
      </c>
      <c r="R741" s="134">
        <f t="shared" si="98"/>
        <v>103.12536299999999</v>
      </c>
      <c r="S741" s="5">
        <v>5362.5188760000001</v>
      </c>
      <c r="T741" s="312">
        <f t="shared" si="99"/>
        <v>5568.7696019999994</v>
      </c>
      <c r="U741" s="15">
        <f t="shared" si="100"/>
        <v>206.2507259999993</v>
      </c>
      <c r="V741" s="134">
        <f t="shared" si="101"/>
        <v>6806.2739579999989</v>
      </c>
      <c r="W741" s="102">
        <v>17317</v>
      </c>
      <c r="Z741" s="113">
        <f t="shared" si="102"/>
        <v>54</v>
      </c>
    </row>
    <row r="742" spans="2:26" x14ac:dyDescent="0.25">
      <c r="B742" s="97" t="s">
        <v>2023</v>
      </c>
      <c r="F742" s="97" t="s">
        <v>2021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2022</v>
      </c>
      <c r="M742" s="96" t="s">
        <v>624</v>
      </c>
      <c r="N742" s="271">
        <v>6992.9990999999991</v>
      </c>
      <c r="Q742" s="102">
        <v>10</v>
      </c>
      <c r="R742" s="134">
        <f t="shared" si="98"/>
        <v>58.274992499999996</v>
      </c>
      <c r="S742" s="5">
        <v>3030.29961</v>
      </c>
      <c r="T742" s="312">
        <f t="shared" si="99"/>
        <v>3146.8495949999997</v>
      </c>
      <c r="U742" s="15">
        <f t="shared" si="100"/>
        <v>116.54998499999965</v>
      </c>
      <c r="V742" s="134">
        <f t="shared" si="101"/>
        <v>3846.1495049999994</v>
      </c>
      <c r="W742" s="102">
        <v>17317</v>
      </c>
      <c r="Z742" s="113">
        <f t="shared" si="102"/>
        <v>54</v>
      </c>
    </row>
    <row r="743" spans="2:26" x14ac:dyDescent="0.25">
      <c r="B743" s="97" t="s">
        <v>2023</v>
      </c>
      <c r="F743" s="97" t="s">
        <v>2021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2022</v>
      </c>
      <c r="M743" s="96" t="s">
        <v>624</v>
      </c>
      <c r="N743" s="271">
        <v>6992.9990999999991</v>
      </c>
      <c r="Q743" s="102">
        <v>10</v>
      </c>
      <c r="R743" s="134">
        <f t="shared" si="98"/>
        <v>58.274992499999996</v>
      </c>
      <c r="S743" s="5">
        <v>3030.29961</v>
      </c>
      <c r="T743" s="312">
        <f t="shared" si="99"/>
        <v>3146.8495949999997</v>
      </c>
      <c r="U743" s="15">
        <f t="shared" si="100"/>
        <v>116.54998499999965</v>
      </c>
      <c r="V743" s="134">
        <f t="shared" si="101"/>
        <v>3846.1495049999994</v>
      </c>
      <c r="W743" s="102">
        <v>17317</v>
      </c>
      <c r="Z743" s="113">
        <f t="shared" si="102"/>
        <v>54</v>
      </c>
    </row>
    <row r="744" spans="2:26" x14ac:dyDescent="0.25">
      <c r="B744" s="97" t="s">
        <v>2023</v>
      </c>
      <c r="F744" s="97" t="s">
        <v>2021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2022</v>
      </c>
      <c r="M744" s="96" t="s">
        <v>624</v>
      </c>
      <c r="N744" s="271">
        <v>6992.9990999999991</v>
      </c>
      <c r="Q744" s="102">
        <v>10</v>
      </c>
      <c r="R744" s="134">
        <f t="shared" si="98"/>
        <v>58.274992499999996</v>
      </c>
      <c r="S744" s="5">
        <v>3030.29961</v>
      </c>
      <c r="T744" s="312">
        <f t="shared" si="99"/>
        <v>3146.8495949999997</v>
      </c>
      <c r="U744" s="15">
        <f t="shared" si="100"/>
        <v>116.54998499999965</v>
      </c>
      <c r="V744" s="134">
        <f t="shared" si="101"/>
        <v>3846.1495049999994</v>
      </c>
      <c r="W744" s="102">
        <v>17317</v>
      </c>
      <c r="Z744" s="113">
        <f t="shared" si="102"/>
        <v>54</v>
      </c>
    </row>
    <row r="745" spans="2:26" x14ac:dyDescent="0.25">
      <c r="B745" s="97" t="s">
        <v>2023</v>
      </c>
      <c r="F745" s="97" t="s">
        <v>2021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2022</v>
      </c>
      <c r="M745" s="96" t="s">
        <v>624</v>
      </c>
      <c r="N745" s="271">
        <v>6992.9990999999991</v>
      </c>
      <c r="Q745" s="102">
        <v>10</v>
      </c>
      <c r="R745" s="134">
        <f t="shared" si="98"/>
        <v>58.274992499999996</v>
      </c>
      <c r="S745" s="5">
        <v>3030.29961</v>
      </c>
      <c r="T745" s="312">
        <f t="shared" si="99"/>
        <v>3146.8495949999997</v>
      </c>
      <c r="U745" s="15">
        <f t="shared" si="100"/>
        <v>116.54998499999965</v>
      </c>
      <c r="V745" s="134">
        <f t="shared" si="101"/>
        <v>3846.1495049999994</v>
      </c>
      <c r="W745" s="102">
        <v>17317</v>
      </c>
      <c r="Z745" s="113">
        <f t="shared" si="102"/>
        <v>54</v>
      </c>
    </row>
    <row r="746" spans="2:26" x14ac:dyDescent="0.25">
      <c r="B746" s="97" t="s">
        <v>2023</v>
      </c>
      <c r="F746" s="97" t="s">
        <v>2021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2022</v>
      </c>
      <c r="M746" s="96" t="s">
        <v>624</v>
      </c>
      <c r="N746" s="271">
        <v>6992.9990999999991</v>
      </c>
      <c r="Q746" s="102">
        <v>10</v>
      </c>
      <c r="R746" s="134">
        <f t="shared" si="98"/>
        <v>58.274992499999996</v>
      </c>
      <c r="S746" s="5">
        <v>3030.29961</v>
      </c>
      <c r="T746" s="312">
        <f t="shared" si="99"/>
        <v>3146.8495949999997</v>
      </c>
      <c r="U746" s="15">
        <f t="shared" si="100"/>
        <v>116.54998499999965</v>
      </c>
      <c r="V746" s="134">
        <f t="shared" si="101"/>
        <v>3846.1495049999994</v>
      </c>
      <c r="W746" s="102">
        <v>17317</v>
      </c>
      <c r="Z746" s="113">
        <f t="shared" si="102"/>
        <v>54</v>
      </c>
    </row>
    <row r="747" spans="2:26" x14ac:dyDescent="0.25">
      <c r="B747" s="97" t="s">
        <v>2024</v>
      </c>
      <c r="F747" s="97" t="s">
        <v>2021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2022</v>
      </c>
      <c r="M747" s="96" t="s">
        <v>624</v>
      </c>
      <c r="N747" s="271">
        <v>1511.9991</v>
      </c>
      <c r="Q747" s="102">
        <v>10</v>
      </c>
      <c r="R747" s="134">
        <f t="shared" si="98"/>
        <v>12.599992499999999</v>
      </c>
      <c r="S747" s="5">
        <v>655.19960999999989</v>
      </c>
      <c r="T747" s="312">
        <f t="shared" si="99"/>
        <v>680.39959499999998</v>
      </c>
      <c r="U747" s="15">
        <f t="shared" si="100"/>
        <v>25.199985000000083</v>
      </c>
      <c r="V747" s="134">
        <f t="shared" si="101"/>
        <v>831.59950500000002</v>
      </c>
      <c r="W747" s="102">
        <v>17317</v>
      </c>
      <c r="Z747" s="113">
        <f t="shared" si="102"/>
        <v>54</v>
      </c>
    </row>
    <row r="748" spans="2:26" x14ac:dyDescent="0.25">
      <c r="B748" s="97" t="s">
        <v>2024</v>
      </c>
      <c r="F748" s="97" t="s">
        <v>2021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2022</v>
      </c>
      <c r="M748" s="96" t="s">
        <v>624</v>
      </c>
      <c r="N748" s="271">
        <v>1511.9991</v>
      </c>
      <c r="Q748" s="102">
        <v>10</v>
      </c>
      <c r="R748" s="134">
        <f t="shared" si="98"/>
        <v>12.599992499999999</v>
      </c>
      <c r="S748" s="5">
        <v>655.19960999999989</v>
      </c>
      <c r="T748" s="312">
        <f t="shared" si="99"/>
        <v>680.39959499999998</v>
      </c>
      <c r="U748" s="15">
        <f t="shared" si="100"/>
        <v>25.199985000000083</v>
      </c>
      <c r="V748" s="134">
        <f t="shared" si="101"/>
        <v>831.59950500000002</v>
      </c>
      <c r="W748" s="102">
        <v>17317</v>
      </c>
      <c r="Z748" s="113">
        <f t="shared" si="102"/>
        <v>54</v>
      </c>
    </row>
    <row r="749" spans="2:26" x14ac:dyDescent="0.25">
      <c r="B749" s="97" t="s">
        <v>2024</v>
      </c>
      <c r="F749" s="97" t="s">
        <v>2021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2022</v>
      </c>
      <c r="M749" s="96" t="s">
        <v>624</v>
      </c>
      <c r="N749" s="271">
        <v>1511.9991</v>
      </c>
      <c r="Q749" s="102">
        <v>10</v>
      </c>
      <c r="R749" s="134">
        <f t="shared" si="98"/>
        <v>12.599992499999999</v>
      </c>
      <c r="S749" s="5">
        <v>655.19960999999989</v>
      </c>
      <c r="T749" s="312">
        <f t="shared" si="99"/>
        <v>680.39959499999998</v>
      </c>
      <c r="U749" s="15">
        <f t="shared" si="100"/>
        <v>25.199985000000083</v>
      </c>
      <c r="V749" s="134">
        <f t="shared" si="101"/>
        <v>831.59950500000002</v>
      </c>
      <c r="W749" s="102">
        <v>17317</v>
      </c>
      <c r="Z749" s="113">
        <f t="shared" si="102"/>
        <v>54</v>
      </c>
    </row>
    <row r="750" spans="2:26" x14ac:dyDescent="0.25">
      <c r="B750" s="97" t="s">
        <v>2024</v>
      </c>
      <c r="F750" s="97" t="s">
        <v>2021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2022</v>
      </c>
      <c r="M750" s="96" t="s">
        <v>624</v>
      </c>
      <c r="N750" s="271">
        <v>1511.9991</v>
      </c>
      <c r="Q750" s="102">
        <v>10</v>
      </c>
      <c r="R750" s="134">
        <f t="shared" si="98"/>
        <v>12.599992499999999</v>
      </c>
      <c r="S750" s="5">
        <v>655.19960999999989</v>
      </c>
      <c r="T750" s="312">
        <f t="shared" si="99"/>
        <v>680.39959499999998</v>
      </c>
      <c r="U750" s="15">
        <f t="shared" si="100"/>
        <v>25.199985000000083</v>
      </c>
      <c r="V750" s="134">
        <f t="shared" si="101"/>
        <v>831.59950500000002</v>
      </c>
      <c r="W750" s="102">
        <v>17317</v>
      </c>
      <c r="Z750" s="113">
        <f t="shared" si="102"/>
        <v>54</v>
      </c>
    </row>
    <row r="751" spans="2:26" x14ac:dyDescent="0.25">
      <c r="B751" s="97" t="s">
        <v>2024</v>
      </c>
      <c r="F751" s="97" t="s">
        <v>2021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2022</v>
      </c>
      <c r="M751" s="96" t="s">
        <v>624</v>
      </c>
      <c r="N751" s="271">
        <v>1511.9991</v>
      </c>
      <c r="Q751" s="102">
        <v>10</v>
      </c>
      <c r="R751" s="134">
        <f t="shared" si="98"/>
        <v>12.599992499999999</v>
      </c>
      <c r="S751" s="5">
        <v>655.19960999999989</v>
      </c>
      <c r="T751" s="312">
        <f t="shared" si="99"/>
        <v>680.39959499999998</v>
      </c>
      <c r="U751" s="15">
        <f t="shared" si="100"/>
        <v>25.199985000000083</v>
      </c>
      <c r="V751" s="134">
        <f t="shared" si="101"/>
        <v>831.59950500000002</v>
      </c>
      <c r="W751" s="102">
        <v>17317</v>
      </c>
      <c r="Z751" s="113">
        <f t="shared" si="102"/>
        <v>54</v>
      </c>
    </row>
    <row r="752" spans="2:26" x14ac:dyDescent="0.25">
      <c r="B752" s="97" t="s">
        <v>2024</v>
      </c>
      <c r="F752" s="97" t="s">
        <v>2021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2022</v>
      </c>
      <c r="M752" s="96" t="s">
        <v>624</v>
      </c>
      <c r="N752" s="271">
        <v>1511.9991</v>
      </c>
      <c r="Q752" s="102">
        <v>10</v>
      </c>
      <c r="R752" s="134">
        <f t="shared" si="98"/>
        <v>12.599992499999999</v>
      </c>
      <c r="S752" s="5">
        <v>655.19960999999989</v>
      </c>
      <c r="T752" s="312">
        <f t="shared" si="99"/>
        <v>680.39959499999998</v>
      </c>
      <c r="U752" s="15">
        <f t="shared" si="100"/>
        <v>25.199985000000083</v>
      </c>
      <c r="V752" s="134">
        <f t="shared" si="101"/>
        <v>831.59950500000002</v>
      </c>
      <c r="W752" s="102">
        <v>17317</v>
      </c>
      <c r="Z752" s="113">
        <f t="shared" si="102"/>
        <v>54</v>
      </c>
    </row>
    <row r="753" spans="2:26" x14ac:dyDescent="0.25">
      <c r="B753" s="97" t="s">
        <v>2024</v>
      </c>
      <c r="F753" s="97" t="s">
        <v>2021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2022</v>
      </c>
      <c r="M753" s="96" t="s">
        <v>624</v>
      </c>
      <c r="N753" s="271">
        <v>1511.9991</v>
      </c>
      <c r="Q753" s="102">
        <v>10</v>
      </c>
      <c r="R753" s="134">
        <f t="shared" si="98"/>
        <v>12.599992499999999</v>
      </c>
      <c r="S753" s="5">
        <v>655.19960999999989</v>
      </c>
      <c r="T753" s="312">
        <f t="shared" si="99"/>
        <v>680.39959499999998</v>
      </c>
      <c r="U753" s="15">
        <f t="shared" si="100"/>
        <v>25.199985000000083</v>
      </c>
      <c r="V753" s="134">
        <f t="shared" si="101"/>
        <v>831.59950500000002</v>
      </c>
      <c r="W753" s="102">
        <v>17317</v>
      </c>
      <c r="Z753" s="113">
        <f t="shared" si="102"/>
        <v>54</v>
      </c>
    </row>
    <row r="754" spans="2:26" x14ac:dyDescent="0.25">
      <c r="B754" s="97" t="s">
        <v>2024</v>
      </c>
      <c r="F754" s="97" t="s">
        <v>2021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2022</v>
      </c>
      <c r="M754" s="96" t="s">
        <v>624</v>
      </c>
      <c r="N754" s="271">
        <v>1511.9991</v>
      </c>
      <c r="Q754" s="102">
        <v>10</v>
      </c>
      <c r="R754" s="134">
        <f t="shared" si="98"/>
        <v>12.599992499999999</v>
      </c>
      <c r="S754" s="5">
        <v>655.19960999999989</v>
      </c>
      <c r="T754" s="312">
        <f t="shared" si="99"/>
        <v>680.39959499999998</v>
      </c>
      <c r="U754" s="15">
        <f t="shared" si="100"/>
        <v>25.199985000000083</v>
      </c>
      <c r="V754" s="134">
        <f t="shared" si="101"/>
        <v>831.59950500000002</v>
      </c>
      <c r="W754" s="102">
        <v>17317</v>
      </c>
      <c r="Z754" s="113">
        <f t="shared" si="102"/>
        <v>54</v>
      </c>
    </row>
    <row r="755" spans="2:26" x14ac:dyDescent="0.25">
      <c r="B755" s="97" t="s">
        <v>2024</v>
      </c>
      <c r="F755" s="97" t="s">
        <v>2021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2022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680.39959499999998</v>
      </c>
      <c r="U755" s="15">
        <f t="shared" si="100"/>
        <v>25.199985000000083</v>
      </c>
      <c r="V755" s="134">
        <f t="shared" si="101"/>
        <v>831.59950500000002</v>
      </c>
      <c r="W755" s="102">
        <v>17317</v>
      </c>
      <c r="Z755" s="113">
        <f t="shared" si="102"/>
        <v>54</v>
      </c>
    </row>
    <row r="756" spans="2:26" x14ac:dyDescent="0.25">
      <c r="B756" s="97" t="s">
        <v>2024</v>
      </c>
      <c r="F756" s="97" t="s">
        <v>2021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2022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680.39959499999998</v>
      </c>
      <c r="U756" s="15">
        <f t="shared" si="100"/>
        <v>25.199985000000083</v>
      </c>
      <c r="V756" s="134">
        <f t="shared" si="101"/>
        <v>831.59950500000002</v>
      </c>
      <c r="W756" s="102">
        <v>17317</v>
      </c>
      <c r="Z756" s="113">
        <f t="shared" si="102"/>
        <v>54</v>
      </c>
    </row>
    <row r="757" spans="2:26" x14ac:dyDescent="0.25">
      <c r="B757" s="97" t="s">
        <v>2024</v>
      </c>
      <c r="F757" s="97" t="s">
        <v>2021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2022</v>
      </c>
      <c r="M757" s="96" t="s">
        <v>624</v>
      </c>
      <c r="N757" s="271">
        <v>1511.9991</v>
      </c>
      <c r="Q757" s="102">
        <v>10</v>
      </c>
      <c r="R757" s="134">
        <f t="shared" si="98"/>
        <v>12.599992499999999</v>
      </c>
      <c r="S757" s="5">
        <v>655.19960999999989</v>
      </c>
      <c r="T757" s="312">
        <f t="shared" si="99"/>
        <v>680.39959499999998</v>
      </c>
      <c r="U757" s="15">
        <f t="shared" si="100"/>
        <v>25.199985000000083</v>
      </c>
      <c r="V757" s="134">
        <f t="shared" si="101"/>
        <v>831.59950500000002</v>
      </c>
      <c r="W757" s="102">
        <v>17317</v>
      </c>
      <c r="Z757" s="113">
        <f t="shared" si="102"/>
        <v>54</v>
      </c>
    </row>
    <row r="758" spans="2:26" x14ac:dyDescent="0.25">
      <c r="B758" s="97" t="s">
        <v>2024</v>
      </c>
      <c r="F758" s="97" t="s">
        <v>2021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2022</v>
      </c>
      <c r="M758" s="96" t="s">
        <v>624</v>
      </c>
      <c r="N758" s="271">
        <v>1511.9991</v>
      </c>
      <c r="Q758" s="102">
        <v>10</v>
      </c>
      <c r="R758" s="134">
        <f t="shared" si="98"/>
        <v>12.599992499999999</v>
      </c>
      <c r="S758" s="5">
        <v>655.19960999999989</v>
      </c>
      <c r="T758" s="312">
        <f t="shared" si="99"/>
        <v>680.39959499999998</v>
      </c>
      <c r="U758" s="15">
        <f t="shared" si="100"/>
        <v>25.199985000000083</v>
      </c>
      <c r="V758" s="134">
        <f t="shared" si="101"/>
        <v>831.59950500000002</v>
      </c>
      <c r="W758" s="102">
        <v>17317</v>
      </c>
      <c r="Z758" s="113">
        <f t="shared" si="102"/>
        <v>54</v>
      </c>
    </row>
    <row r="759" spans="2:26" x14ac:dyDescent="0.25">
      <c r="B759" s="97" t="s">
        <v>2024</v>
      </c>
      <c r="F759" s="97" t="s">
        <v>2021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2022</v>
      </c>
      <c r="M759" s="96" t="s">
        <v>624</v>
      </c>
      <c r="N759" s="271">
        <v>1511.9991</v>
      </c>
      <c r="Q759" s="102">
        <v>10</v>
      </c>
      <c r="R759" s="134">
        <f t="shared" si="98"/>
        <v>12.599992499999999</v>
      </c>
      <c r="S759" s="5">
        <v>655.19960999999989</v>
      </c>
      <c r="T759" s="312">
        <f t="shared" si="99"/>
        <v>680.39959499999998</v>
      </c>
      <c r="U759" s="15">
        <f t="shared" si="100"/>
        <v>25.199985000000083</v>
      </c>
      <c r="V759" s="134">
        <f t="shared" si="101"/>
        <v>831.59950500000002</v>
      </c>
      <c r="W759" s="102">
        <v>17317</v>
      </c>
      <c r="Z759" s="113">
        <f t="shared" si="102"/>
        <v>54</v>
      </c>
    </row>
    <row r="760" spans="2:26" x14ac:dyDescent="0.25">
      <c r="B760" s="97" t="s">
        <v>2024</v>
      </c>
      <c r="F760" s="97" t="s">
        <v>2021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2022</v>
      </c>
      <c r="M760" s="96" t="s">
        <v>624</v>
      </c>
      <c r="N760" s="271">
        <v>1511.9991</v>
      </c>
      <c r="Q760" s="102">
        <v>10</v>
      </c>
      <c r="R760" s="134">
        <f t="shared" si="98"/>
        <v>12.599992499999999</v>
      </c>
      <c r="S760" s="5">
        <v>655.19960999999989</v>
      </c>
      <c r="T760" s="312">
        <f t="shared" si="99"/>
        <v>680.39959499999998</v>
      </c>
      <c r="U760" s="15">
        <f t="shared" si="100"/>
        <v>25.199985000000083</v>
      </c>
      <c r="V760" s="134">
        <f t="shared" si="101"/>
        <v>831.59950500000002</v>
      </c>
      <c r="W760" s="102">
        <v>17317</v>
      </c>
      <c r="Z760" s="113">
        <f t="shared" si="102"/>
        <v>54</v>
      </c>
    </row>
    <row r="761" spans="2:26" x14ac:dyDescent="0.25">
      <c r="B761" s="97" t="s">
        <v>2024</v>
      </c>
      <c r="F761" s="97" t="s">
        <v>2021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2022</v>
      </c>
      <c r="M761" s="96" t="s">
        <v>624</v>
      </c>
      <c r="N761" s="271">
        <v>1511.9991</v>
      </c>
      <c r="Q761" s="102">
        <v>10</v>
      </c>
      <c r="R761" s="134">
        <f t="shared" si="98"/>
        <v>12.599992499999999</v>
      </c>
      <c r="S761" s="5">
        <v>655.19960999999989</v>
      </c>
      <c r="T761" s="312">
        <f t="shared" si="99"/>
        <v>680.39959499999998</v>
      </c>
      <c r="U761" s="15">
        <f t="shared" si="100"/>
        <v>25.199985000000083</v>
      </c>
      <c r="V761" s="134">
        <f t="shared" si="101"/>
        <v>831.59950500000002</v>
      </c>
      <c r="W761" s="102">
        <v>17317</v>
      </c>
      <c r="Z761" s="113">
        <f t="shared" si="102"/>
        <v>54</v>
      </c>
    </row>
    <row r="762" spans="2:26" x14ac:dyDescent="0.25">
      <c r="B762" s="97" t="s">
        <v>2024</v>
      </c>
      <c r="F762" s="97" t="s">
        <v>2021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2022</v>
      </c>
      <c r="M762" s="96" t="s">
        <v>624</v>
      </c>
      <c r="N762" s="271">
        <v>1511.9991</v>
      </c>
      <c r="Q762" s="102">
        <v>10</v>
      </c>
      <c r="R762" s="134">
        <f t="shared" si="98"/>
        <v>12.599992499999999</v>
      </c>
      <c r="S762" s="5">
        <v>655.19960999999989</v>
      </c>
      <c r="T762" s="312">
        <f t="shared" si="99"/>
        <v>680.39959499999998</v>
      </c>
      <c r="U762" s="15">
        <f t="shared" si="100"/>
        <v>25.199985000000083</v>
      </c>
      <c r="V762" s="134">
        <f t="shared" si="101"/>
        <v>831.59950500000002</v>
      </c>
      <c r="W762" s="102">
        <v>17317</v>
      </c>
      <c r="Z762" s="113">
        <f t="shared" si="102"/>
        <v>54</v>
      </c>
    </row>
    <row r="763" spans="2:26" x14ac:dyDescent="0.25">
      <c r="B763" s="97" t="s">
        <v>2024</v>
      </c>
      <c r="F763" s="97" t="s">
        <v>2021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2022</v>
      </c>
      <c r="M763" s="96" t="s">
        <v>624</v>
      </c>
      <c r="N763" s="271">
        <v>1511.9991</v>
      </c>
      <c r="Q763" s="102">
        <v>10</v>
      </c>
      <c r="R763" s="134">
        <f t="shared" si="98"/>
        <v>12.599992499999999</v>
      </c>
      <c r="S763" s="5">
        <v>655.19960999999989</v>
      </c>
      <c r="T763" s="312">
        <f t="shared" si="99"/>
        <v>680.39959499999998</v>
      </c>
      <c r="U763" s="15">
        <f t="shared" si="100"/>
        <v>25.199985000000083</v>
      </c>
      <c r="V763" s="134">
        <f t="shared" si="101"/>
        <v>831.59950500000002</v>
      </c>
      <c r="W763" s="102">
        <v>17317</v>
      </c>
      <c r="Z763" s="113">
        <f t="shared" si="102"/>
        <v>54</v>
      </c>
    </row>
    <row r="764" spans="2:26" x14ac:dyDescent="0.25">
      <c r="B764" s="97" t="s">
        <v>2024</v>
      </c>
      <c r="F764" s="97" t="s">
        <v>2021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2022</v>
      </c>
      <c r="M764" s="96" t="s">
        <v>624</v>
      </c>
      <c r="N764" s="271">
        <v>1511.9991</v>
      </c>
      <c r="Q764" s="102">
        <v>10</v>
      </c>
      <c r="R764" s="134">
        <f t="shared" si="98"/>
        <v>12.599992499999999</v>
      </c>
      <c r="S764" s="5">
        <v>655.19960999999989</v>
      </c>
      <c r="T764" s="312">
        <f t="shared" si="99"/>
        <v>680.39959499999998</v>
      </c>
      <c r="U764" s="15">
        <f t="shared" si="100"/>
        <v>25.199985000000083</v>
      </c>
      <c r="V764" s="134">
        <f t="shared" si="101"/>
        <v>831.59950500000002</v>
      </c>
      <c r="W764" s="102">
        <v>17317</v>
      </c>
      <c r="Z764" s="113">
        <f t="shared" si="102"/>
        <v>54</v>
      </c>
    </row>
    <row r="765" spans="2:26" x14ac:dyDescent="0.25">
      <c r="B765" s="97" t="s">
        <v>2024</v>
      </c>
      <c r="F765" s="97" t="s">
        <v>2021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2022</v>
      </c>
      <c r="M765" s="96" t="s">
        <v>624</v>
      </c>
      <c r="N765" s="271">
        <v>1511.9991</v>
      </c>
      <c r="Q765" s="102">
        <v>10</v>
      </c>
      <c r="R765" s="134">
        <f t="shared" si="98"/>
        <v>12.599992499999999</v>
      </c>
      <c r="S765" s="5">
        <v>655.19960999999989</v>
      </c>
      <c r="T765" s="312">
        <f t="shared" si="99"/>
        <v>680.39959499999998</v>
      </c>
      <c r="U765" s="15">
        <f t="shared" si="100"/>
        <v>25.199985000000083</v>
      </c>
      <c r="V765" s="134">
        <f t="shared" si="101"/>
        <v>831.59950500000002</v>
      </c>
      <c r="W765" s="102">
        <v>17317</v>
      </c>
      <c r="Z765" s="113">
        <f t="shared" si="102"/>
        <v>54</v>
      </c>
    </row>
    <row r="766" spans="2:26" x14ac:dyDescent="0.25">
      <c r="B766" s="97" t="s">
        <v>2024</v>
      </c>
      <c r="F766" s="97" t="s">
        <v>2021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2022</v>
      </c>
      <c r="M766" s="96" t="s">
        <v>624</v>
      </c>
      <c r="N766" s="271">
        <v>1511.9991</v>
      </c>
      <c r="Q766" s="102">
        <v>10</v>
      </c>
      <c r="R766" s="134">
        <f t="shared" si="98"/>
        <v>12.599992499999999</v>
      </c>
      <c r="S766" s="5">
        <v>655.19960999999989</v>
      </c>
      <c r="T766" s="312">
        <f t="shared" si="99"/>
        <v>680.39959499999998</v>
      </c>
      <c r="U766" s="15">
        <f t="shared" si="100"/>
        <v>25.199985000000083</v>
      </c>
      <c r="V766" s="134">
        <f t="shared" si="101"/>
        <v>831.59950500000002</v>
      </c>
      <c r="W766" s="102">
        <v>17317</v>
      </c>
      <c r="Z766" s="113">
        <f t="shared" si="102"/>
        <v>54</v>
      </c>
    </row>
    <row r="767" spans="2:26" x14ac:dyDescent="0.25">
      <c r="B767" s="97" t="s">
        <v>2024</v>
      </c>
      <c r="F767" s="97" t="s">
        <v>2021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2022</v>
      </c>
      <c r="M767" s="96" t="s">
        <v>624</v>
      </c>
      <c r="N767" s="271">
        <v>1511.9991</v>
      </c>
      <c r="Q767" s="102">
        <v>10</v>
      </c>
      <c r="R767" s="134">
        <f t="shared" si="98"/>
        <v>12.599992499999999</v>
      </c>
      <c r="S767" s="5">
        <v>655.19960999999989</v>
      </c>
      <c r="T767" s="312">
        <f t="shared" si="99"/>
        <v>680.39959499999998</v>
      </c>
      <c r="U767" s="15">
        <f t="shared" si="100"/>
        <v>25.199985000000083</v>
      </c>
      <c r="V767" s="134">
        <f t="shared" si="101"/>
        <v>831.59950500000002</v>
      </c>
      <c r="W767" s="102">
        <v>17317</v>
      </c>
      <c r="Z767" s="113">
        <f t="shared" si="102"/>
        <v>54</v>
      </c>
    </row>
    <row r="768" spans="2:26" x14ac:dyDescent="0.25">
      <c r="B768" s="97" t="s">
        <v>2024</v>
      </c>
      <c r="F768" s="97" t="s">
        <v>2021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2022</v>
      </c>
      <c r="M768" s="96" t="s">
        <v>624</v>
      </c>
      <c r="N768" s="271">
        <v>1511.9991</v>
      </c>
      <c r="Q768" s="102">
        <v>10</v>
      </c>
      <c r="R768" s="134">
        <f t="shared" si="98"/>
        <v>12.599992499999999</v>
      </c>
      <c r="S768" s="5">
        <v>655.19960999999989</v>
      </c>
      <c r="T768" s="312">
        <f t="shared" si="99"/>
        <v>680.39959499999998</v>
      </c>
      <c r="U768" s="15">
        <f t="shared" si="100"/>
        <v>25.199985000000083</v>
      </c>
      <c r="V768" s="134">
        <f t="shared" si="101"/>
        <v>831.59950500000002</v>
      </c>
      <c r="W768" s="102">
        <v>17317</v>
      </c>
      <c r="Z768" s="113">
        <f t="shared" si="102"/>
        <v>54</v>
      </c>
    </row>
    <row r="769" spans="2:26" x14ac:dyDescent="0.25">
      <c r="B769" s="97" t="s">
        <v>2024</v>
      </c>
      <c r="F769" s="97" t="s">
        <v>2021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2022</v>
      </c>
      <c r="M769" s="96" t="s">
        <v>624</v>
      </c>
      <c r="N769" s="271">
        <v>1511.9991</v>
      </c>
      <c r="Q769" s="102">
        <v>10</v>
      </c>
      <c r="R769" s="134">
        <f t="shared" si="98"/>
        <v>12.599992499999999</v>
      </c>
      <c r="S769" s="5">
        <v>655.19960999999989</v>
      </c>
      <c r="T769" s="312">
        <f t="shared" si="99"/>
        <v>680.39959499999998</v>
      </c>
      <c r="U769" s="15">
        <f t="shared" si="100"/>
        <v>25.199985000000083</v>
      </c>
      <c r="V769" s="134">
        <f t="shared" si="101"/>
        <v>831.59950500000002</v>
      </c>
      <c r="W769" s="102">
        <v>17317</v>
      </c>
      <c r="Z769" s="113">
        <f t="shared" si="102"/>
        <v>54</v>
      </c>
    </row>
    <row r="770" spans="2:26" x14ac:dyDescent="0.25">
      <c r="B770" s="97" t="s">
        <v>2024</v>
      </c>
      <c r="F770" s="97" t="s">
        <v>2021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2022</v>
      </c>
      <c r="M770" s="96" t="s">
        <v>624</v>
      </c>
      <c r="N770" s="271">
        <v>1511.9991</v>
      </c>
      <c r="Q770" s="102">
        <v>10</v>
      </c>
      <c r="R770" s="134">
        <f t="shared" ref="R770:R800" si="103">(N770/Q770)/12</f>
        <v>12.599992499999999</v>
      </c>
      <c r="S770" s="5">
        <v>655.19960999999989</v>
      </c>
      <c r="T770" s="312">
        <f t="shared" ref="T770:T801" si="104">Z770*R770</f>
        <v>680.39959499999998</v>
      </c>
      <c r="U770" s="15">
        <f t="shared" ref="U770:U801" si="105">T770-S770</f>
        <v>25.199985000000083</v>
      </c>
      <c r="V770" s="134">
        <f t="shared" ref="V770:V800" si="106">N770-T770</f>
        <v>831.59950500000002</v>
      </c>
      <c r="W770" s="102">
        <v>17317</v>
      </c>
      <c r="Z770" s="113">
        <f t="shared" ref="Z770:Z801" si="107">IF((DATEDIF(G770,Z$4,"m"))&gt;=120,120,(DATEDIF(G770,Z$4,"m")))</f>
        <v>54</v>
      </c>
    </row>
    <row r="771" spans="2:26" x14ac:dyDescent="0.25">
      <c r="B771" s="97" t="s">
        <v>2024</v>
      </c>
      <c r="F771" s="97" t="s">
        <v>2021</v>
      </c>
      <c r="G771" s="131">
        <v>41131</v>
      </c>
      <c r="H771" s="269">
        <v>10</v>
      </c>
      <c r="I771" s="269">
        <v>8</v>
      </c>
      <c r="J771" s="270">
        <v>2012</v>
      </c>
      <c r="K771" s="96" t="s">
        <v>34</v>
      </c>
      <c r="L771" s="96" t="s">
        <v>2022</v>
      </c>
      <c r="M771" s="96" t="s">
        <v>624</v>
      </c>
      <c r="N771" s="271">
        <v>1511.9991</v>
      </c>
      <c r="Q771" s="102">
        <v>10</v>
      </c>
      <c r="R771" s="134">
        <f t="shared" si="103"/>
        <v>12.599992499999999</v>
      </c>
      <c r="S771" s="5">
        <v>655.19960999999989</v>
      </c>
      <c r="T771" s="312">
        <f t="shared" si="104"/>
        <v>680.39959499999998</v>
      </c>
      <c r="U771" s="15">
        <f t="shared" si="105"/>
        <v>25.199985000000083</v>
      </c>
      <c r="V771" s="134">
        <f t="shared" si="106"/>
        <v>831.59950500000002</v>
      </c>
      <c r="W771" s="102">
        <v>17317</v>
      </c>
      <c r="Z771" s="113">
        <f t="shared" si="107"/>
        <v>54</v>
      </c>
    </row>
    <row r="772" spans="2:26" x14ac:dyDescent="0.25">
      <c r="B772" s="97" t="s">
        <v>2024</v>
      </c>
      <c r="F772" s="97" t="s">
        <v>2021</v>
      </c>
      <c r="G772" s="131">
        <v>41131</v>
      </c>
      <c r="H772" s="269">
        <v>10</v>
      </c>
      <c r="I772" s="269">
        <v>8</v>
      </c>
      <c r="J772" s="270">
        <v>2012</v>
      </c>
      <c r="K772" s="96" t="s">
        <v>34</v>
      </c>
      <c r="L772" s="96" t="s">
        <v>2022</v>
      </c>
      <c r="M772" s="96" t="s">
        <v>624</v>
      </c>
      <c r="N772" s="271">
        <v>1511.9991</v>
      </c>
      <c r="Q772" s="102">
        <v>10</v>
      </c>
      <c r="R772" s="134">
        <f t="shared" si="103"/>
        <v>12.599992499999999</v>
      </c>
      <c r="S772" s="5">
        <v>655.19960999999989</v>
      </c>
      <c r="T772" s="312">
        <f t="shared" si="104"/>
        <v>680.39959499999998</v>
      </c>
      <c r="U772" s="15">
        <f t="shared" si="105"/>
        <v>25.199985000000083</v>
      </c>
      <c r="V772" s="134">
        <f t="shared" si="106"/>
        <v>831.59950500000002</v>
      </c>
      <c r="W772" s="102">
        <v>17317</v>
      </c>
      <c r="Z772" s="113">
        <f t="shared" si="107"/>
        <v>54</v>
      </c>
    </row>
    <row r="773" spans="2:26" x14ac:dyDescent="0.25">
      <c r="B773" s="97" t="s">
        <v>2025</v>
      </c>
      <c r="F773" s="97" t="s">
        <v>2021</v>
      </c>
      <c r="G773" s="131">
        <v>41131</v>
      </c>
      <c r="H773" s="269">
        <v>10</v>
      </c>
      <c r="I773" s="269">
        <v>8</v>
      </c>
      <c r="J773" s="270">
        <v>2012</v>
      </c>
      <c r="K773" s="96" t="s">
        <v>34</v>
      </c>
      <c r="L773" s="96" t="s">
        <v>2022</v>
      </c>
      <c r="M773" s="96" t="s">
        <v>624</v>
      </c>
      <c r="N773" s="271">
        <v>3509.9989920000003</v>
      </c>
      <c r="Q773" s="102">
        <v>10</v>
      </c>
      <c r="R773" s="134">
        <f t="shared" si="103"/>
        <v>29.249991600000001</v>
      </c>
      <c r="S773" s="5">
        <v>1520.9995632</v>
      </c>
      <c r="T773" s="312">
        <f t="shared" si="104"/>
        <v>1579.4995464000001</v>
      </c>
      <c r="U773" s="15">
        <f t="shared" si="105"/>
        <v>58.499983200000088</v>
      </c>
      <c r="V773" s="134">
        <f t="shared" si="106"/>
        <v>1930.4994456000002</v>
      </c>
      <c r="W773" s="102">
        <v>17317</v>
      </c>
      <c r="Z773" s="113">
        <f t="shared" si="107"/>
        <v>54</v>
      </c>
    </row>
    <row r="774" spans="2:26" x14ac:dyDescent="0.25">
      <c r="B774" s="97" t="s">
        <v>2025</v>
      </c>
      <c r="F774" s="97" t="s">
        <v>2021</v>
      </c>
      <c r="G774" s="131">
        <v>41131</v>
      </c>
      <c r="H774" s="269">
        <v>10</v>
      </c>
      <c r="I774" s="269">
        <v>8</v>
      </c>
      <c r="J774" s="270">
        <v>2012</v>
      </c>
      <c r="K774" s="96" t="s">
        <v>34</v>
      </c>
      <c r="L774" s="96" t="s">
        <v>2022</v>
      </c>
      <c r="M774" s="96" t="s">
        <v>624</v>
      </c>
      <c r="N774" s="271">
        <v>3509.9989920000003</v>
      </c>
      <c r="Q774" s="102">
        <v>10</v>
      </c>
      <c r="R774" s="134">
        <f t="shared" si="103"/>
        <v>29.249991600000001</v>
      </c>
      <c r="S774" s="5">
        <v>1520.9995632</v>
      </c>
      <c r="T774" s="312">
        <f t="shared" si="104"/>
        <v>1579.4995464000001</v>
      </c>
      <c r="U774" s="15">
        <f t="shared" si="105"/>
        <v>58.499983200000088</v>
      </c>
      <c r="V774" s="134">
        <f t="shared" si="106"/>
        <v>1930.4994456000002</v>
      </c>
      <c r="W774" s="102">
        <v>17317</v>
      </c>
      <c r="Z774" s="113">
        <f t="shared" si="107"/>
        <v>54</v>
      </c>
    </row>
    <row r="775" spans="2:26" x14ac:dyDescent="0.25">
      <c r="B775" s="97" t="s">
        <v>2025</v>
      </c>
      <c r="F775" s="97" t="s">
        <v>2021</v>
      </c>
      <c r="G775" s="131">
        <v>41131</v>
      </c>
      <c r="H775" s="269">
        <v>10</v>
      </c>
      <c r="I775" s="269">
        <v>8</v>
      </c>
      <c r="J775" s="270">
        <v>2012</v>
      </c>
      <c r="K775" s="96" t="s">
        <v>34</v>
      </c>
      <c r="L775" s="96" t="s">
        <v>2022</v>
      </c>
      <c r="M775" s="96" t="s">
        <v>624</v>
      </c>
      <c r="N775" s="271">
        <v>3509.9989920000003</v>
      </c>
      <c r="Q775" s="102">
        <v>10</v>
      </c>
      <c r="R775" s="134">
        <f t="shared" si="103"/>
        <v>29.249991600000001</v>
      </c>
      <c r="S775" s="5">
        <v>1520.9995632</v>
      </c>
      <c r="T775" s="312">
        <f t="shared" si="104"/>
        <v>1579.4995464000001</v>
      </c>
      <c r="U775" s="15">
        <f t="shared" si="105"/>
        <v>58.499983200000088</v>
      </c>
      <c r="V775" s="134">
        <f t="shared" si="106"/>
        <v>1930.4994456000002</v>
      </c>
      <c r="W775" s="102">
        <v>17317</v>
      </c>
      <c r="Z775" s="113">
        <f t="shared" si="107"/>
        <v>54</v>
      </c>
    </row>
    <row r="776" spans="2:26" x14ac:dyDescent="0.25">
      <c r="B776" s="97" t="s">
        <v>2025</v>
      </c>
      <c r="F776" s="97" t="s">
        <v>2021</v>
      </c>
      <c r="G776" s="131">
        <v>41131</v>
      </c>
      <c r="H776" s="269">
        <v>10</v>
      </c>
      <c r="I776" s="269">
        <v>8</v>
      </c>
      <c r="J776" s="270">
        <v>2012</v>
      </c>
      <c r="K776" s="96" t="s">
        <v>34</v>
      </c>
      <c r="L776" s="96" t="s">
        <v>2022</v>
      </c>
      <c r="M776" s="96" t="s">
        <v>624</v>
      </c>
      <c r="N776" s="271">
        <v>3509.9989920000003</v>
      </c>
      <c r="Q776" s="102">
        <v>10</v>
      </c>
      <c r="R776" s="134">
        <f t="shared" si="103"/>
        <v>29.249991600000001</v>
      </c>
      <c r="S776" s="5">
        <v>1520.9995632</v>
      </c>
      <c r="T776" s="312">
        <f t="shared" si="104"/>
        <v>1579.4995464000001</v>
      </c>
      <c r="U776" s="15">
        <f t="shared" si="105"/>
        <v>58.499983200000088</v>
      </c>
      <c r="V776" s="134">
        <f t="shared" si="106"/>
        <v>1930.4994456000002</v>
      </c>
      <c r="W776" s="102">
        <v>17317</v>
      </c>
      <c r="Z776" s="113">
        <f t="shared" si="107"/>
        <v>54</v>
      </c>
    </row>
    <row r="777" spans="2:26" x14ac:dyDescent="0.25">
      <c r="B777" s="97" t="s">
        <v>2025</v>
      </c>
      <c r="F777" s="97" t="s">
        <v>2021</v>
      </c>
      <c r="G777" s="131">
        <v>41131</v>
      </c>
      <c r="H777" s="269">
        <v>10</v>
      </c>
      <c r="I777" s="269">
        <v>8</v>
      </c>
      <c r="J777" s="270">
        <v>2012</v>
      </c>
      <c r="K777" s="96" t="s">
        <v>34</v>
      </c>
      <c r="L777" s="96" t="s">
        <v>2022</v>
      </c>
      <c r="M777" s="96" t="s">
        <v>624</v>
      </c>
      <c r="N777" s="271">
        <v>3509.9989920000003</v>
      </c>
      <c r="Q777" s="102">
        <v>10</v>
      </c>
      <c r="R777" s="134">
        <f t="shared" si="103"/>
        <v>29.249991600000001</v>
      </c>
      <c r="S777" s="5">
        <v>1520.9995632</v>
      </c>
      <c r="T777" s="312">
        <f t="shared" si="104"/>
        <v>1579.4995464000001</v>
      </c>
      <c r="U777" s="15">
        <f t="shared" si="105"/>
        <v>58.499983200000088</v>
      </c>
      <c r="V777" s="134">
        <f t="shared" si="106"/>
        <v>1930.4994456000002</v>
      </c>
      <c r="W777" s="102">
        <v>17317</v>
      </c>
      <c r="Z777" s="113">
        <f t="shared" si="107"/>
        <v>54</v>
      </c>
    </row>
    <row r="778" spans="2:26" x14ac:dyDescent="0.25">
      <c r="B778" s="97" t="s">
        <v>2025</v>
      </c>
      <c r="F778" s="97" t="s">
        <v>2021</v>
      </c>
      <c r="G778" s="131">
        <v>41131</v>
      </c>
      <c r="H778" s="269">
        <v>10</v>
      </c>
      <c r="I778" s="269">
        <v>8</v>
      </c>
      <c r="J778" s="270">
        <v>2012</v>
      </c>
      <c r="K778" s="96" t="s">
        <v>34</v>
      </c>
      <c r="L778" s="96" t="s">
        <v>2022</v>
      </c>
      <c r="M778" s="96" t="s">
        <v>624</v>
      </c>
      <c r="N778" s="271">
        <v>3509.9989920000003</v>
      </c>
      <c r="Q778" s="102">
        <v>10</v>
      </c>
      <c r="R778" s="134">
        <f t="shared" si="103"/>
        <v>29.249991600000001</v>
      </c>
      <c r="S778" s="5">
        <v>1520.9995632</v>
      </c>
      <c r="T778" s="312">
        <f t="shared" si="104"/>
        <v>1579.4995464000001</v>
      </c>
      <c r="U778" s="15">
        <f t="shared" si="105"/>
        <v>58.499983200000088</v>
      </c>
      <c r="V778" s="134">
        <f t="shared" si="106"/>
        <v>1930.4994456000002</v>
      </c>
      <c r="W778" s="102">
        <v>17317</v>
      </c>
      <c r="Z778" s="113">
        <f t="shared" si="107"/>
        <v>54</v>
      </c>
    </row>
    <row r="779" spans="2:26" x14ac:dyDescent="0.25">
      <c r="B779" s="97" t="s">
        <v>2025</v>
      </c>
      <c r="F779" s="97" t="s">
        <v>2021</v>
      </c>
      <c r="G779" s="131">
        <v>41131</v>
      </c>
      <c r="H779" s="269">
        <v>10</v>
      </c>
      <c r="I779" s="269">
        <v>8</v>
      </c>
      <c r="J779" s="270">
        <v>2012</v>
      </c>
      <c r="K779" s="96" t="s">
        <v>34</v>
      </c>
      <c r="L779" s="96" t="s">
        <v>2022</v>
      </c>
      <c r="M779" s="96" t="s">
        <v>624</v>
      </c>
      <c r="N779" s="271">
        <v>3509.9989920000003</v>
      </c>
      <c r="Q779" s="102">
        <v>10</v>
      </c>
      <c r="R779" s="134">
        <f t="shared" si="103"/>
        <v>29.249991600000001</v>
      </c>
      <c r="S779" s="5">
        <v>1520.9995632</v>
      </c>
      <c r="T779" s="312">
        <f t="shared" si="104"/>
        <v>1579.4995464000001</v>
      </c>
      <c r="U779" s="15">
        <f t="shared" si="105"/>
        <v>58.499983200000088</v>
      </c>
      <c r="V779" s="134">
        <f t="shared" si="106"/>
        <v>1930.4994456000002</v>
      </c>
      <c r="W779" s="102">
        <v>17317</v>
      </c>
      <c r="Z779" s="113">
        <f t="shared" si="107"/>
        <v>54</v>
      </c>
    </row>
    <row r="780" spans="2:26" x14ac:dyDescent="0.25">
      <c r="B780" s="97" t="s">
        <v>2025</v>
      </c>
      <c r="F780" s="97" t="s">
        <v>2021</v>
      </c>
      <c r="G780" s="131">
        <v>41131</v>
      </c>
      <c r="H780" s="269">
        <v>10</v>
      </c>
      <c r="I780" s="269">
        <v>8</v>
      </c>
      <c r="J780" s="270">
        <v>2012</v>
      </c>
      <c r="K780" s="96" t="s">
        <v>34</v>
      </c>
      <c r="L780" s="96" t="s">
        <v>2022</v>
      </c>
      <c r="M780" s="96" t="s">
        <v>624</v>
      </c>
      <c r="N780" s="271">
        <v>3509.9989920000003</v>
      </c>
      <c r="Q780" s="102">
        <v>10</v>
      </c>
      <c r="R780" s="134">
        <f t="shared" si="103"/>
        <v>29.249991600000001</v>
      </c>
      <c r="S780" s="5">
        <v>1520.9995632</v>
      </c>
      <c r="T780" s="312">
        <f t="shared" si="104"/>
        <v>1579.4995464000001</v>
      </c>
      <c r="U780" s="15">
        <f t="shared" si="105"/>
        <v>58.499983200000088</v>
      </c>
      <c r="V780" s="134">
        <f t="shared" si="106"/>
        <v>1930.4994456000002</v>
      </c>
      <c r="W780" s="102">
        <v>17317</v>
      </c>
      <c r="Z780" s="113">
        <f t="shared" si="107"/>
        <v>54</v>
      </c>
    </row>
    <row r="781" spans="2:26" x14ac:dyDescent="0.25">
      <c r="B781" s="97" t="s">
        <v>2025</v>
      </c>
      <c r="F781" s="97" t="s">
        <v>2021</v>
      </c>
      <c r="G781" s="131">
        <v>41131</v>
      </c>
      <c r="H781" s="269">
        <v>10</v>
      </c>
      <c r="I781" s="269">
        <v>8</v>
      </c>
      <c r="J781" s="270">
        <v>2012</v>
      </c>
      <c r="K781" s="96" t="s">
        <v>34</v>
      </c>
      <c r="L781" s="96" t="s">
        <v>2022</v>
      </c>
      <c r="M781" s="96" t="s">
        <v>624</v>
      </c>
      <c r="N781" s="271">
        <v>3509.9989920000003</v>
      </c>
      <c r="Q781" s="102">
        <v>10</v>
      </c>
      <c r="R781" s="134">
        <f t="shared" si="103"/>
        <v>29.249991600000001</v>
      </c>
      <c r="S781" s="5">
        <v>1520.9995632</v>
      </c>
      <c r="T781" s="312">
        <f t="shared" si="104"/>
        <v>1579.4995464000001</v>
      </c>
      <c r="U781" s="15">
        <f t="shared" si="105"/>
        <v>58.499983200000088</v>
      </c>
      <c r="V781" s="134">
        <f t="shared" si="106"/>
        <v>1930.4994456000002</v>
      </c>
      <c r="W781" s="102">
        <v>17317</v>
      </c>
      <c r="Z781" s="113">
        <f t="shared" si="107"/>
        <v>54</v>
      </c>
    </row>
    <row r="782" spans="2:26" x14ac:dyDescent="0.25">
      <c r="B782" s="97" t="s">
        <v>2025</v>
      </c>
      <c r="F782" s="97" t="s">
        <v>2021</v>
      </c>
      <c r="G782" s="131">
        <v>41131</v>
      </c>
      <c r="H782" s="269">
        <v>10</v>
      </c>
      <c r="I782" s="269">
        <v>8</v>
      </c>
      <c r="J782" s="270">
        <v>2012</v>
      </c>
      <c r="K782" s="96" t="s">
        <v>34</v>
      </c>
      <c r="L782" s="96" t="s">
        <v>2022</v>
      </c>
      <c r="M782" s="96" t="s">
        <v>624</v>
      </c>
      <c r="N782" s="271">
        <v>3509.9989920000003</v>
      </c>
      <c r="Q782" s="102">
        <v>10</v>
      </c>
      <c r="R782" s="134">
        <f t="shared" si="103"/>
        <v>29.249991600000001</v>
      </c>
      <c r="S782" s="5">
        <v>1520.9995632</v>
      </c>
      <c r="T782" s="312">
        <f t="shared" si="104"/>
        <v>1579.4995464000001</v>
      </c>
      <c r="U782" s="15">
        <f t="shared" si="105"/>
        <v>58.499983200000088</v>
      </c>
      <c r="V782" s="134">
        <f t="shared" si="106"/>
        <v>1930.4994456000002</v>
      </c>
      <c r="W782" s="102">
        <v>17317</v>
      </c>
      <c r="Z782" s="113">
        <f t="shared" si="107"/>
        <v>54</v>
      </c>
    </row>
    <row r="783" spans="2:26" x14ac:dyDescent="0.25">
      <c r="B783" s="97" t="s">
        <v>2025</v>
      </c>
      <c r="F783" s="97" t="s">
        <v>2021</v>
      </c>
      <c r="G783" s="131">
        <v>41131</v>
      </c>
      <c r="H783" s="269">
        <v>10</v>
      </c>
      <c r="I783" s="269">
        <v>8</v>
      </c>
      <c r="J783" s="270">
        <v>2012</v>
      </c>
      <c r="K783" s="96" t="s">
        <v>34</v>
      </c>
      <c r="L783" s="96" t="s">
        <v>2022</v>
      </c>
      <c r="M783" s="96" t="s">
        <v>624</v>
      </c>
      <c r="N783" s="271">
        <v>3509.9989920000003</v>
      </c>
      <c r="Q783" s="102">
        <v>10</v>
      </c>
      <c r="R783" s="134">
        <f t="shared" si="103"/>
        <v>29.249991600000001</v>
      </c>
      <c r="S783" s="5">
        <v>1520.9995632</v>
      </c>
      <c r="T783" s="312">
        <f t="shared" si="104"/>
        <v>1579.4995464000001</v>
      </c>
      <c r="U783" s="15">
        <f t="shared" si="105"/>
        <v>58.499983200000088</v>
      </c>
      <c r="V783" s="134">
        <f t="shared" si="106"/>
        <v>1930.4994456000002</v>
      </c>
      <c r="W783" s="102">
        <v>17317</v>
      </c>
      <c r="Z783" s="113">
        <f t="shared" si="107"/>
        <v>54</v>
      </c>
    </row>
    <row r="784" spans="2:26" x14ac:dyDescent="0.25">
      <c r="B784" s="97" t="s">
        <v>2025</v>
      </c>
      <c r="F784" s="97" t="s">
        <v>2021</v>
      </c>
      <c r="G784" s="131">
        <v>41131</v>
      </c>
      <c r="H784" s="269">
        <v>10</v>
      </c>
      <c r="I784" s="269">
        <v>8</v>
      </c>
      <c r="J784" s="270">
        <v>2012</v>
      </c>
      <c r="K784" s="96" t="s">
        <v>34</v>
      </c>
      <c r="L784" s="96" t="s">
        <v>2022</v>
      </c>
      <c r="M784" s="96" t="s">
        <v>624</v>
      </c>
      <c r="N784" s="271">
        <v>3509.9989920000003</v>
      </c>
      <c r="Q784" s="102">
        <v>10</v>
      </c>
      <c r="R784" s="134">
        <f t="shared" si="103"/>
        <v>29.249991600000001</v>
      </c>
      <c r="S784" s="5">
        <v>1520.9995632</v>
      </c>
      <c r="T784" s="312">
        <f t="shared" si="104"/>
        <v>1579.4995464000001</v>
      </c>
      <c r="U784" s="15">
        <f t="shared" si="105"/>
        <v>58.499983200000088</v>
      </c>
      <c r="V784" s="134">
        <f t="shared" si="106"/>
        <v>1930.4994456000002</v>
      </c>
      <c r="W784" s="102">
        <v>17317</v>
      </c>
      <c r="Z784" s="113">
        <f t="shared" si="107"/>
        <v>54</v>
      </c>
    </row>
    <row r="785" spans="2:26" x14ac:dyDescent="0.25">
      <c r="B785" s="97" t="s">
        <v>2025</v>
      </c>
      <c r="F785" s="97" t="s">
        <v>2021</v>
      </c>
      <c r="G785" s="131">
        <v>41131</v>
      </c>
      <c r="H785" s="269">
        <v>10</v>
      </c>
      <c r="I785" s="269">
        <v>8</v>
      </c>
      <c r="J785" s="270">
        <v>2012</v>
      </c>
      <c r="K785" s="96" t="s">
        <v>34</v>
      </c>
      <c r="L785" s="96" t="s">
        <v>2022</v>
      </c>
      <c r="M785" s="96" t="s">
        <v>624</v>
      </c>
      <c r="N785" s="271">
        <v>3509.9989920000003</v>
      </c>
      <c r="Q785" s="102">
        <v>10</v>
      </c>
      <c r="R785" s="134">
        <f t="shared" si="103"/>
        <v>29.249991600000001</v>
      </c>
      <c r="S785" s="5">
        <v>1520.9995632</v>
      </c>
      <c r="T785" s="312">
        <f t="shared" si="104"/>
        <v>1579.4995464000001</v>
      </c>
      <c r="U785" s="15">
        <f t="shared" si="105"/>
        <v>58.499983200000088</v>
      </c>
      <c r="V785" s="134">
        <f t="shared" si="106"/>
        <v>1930.4994456000002</v>
      </c>
      <c r="W785" s="102">
        <v>17317</v>
      </c>
      <c r="Z785" s="113">
        <f t="shared" si="107"/>
        <v>54</v>
      </c>
    </row>
    <row r="786" spans="2:26" x14ac:dyDescent="0.25">
      <c r="B786" s="97" t="s">
        <v>2025</v>
      </c>
      <c r="F786" s="97" t="s">
        <v>2021</v>
      </c>
      <c r="G786" s="131">
        <v>41131</v>
      </c>
      <c r="H786" s="269">
        <v>10</v>
      </c>
      <c r="I786" s="269">
        <v>8</v>
      </c>
      <c r="J786" s="270">
        <v>2012</v>
      </c>
      <c r="K786" s="96" t="s">
        <v>34</v>
      </c>
      <c r="L786" s="96" t="s">
        <v>2022</v>
      </c>
      <c r="M786" s="96" t="s">
        <v>624</v>
      </c>
      <c r="N786" s="271">
        <f>3509.998992-0.09</f>
        <v>3509.9089919999997</v>
      </c>
      <c r="Q786" s="102">
        <v>10</v>
      </c>
      <c r="R786" s="134">
        <f t="shared" si="103"/>
        <v>29.249241599999994</v>
      </c>
      <c r="S786" s="5">
        <v>1520.9605631999998</v>
      </c>
      <c r="T786" s="312">
        <f t="shared" si="104"/>
        <v>1579.4590463999996</v>
      </c>
      <c r="U786" s="15">
        <f t="shared" si="105"/>
        <v>58.498483199999782</v>
      </c>
      <c r="V786" s="134">
        <f t="shared" si="106"/>
        <v>1930.4499456000001</v>
      </c>
      <c r="W786" s="102">
        <v>17317</v>
      </c>
      <c r="Z786" s="113">
        <f t="shared" si="107"/>
        <v>54</v>
      </c>
    </row>
    <row r="787" spans="2:26" x14ac:dyDescent="0.25">
      <c r="B787" s="97" t="s">
        <v>2026</v>
      </c>
      <c r="C787" s="97" t="s">
        <v>1402</v>
      </c>
      <c r="D787" s="97" t="s">
        <v>2027</v>
      </c>
      <c r="F787" s="97" t="s">
        <v>688</v>
      </c>
      <c r="G787" s="131">
        <v>41131</v>
      </c>
      <c r="H787" s="269">
        <v>10</v>
      </c>
      <c r="I787" s="269">
        <v>8</v>
      </c>
      <c r="J787" s="270">
        <v>2012</v>
      </c>
      <c r="K787" s="96" t="s">
        <v>34</v>
      </c>
      <c r="L787" s="96" t="s">
        <v>2028</v>
      </c>
      <c r="M787" s="96" t="s">
        <v>624</v>
      </c>
      <c r="N787" s="271">
        <f>4284*1.16</f>
        <v>4969.4399999999996</v>
      </c>
      <c r="Q787" s="102">
        <v>10</v>
      </c>
      <c r="R787" s="134">
        <f t="shared" si="103"/>
        <v>41.411999999999999</v>
      </c>
      <c r="S787" s="5">
        <v>2153.424</v>
      </c>
      <c r="T787" s="312">
        <f t="shared" si="104"/>
        <v>2236.248</v>
      </c>
      <c r="U787" s="15">
        <f t="shared" si="105"/>
        <v>82.824000000000069</v>
      </c>
      <c r="V787" s="134">
        <f t="shared" si="106"/>
        <v>2733.1919999999996</v>
      </c>
      <c r="W787" s="102">
        <v>17315</v>
      </c>
      <c r="Z787" s="113">
        <f t="shared" si="107"/>
        <v>54</v>
      </c>
    </row>
    <row r="788" spans="2:26" x14ac:dyDescent="0.25">
      <c r="B788" s="97" t="s">
        <v>2026</v>
      </c>
      <c r="C788" s="97" t="s">
        <v>1402</v>
      </c>
      <c r="D788" s="97" t="s">
        <v>2027</v>
      </c>
      <c r="F788" s="97" t="s">
        <v>688</v>
      </c>
      <c r="G788" s="131">
        <v>41131</v>
      </c>
      <c r="H788" s="269">
        <v>10</v>
      </c>
      <c r="I788" s="269">
        <v>8</v>
      </c>
      <c r="J788" s="270">
        <v>2012</v>
      </c>
      <c r="K788" s="96" t="s">
        <v>34</v>
      </c>
      <c r="L788" s="96" t="s">
        <v>2028</v>
      </c>
      <c r="M788" s="96" t="s">
        <v>624</v>
      </c>
      <c r="N788" s="271">
        <f>4284*1.16</f>
        <v>4969.4399999999996</v>
      </c>
      <c r="Q788" s="102">
        <v>10</v>
      </c>
      <c r="R788" s="134">
        <f t="shared" si="103"/>
        <v>41.411999999999999</v>
      </c>
      <c r="S788" s="5">
        <v>2153.424</v>
      </c>
      <c r="T788" s="312">
        <f t="shared" si="104"/>
        <v>2236.248</v>
      </c>
      <c r="U788" s="15">
        <f t="shared" si="105"/>
        <v>82.824000000000069</v>
      </c>
      <c r="V788" s="134">
        <f t="shared" si="106"/>
        <v>2733.1919999999996</v>
      </c>
      <c r="W788" s="102">
        <v>17315</v>
      </c>
      <c r="Z788" s="113">
        <f t="shared" si="107"/>
        <v>54</v>
      </c>
    </row>
    <row r="789" spans="2:26" x14ac:dyDescent="0.25">
      <c r="B789" s="97" t="s">
        <v>2026</v>
      </c>
      <c r="C789" s="97" t="s">
        <v>1402</v>
      </c>
      <c r="D789" s="97" t="s">
        <v>2027</v>
      </c>
      <c r="F789" s="97" t="s">
        <v>688</v>
      </c>
      <c r="G789" s="131">
        <v>41131</v>
      </c>
      <c r="H789" s="269">
        <v>10</v>
      </c>
      <c r="I789" s="269">
        <v>8</v>
      </c>
      <c r="J789" s="270">
        <v>2012</v>
      </c>
      <c r="K789" s="96" t="s">
        <v>34</v>
      </c>
      <c r="L789" s="96" t="s">
        <v>2028</v>
      </c>
      <c r="M789" s="96" t="s">
        <v>624</v>
      </c>
      <c r="N789" s="271">
        <f>4284*1.16</f>
        <v>4969.4399999999996</v>
      </c>
      <c r="Q789" s="102">
        <v>10</v>
      </c>
      <c r="R789" s="134">
        <f t="shared" si="103"/>
        <v>41.411999999999999</v>
      </c>
      <c r="S789" s="5">
        <v>2153.424</v>
      </c>
      <c r="T789" s="312">
        <f t="shared" si="104"/>
        <v>2236.248</v>
      </c>
      <c r="U789" s="15">
        <f t="shared" si="105"/>
        <v>82.824000000000069</v>
      </c>
      <c r="V789" s="134">
        <f t="shared" si="106"/>
        <v>2733.1919999999996</v>
      </c>
      <c r="W789" s="102">
        <v>17315</v>
      </c>
      <c r="Z789" s="113">
        <f t="shared" si="107"/>
        <v>54</v>
      </c>
    </row>
    <row r="790" spans="2:26" x14ac:dyDescent="0.25">
      <c r="B790" s="97" t="s">
        <v>2026</v>
      </c>
      <c r="C790" s="97" t="s">
        <v>1402</v>
      </c>
      <c r="D790" s="97" t="s">
        <v>2027</v>
      </c>
      <c r="F790" s="97" t="s">
        <v>688</v>
      </c>
      <c r="G790" s="131">
        <v>41131</v>
      </c>
      <c r="H790" s="269">
        <v>10</v>
      </c>
      <c r="I790" s="269">
        <v>8</v>
      </c>
      <c r="J790" s="270">
        <v>2012</v>
      </c>
      <c r="K790" s="96" t="s">
        <v>34</v>
      </c>
      <c r="L790" s="96" t="s">
        <v>2028</v>
      </c>
      <c r="M790" s="96" t="s">
        <v>624</v>
      </c>
      <c r="N790" s="271">
        <f>4284*1.16</f>
        <v>4969.4399999999996</v>
      </c>
      <c r="Q790" s="102">
        <v>10</v>
      </c>
      <c r="R790" s="134">
        <f t="shared" si="103"/>
        <v>41.411999999999999</v>
      </c>
      <c r="S790" s="5">
        <v>2153.424</v>
      </c>
      <c r="T790" s="312">
        <f t="shared" si="104"/>
        <v>2236.248</v>
      </c>
      <c r="U790" s="15">
        <f t="shared" si="105"/>
        <v>82.824000000000069</v>
      </c>
      <c r="V790" s="134">
        <f t="shared" si="106"/>
        <v>2733.1919999999996</v>
      </c>
      <c r="W790" s="102">
        <v>17315</v>
      </c>
      <c r="Z790" s="113">
        <f t="shared" si="107"/>
        <v>54</v>
      </c>
    </row>
    <row r="791" spans="2:26" x14ac:dyDescent="0.25">
      <c r="B791" s="97" t="s">
        <v>1268</v>
      </c>
      <c r="C791" s="97" t="s">
        <v>410</v>
      </c>
      <c r="D791" s="97" t="s">
        <v>2029</v>
      </c>
      <c r="F791" s="97" t="s">
        <v>411</v>
      </c>
      <c r="G791" s="131">
        <v>41122</v>
      </c>
      <c r="H791" s="269">
        <v>1</v>
      </c>
      <c r="I791" s="269">
        <v>8</v>
      </c>
      <c r="J791" s="270">
        <v>2012</v>
      </c>
      <c r="K791" s="96" t="s">
        <v>34</v>
      </c>
      <c r="L791" s="96" t="s">
        <v>2030</v>
      </c>
      <c r="M791" s="96" t="s">
        <v>624</v>
      </c>
      <c r="N791" s="271">
        <v>5995</v>
      </c>
      <c r="Q791" s="102">
        <v>10</v>
      </c>
      <c r="R791" s="134">
        <f t="shared" si="103"/>
        <v>49.958333333333336</v>
      </c>
      <c r="S791" s="5">
        <v>2597.8333333333335</v>
      </c>
      <c r="T791" s="312">
        <f t="shared" si="104"/>
        <v>2697.75</v>
      </c>
      <c r="U791" s="15">
        <f t="shared" si="105"/>
        <v>99.916666666666515</v>
      </c>
      <c r="V791" s="134">
        <f t="shared" si="106"/>
        <v>3297.25</v>
      </c>
      <c r="W791" s="102">
        <v>17375</v>
      </c>
      <c r="Z791" s="113">
        <f t="shared" si="107"/>
        <v>54</v>
      </c>
    </row>
    <row r="792" spans="2:26" x14ac:dyDescent="0.25">
      <c r="B792" s="97" t="s">
        <v>2031</v>
      </c>
      <c r="C792" s="97" t="s">
        <v>2032</v>
      </c>
      <c r="D792" s="97">
        <v>3300</v>
      </c>
      <c r="F792" s="97" t="s">
        <v>411</v>
      </c>
      <c r="G792" s="131">
        <v>41122</v>
      </c>
      <c r="H792" s="269">
        <v>1</v>
      </c>
      <c r="I792" s="269">
        <v>8</v>
      </c>
      <c r="J792" s="270">
        <v>2012</v>
      </c>
      <c r="K792" s="96" t="s">
        <v>34</v>
      </c>
      <c r="L792" s="96" t="s">
        <v>2033</v>
      </c>
      <c r="M792" s="96" t="s">
        <v>624</v>
      </c>
      <c r="N792" s="271">
        <v>1675</v>
      </c>
      <c r="Q792" s="102">
        <v>10</v>
      </c>
      <c r="R792" s="134">
        <f t="shared" si="103"/>
        <v>13.958333333333334</v>
      </c>
      <c r="S792" s="5">
        <v>725.83333333333337</v>
      </c>
      <c r="T792" s="312">
        <f t="shared" si="104"/>
        <v>753.75</v>
      </c>
      <c r="U792" s="15">
        <f t="shared" si="105"/>
        <v>27.916666666666629</v>
      </c>
      <c r="V792" s="134">
        <f t="shared" si="106"/>
        <v>921.25</v>
      </c>
      <c r="W792" s="102">
        <v>17375</v>
      </c>
      <c r="Z792" s="113">
        <f t="shared" si="107"/>
        <v>54</v>
      </c>
    </row>
    <row r="793" spans="2:26" x14ac:dyDescent="0.25">
      <c r="B793" s="97" t="s">
        <v>2031</v>
      </c>
      <c r="C793" s="97" t="s">
        <v>2032</v>
      </c>
      <c r="D793" s="97">
        <v>3300</v>
      </c>
      <c r="F793" s="97" t="s">
        <v>411</v>
      </c>
      <c r="G793" s="131">
        <v>41122</v>
      </c>
      <c r="H793" s="269">
        <v>1</v>
      </c>
      <c r="I793" s="269">
        <v>8</v>
      </c>
      <c r="J793" s="270">
        <v>2012</v>
      </c>
      <c r="K793" s="96" t="s">
        <v>34</v>
      </c>
      <c r="L793" s="96" t="s">
        <v>2033</v>
      </c>
      <c r="M793" s="96" t="s">
        <v>624</v>
      </c>
      <c r="N793" s="271">
        <v>1675</v>
      </c>
      <c r="Q793" s="102">
        <v>10</v>
      </c>
      <c r="R793" s="134">
        <f t="shared" si="103"/>
        <v>13.958333333333334</v>
      </c>
      <c r="S793" s="5">
        <v>725.83333333333337</v>
      </c>
      <c r="T793" s="312">
        <f t="shared" si="104"/>
        <v>753.75</v>
      </c>
      <c r="U793" s="15">
        <f t="shared" si="105"/>
        <v>27.916666666666629</v>
      </c>
      <c r="V793" s="134">
        <f t="shared" si="106"/>
        <v>921.25</v>
      </c>
      <c r="W793" s="102">
        <v>17375</v>
      </c>
      <c r="Z793" s="113">
        <f t="shared" si="107"/>
        <v>54</v>
      </c>
    </row>
    <row r="794" spans="2:26" x14ac:dyDescent="0.25">
      <c r="B794" s="97" t="s">
        <v>2031</v>
      </c>
      <c r="C794" s="97" t="s">
        <v>2032</v>
      </c>
      <c r="D794" s="97">
        <v>3300</v>
      </c>
      <c r="F794" s="97" t="s">
        <v>411</v>
      </c>
      <c r="G794" s="131">
        <v>41122</v>
      </c>
      <c r="H794" s="269">
        <v>1</v>
      </c>
      <c r="I794" s="269">
        <v>8</v>
      </c>
      <c r="J794" s="270">
        <v>2012</v>
      </c>
      <c r="K794" s="96" t="s">
        <v>34</v>
      </c>
      <c r="L794" s="96" t="s">
        <v>2033</v>
      </c>
      <c r="M794" s="96" t="s">
        <v>624</v>
      </c>
      <c r="N794" s="271">
        <v>1675</v>
      </c>
      <c r="Q794" s="102">
        <v>10</v>
      </c>
      <c r="R794" s="134">
        <f t="shared" si="103"/>
        <v>13.958333333333334</v>
      </c>
      <c r="S794" s="5">
        <v>725.83333333333337</v>
      </c>
      <c r="T794" s="312">
        <f t="shared" si="104"/>
        <v>753.75</v>
      </c>
      <c r="U794" s="15">
        <f t="shared" si="105"/>
        <v>27.916666666666629</v>
      </c>
      <c r="V794" s="134">
        <f t="shared" si="106"/>
        <v>921.25</v>
      </c>
      <c r="W794" s="102">
        <v>17375</v>
      </c>
      <c r="Z794" s="113">
        <f t="shared" si="107"/>
        <v>54</v>
      </c>
    </row>
    <row r="795" spans="2:26" x14ac:dyDescent="0.25">
      <c r="B795" s="97" t="s">
        <v>2034</v>
      </c>
      <c r="C795" s="97" t="s">
        <v>1931</v>
      </c>
      <c r="D795" s="97" t="s">
        <v>2035</v>
      </c>
      <c r="F795" s="97" t="s">
        <v>411</v>
      </c>
      <c r="G795" s="131">
        <v>41122</v>
      </c>
      <c r="H795" s="269">
        <v>1</v>
      </c>
      <c r="I795" s="269">
        <v>8</v>
      </c>
      <c r="J795" s="270">
        <v>2012</v>
      </c>
      <c r="K795" s="96" t="s">
        <v>34</v>
      </c>
      <c r="L795" s="96" t="s">
        <v>2036</v>
      </c>
      <c r="M795" s="96" t="s">
        <v>624</v>
      </c>
      <c r="N795" s="271">
        <v>29575</v>
      </c>
      <c r="Q795" s="102">
        <v>10</v>
      </c>
      <c r="R795" s="134">
        <f t="shared" si="103"/>
        <v>246.45833333333334</v>
      </c>
      <c r="S795" s="5">
        <v>12815.833333333334</v>
      </c>
      <c r="T795" s="312">
        <f t="shared" si="104"/>
        <v>13308.75</v>
      </c>
      <c r="U795" s="15">
        <f t="shared" si="105"/>
        <v>492.91666666666606</v>
      </c>
      <c r="V795" s="134">
        <f t="shared" si="106"/>
        <v>16266.25</v>
      </c>
      <c r="W795" s="102">
        <v>17375</v>
      </c>
      <c r="Z795" s="113">
        <f t="shared" si="107"/>
        <v>54</v>
      </c>
    </row>
    <row r="796" spans="2:26" x14ac:dyDescent="0.25">
      <c r="B796" s="97" t="s">
        <v>2031</v>
      </c>
      <c r="C796" s="97" t="s">
        <v>2032</v>
      </c>
      <c r="D796" s="97">
        <v>3300</v>
      </c>
      <c r="F796" s="97" t="s">
        <v>411</v>
      </c>
      <c r="G796" s="131">
        <v>41122</v>
      </c>
      <c r="H796" s="269">
        <v>1</v>
      </c>
      <c r="I796" s="269">
        <v>8</v>
      </c>
      <c r="J796" s="270">
        <v>2012</v>
      </c>
      <c r="K796" s="96" t="s">
        <v>34</v>
      </c>
      <c r="L796" s="96" t="s">
        <v>2037</v>
      </c>
      <c r="M796" s="96" t="s">
        <v>624</v>
      </c>
      <c r="N796" s="271">
        <v>1675</v>
      </c>
      <c r="Q796" s="102">
        <v>10</v>
      </c>
      <c r="R796" s="134">
        <f t="shared" si="103"/>
        <v>13.958333333333334</v>
      </c>
      <c r="S796" s="5">
        <v>725.83333333333337</v>
      </c>
      <c r="T796" s="312">
        <f t="shared" si="104"/>
        <v>753.75</v>
      </c>
      <c r="U796" s="15">
        <f t="shared" si="105"/>
        <v>27.916666666666629</v>
      </c>
      <c r="V796" s="134">
        <f t="shared" si="106"/>
        <v>921.25</v>
      </c>
      <c r="W796" s="102">
        <v>17375</v>
      </c>
      <c r="Z796" s="113">
        <f t="shared" si="107"/>
        <v>54</v>
      </c>
    </row>
    <row r="797" spans="2:26" x14ac:dyDescent="0.25">
      <c r="B797" s="97" t="s">
        <v>2031</v>
      </c>
      <c r="C797" s="97" t="s">
        <v>2032</v>
      </c>
      <c r="D797" s="97">
        <v>3300</v>
      </c>
      <c r="F797" s="97" t="s">
        <v>411</v>
      </c>
      <c r="G797" s="131">
        <v>41122</v>
      </c>
      <c r="H797" s="269">
        <v>1</v>
      </c>
      <c r="I797" s="269">
        <v>8</v>
      </c>
      <c r="J797" s="270">
        <v>2012</v>
      </c>
      <c r="K797" s="96" t="s">
        <v>34</v>
      </c>
      <c r="L797" s="96" t="s">
        <v>2037</v>
      </c>
      <c r="M797" s="96" t="s">
        <v>624</v>
      </c>
      <c r="N797" s="271">
        <v>1675</v>
      </c>
      <c r="Q797" s="102">
        <v>10</v>
      </c>
      <c r="R797" s="134">
        <f t="shared" si="103"/>
        <v>13.958333333333334</v>
      </c>
      <c r="S797" s="5">
        <v>725.83333333333337</v>
      </c>
      <c r="T797" s="312">
        <f t="shared" si="104"/>
        <v>753.75</v>
      </c>
      <c r="U797" s="15">
        <f t="shared" si="105"/>
        <v>27.916666666666629</v>
      </c>
      <c r="V797" s="134">
        <f t="shared" si="106"/>
        <v>921.25</v>
      </c>
      <c r="W797" s="102">
        <v>17375</v>
      </c>
      <c r="Z797" s="113">
        <f t="shared" si="107"/>
        <v>54</v>
      </c>
    </row>
    <row r="798" spans="2:26" x14ac:dyDescent="0.25">
      <c r="B798" s="97" t="s">
        <v>2031</v>
      </c>
      <c r="C798" s="97" t="s">
        <v>2032</v>
      </c>
      <c r="D798" s="97">
        <v>3300</v>
      </c>
      <c r="F798" s="97" t="s">
        <v>411</v>
      </c>
      <c r="G798" s="131">
        <v>41122</v>
      </c>
      <c r="H798" s="269">
        <v>1</v>
      </c>
      <c r="I798" s="269">
        <v>8</v>
      </c>
      <c r="J798" s="270">
        <v>2012</v>
      </c>
      <c r="K798" s="96" t="s">
        <v>34</v>
      </c>
      <c r="L798" s="96" t="s">
        <v>2037</v>
      </c>
      <c r="M798" s="96" t="s">
        <v>624</v>
      </c>
      <c r="N798" s="271">
        <v>1675</v>
      </c>
      <c r="Q798" s="102">
        <v>10</v>
      </c>
      <c r="R798" s="134">
        <f t="shared" si="103"/>
        <v>13.958333333333334</v>
      </c>
      <c r="S798" s="5">
        <v>725.83333333333337</v>
      </c>
      <c r="T798" s="312">
        <f t="shared" si="104"/>
        <v>753.75</v>
      </c>
      <c r="U798" s="15">
        <f t="shared" si="105"/>
        <v>27.916666666666629</v>
      </c>
      <c r="V798" s="134">
        <f t="shared" si="106"/>
        <v>921.25</v>
      </c>
      <c r="W798" s="102">
        <v>17375</v>
      </c>
      <c r="Z798" s="113">
        <f t="shared" si="107"/>
        <v>54</v>
      </c>
    </row>
    <row r="799" spans="2:26" x14ac:dyDescent="0.25">
      <c r="B799" s="97" t="s">
        <v>2031</v>
      </c>
      <c r="C799" s="97" t="s">
        <v>2032</v>
      </c>
      <c r="D799" s="97">
        <v>3300</v>
      </c>
      <c r="F799" s="97" t="s">
        <v>411</v>
      </c>
      <c r="G799" s="131">
        <v>41122</v>
      </c>
      <c r="H799" s="269">
        <v>1</v>
      </c>
      <c r="I799" s="269">
        <v>8</v>
      </c>
      <c r="J799" s="270">
        <v>2012</v>
      </c>
      <c r="K799" s="96" t="s">
        <v>34</v>
      </c>
      <c r="L799" s="96" t="s">
        <v>2037</v>
      </c>
      <c r="M799" s="96" t="s">
        <v>624</v>
      </c>
      <c r="N799" s="271">
        <v>1675</v>
      </c>
      <c r="Q799" s="102">
        <v>10</v>
      </c>
      <c r="R799" s="134">
        <f t="shared" si="103"/>
        <v>13.958333333333334</v>
      </c>
      <c r="S799" s="5">
        <v>725.83333333333337</v>
      </c>
      <c r="T799" s="312">
        <f t="shared" si="104"/>
        <v>753.75</v>
      </c>
      <c r="U799" s="15">
        <f t="shared" si="105"/>
        <v>27.916666666666629</v>
      </c>
      <c r="V799" s="134">
        <f t="shared" si="106"/>
        <v>921.25</v>
      </c>
      <c r="W799" s="102">
        <v>17375</v>
      </c>
      <c r="Z799" s="113">
        <f t="shared" si="107"/>
        <v>54</v>
      </c>
    </row>
    <row r="800" spans="2:26" x14ac:dyDescent="0.25">
      <c r="B800" s="97" t="s">
        <v>2031</v>
      </c>
      <c r="C800" s="97" t="s">
        <v>2032</v>
      </c>
      <c r="D800" s="97">
        <v>3300</v>
      </c>
      <c r="F800" s="97" t="s">
        <v>411</v>
      </c>
      <c r="G800" s="131">
        <v>41122</v>
      </c>
      <c r="H800" s="269">
        <v>1</v>
      </c>
      <c r="I800" s="269">
        <v>8</v>
      </c>
      <c r="J800" s="270">
        <v>2012</v>
      </c>
      <c r="K800" s="96" t="s">
        <v>34</v>
      </c>
      <c r="L800" s="96" t="s">
        <v>2037</v>
      </c>
      <c r="M800" s="96" t="s">
        <v>624</v>
      </c>
      <c r="N800" s="271">
        <v>1675</v>
      </c>
      <c r="Q800" s="102">
        <v>10</v>
      </c>
      <c r="R800" s="134">
        <f t="shared" si="103"/>
        <v>13.958333333333334</v>
      </c>
      <c r="S800" s="5">
        <v>725.83333333333337</v>
      </c>
      <c r="T800" s="312">
        <f t="shared" si="104"/>
        <v>753.75</v>
      </c>
      <c r="U800" s="15">
        <f t="shared" si="105"/>
        <v>27.916666666666629</v>
      </c>
      <c r="V800" s="134">
        <f t="shared" si="106"/>
        <v>921.25</v>
      </c>
      <c r="W800" s="102">
        <v>17375</v>
      </c>
      <c r="Z800" s="113">
        <f t="shared" si="107"/>
        <v>54</v>
      </c>
    </row>
    <row r="801" spans="1:26" x14ac:dyDescent="0.25">
      <c r="B801" s="97" t="s">
        <v>2031</v>
      </c>
      <c r="C801" s="97" t="s">
        <v>2032</v>
      </c>
      <c r="D801" s="97">
        <v>3300</v>
      </c>
      <c r="F801" s="97" t="s">
        <v>411</v>
      </c>
      <c r="G801" s="131">
        <v>41122</v>
      </c>
      <c r="H801" s="269">
        <v>1</v>
      </c>
      <c r="I801" s="269">
        <v>8</v>
      </c>
      <c r="J801" s="270">
        <v>2012</v>
      </c>
      <c r="K801" s="96" t="s">
        <v>34</v>
      </c>
      <c r="L801" s="96" t="s">
        <v>2037</v>
      </c>
      <c r="M801" s="96" t="s">
        <v>624</v>
      </c>
      <c r="N801" s="271">
        <v>1675</v>
      </c>
      <c r="Q801" s="102">
        <v>10</v>
      </c>
      <c r="R801" s="134">
        <f t="shared" ref="R801:R827" si="108">(N801/Q801)/12</f>
        <v>13.958333333333334</v>
      </c>
      <c r="S801" s="5">
        <v>725.83333333333337</v>
      </c>
      <c r="T801" s="312">
        <f t="shared" si="104"/>
        <v>753.75</v>
      </c>
      <c r="U801" s="15">
        <f t="shared" si="105"/>
        <v>27.916666666666629</v>
      </c>
      <c r="V801" s="134">
        <f t="shared" ref="V801:V827" si="109">N801-T801</f>
        <v>921.25</v>
      </c>
      <c r="W801" s="102">
        <v>17375</v>
      </c>
      <c r="Z801" s="113">
        <f t="shared" si="107"/>
        <v>54</v>
      </c>
    </row>
    <row r="802" spans="1:26" s="277" customFormat="1" x14ac:dyDescent="0.25">
      <c r="A802" s="272"/>
      <c r="B802" s="272" t="s">
        <v>2038</v>
      </c>
      <c r="C802" s="272"/>
      <c r="D802" s="272"/>
      <c r="E802" s="272"/>
      <c r="F802" s="272" t="s">
        <v>1811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2039</v>
      </c>
      <c r="M802" s="276" t="s">
        <v>624</v>
      </c>
      <c r="N802" s="271">
        <v>725</v>
      </c>
      <c r="O802" s="109"/>
      <c r="Q802" s="278">
        <v>10</v>
      </c>
      <c r="R802" s="279">
        <f t="shared" si="108"/>
        <v>6.041666666666667</v>
      </c>
      <c r="S802" s="5">
        <v>314.16666666666669</v>
      </c>
      <c r="T802" s="312">
        <f t="shared" ref="T802:T827" si="110">Z802*R802</f>
        <v>326.25</v>
      </c>
      <c r="U802" s="15">
        <f t="shared" ref="U802:U827" si="111">T802-S802</f>
        <v>12.083333333333314</v>
      </c>
      <c r="V802" s="279">
        <f t="shared" si="109"/>
        <v>398.75</v>
      </c>
      <c r="W802" s="278">
        <v>17384</v>
      </c>
      <c r="Z802" s="280">
        <f t="shared" ref="Z802:Z827" si="112">IF((DATEDIF(G802,Z$4,"m"))&gt;=120,120,(DATEDIF(G802,Z$4,"m")))</f>
        <v>54</v>
      </c>
    </row>
    <row r="803" spans="1:26" s="277" customFormat="1" x14ac:dyDescent="0.25">
      <c r="A803" s="272"/>
      <c r="B803" s="272" t="s">
        <v>2038</v>
      </c>
      <c r="C803" s="272"/>
      <c r="D803" s="272"/>
      <c r="E803" s="272"/>
      <c r="F803" s="272" t="s">
        <v>1811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2039</v>
      </c>
      <c r="M803" s="276" t="s">
        <v>624</v>
      </c>
      <c r="N803" s="271">
        <v>725</v>
      </c>
      <c r="O803" s="109"/>
      <c r="Q803" s="278">
        <v>10</v>
      </c>
      <c r="R803" s="279">
        <f t="shared" si="108"/>
        <v>6.041666666666667</v>
      </c>
      <c r="S803" s="5">
        <v>314.16666666666669</v>
      </c>
      <c r="T803" s="312">
        <f t="shared" si="110"/>
        <v>326.25</v>
      </c>
      <c r="U803" s="15">
        <f t="shared" si="111"/>
        <v>12.083333333333314</v>
      </c>
      <c r="V803" s="279">
        <f t="shared" si="109"/>
        <v>398.75</v>
      </c>
      <c r="W803" s="278">
        <v>17384</v>
      </c>
      <c r="Z803" s="280">
        <f t="shared" si="112"/>
        <v>54</v>
      </c>
    </row>
    <row r="804" spans="1:26" s="277" customFormat="1" x14ac:dyDescent="0.25">
      <c r="A804" s="272"/>
      <c r="B804" s="272" t="s">
        <v>2038</v>
      </c>
      <c r="C804" s="272"/>
      <c r="D804" s="272"/>
      <c r="E804" s="272"/>
      <c r="F804" s="272" t="s">
        <v>1811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2039</v>
      </c>
      <c r="M804" s="276" t="s">
        <v>624</v>
      </c>
      <c r="N804" s="271">
        <v>725</v>
      </c>
      <c r="O804" s="109"/>
      <c r="Q804" s="278">
        <v>10</v>
      </c>
      <c r="R804" s="279">
        <f t="shared" si="108"/>
        <v>6.041666666666667</v>
      </c>
      <c r="S804" s="5">
        <v>314.16666666666669</v>
      </c>
      <c r="T804" s="312">
        <f t="shared" si="110"/>
        <v>326.25</v>
      </c>
      <c r="U804" s="15">
        <f t="shared" si="111"/>
        <v>12.083333333333314</v>
      </c>
      <c r="V804" s="279">
        <f t="shared" si="109"/>
        <v>398.75</v>
      </c>
      <c r="W804" s="278">
        <v>17384</v>
      </c>
      <c r="Z804" s="280">
        <f t="shared" si="112"/>
        <v>54</v>
      </c>
    </row>
    <row r="805" spans="1:26" s="277" customFormat="1" x14ac:dyDescent="0.25">
      <c r="A805" s="272"/>
      <c r="B805" s="272" t="s">
        <v>2038</v>
      </c>
      <c r="C805" s="272"/>
      <c r="D805" s="272"/>
      <c r="E805" s="272"/>
      <c r="F805" s="272" t="s">
        <v>1811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2039</v>
      </c>
      <c r="M805" s="276" t="s">
        <v>624</v>
      </c>
      <c r="N805" s="271">
        <v>725</v>
      </c>
      <c r="O805" s="109"/>
      <c r="Q805" s="278">
        <v>10</v>
      </c>
      <c r="R805" s="279">
        <f t="shared" si="108"/>
        <v>6.041666666666667</v>
      </c>
      <c r="S805" s="5">
        <v>314.16666666666669</v>
      </c>
      <c r="T805" s="312">
        <f t="shared" si="110"/>
        <v>326.25</v>
      </c>
      <c r="U805" s="15">
        <f t="shared" si="111"/>
        <v>12.083333333333314</v>
      </c>
      <c r="V805" s="279">
        <f t="shared" si="109"/>
        <v>398.75</v>
      </c>
      <c r="W805" s="278">
        <v>17384</v>
      </c>
      <c r="Z805" s="280">
        <f t="shared" si="112"/>
        <v>54</v>
      </c>
    </row>
    <row r="806" spans="1:26" s="277" customFormat="1" x14ac:dyDescent="0.25">
      <c r="A806" s="272"/>
      <c r="B806" s="272" t="s">
        <v>2038</v>
      </c>
      <c r="C806" s="272"/>
      <c r="D806" s="272"/>
      <c r="E806" s="272"/>
      <c r="F806" s="272" t="s">
        <v>1811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2039</v>
      </c>
      <c r="M806" s="276" t="s">
        <v>624</v>
      </c>
      <c r="N806" s="271">
        <v>725</v>
      </c>
      <c r="O806" s="109"/>
      <c r="Q806" s="278">
        <v>10</v>
      </c>
      <c r="R806" s="279">
        <f t="shared" si="108"/>
        <v>6.041666666666667</v>
      </c>
      <c r="S806" s="5">
        <v>314.16666666666669</v>
      </c>
      <c r="T806" s="312">
        <f t="shared" si="110"/>
        <v>326.25</v>
      </c>
      <c r="U806" s="15">
        <f t="shared" si="111"/>
        <v>12.083333333333314</v>
      </c>
      <c r="V806" s="279">
        <f t="shared" si="109"/>
        <v>398.75</v>
      </c>
      <c r="W806" s="278">
        <v>17384</v>
      </c>
      <c r="Z806" s="280">
        <f t="shared" si="112"/>
        <v>54</v>
      </c>
    </row>
    <row r="807" spans="1:26" s="277" customFormat="1" x14ac:dyDescent="0.25">
      <c r="A807" s="272"/>
      <c r="B807" s="272" t="s">
        <v>2038</v>
      </c>
      <c r="C807" s="272"/>
      <c r="D807" s="272"/>
      <c r="E807" s="272"/>
      <c r="F807" s="272" t="s">
        <v>1811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2039</v>
      </c>
      <c r="M807" s="276" t="s">
        <v>624</v>
      </c>
      <c r="N807" s="271">
        <v>725</v>
      </c>
      <c r="O807" s="109"/>
      <c r="Q807" s="278">
        <v>10</v>
      </c>
      <c r="R807" s="279">
        <f t="shared" si="108"/>
        <v>6.041666666666667</v>
      </c>
      <c r="S807" s="5">
        <v>314.16666666666669</v>
      </c>
      <c r="T807" s="312">
        <f t="shared" si="110"/>
        <v>326.25</v>
      </c>
      <c r="U807" s="15">
        <f t="shared" si="111"/>
        <v>12.083333333333314</v>
      </c>
      <c r="V807" s="279">
        <f t="shared" si="109"/>
        <v>398.75</v>
      </c>
      <c r="W807" s="278">
        <v>17384</v>
      </c>
      <c r="Z807" s="280">
        <f t="shared" si="112"/>
        <v>54</v>
      </c>
    </row>
    <row r="808" spans="1:26" s="277" customFormat="1" x14ac:dyDescent="0.25">
      <c r="A808" s="272"/>
      <c r="B808" s="272" t="s">
        <v>2038</v>
      </c>
      <c r="C808" s="272"/>
      <c r="D808" s="272"/>
      <c r="E808" s="272"/>
      <c r="F808" s="272" t="s">
        <v>1811</v>
      </c>
      <c r="G808" s="273">
        <v>41122</v>
      </c>
      <c r="H808" s="274">
        <v>1</v>
      </c>
      <c r="I808" s="274">
        <v>8</v>
      </c>
      <c r="J808" s="275">
        <v>2012</v>
      </c>
      <c r="K808" s="276" t="s">
        <v>34</v>
      </c>
      <c r="L808" s="276" t="s">
        <v>2039</v>
      </c>
      <c r="M808" s="276" t="s">
        <v>624</v>
      </c>
      <c r="N808" s="271">
        <v>725</v>
      </c>
      <c r="O808" s="109"/>
      <c r="Q808" s="278">
        <v>10</v>
      </c>
      <c r="R808" s="279">
        <f t="shared" si="108"/>
        <v>6.041666666666667</v>
      </c>
      <c r="S808" s="5">
        <v>314.16666666666669</v>
      </c>
      <c r="T808" s="312">
        <f t="shared" si="110"/>
        <v>326.25</v>
      </c>
      <c r="U808" s="15">
        <f t="shared" si="111"/>
        <v>12.083333333333314</v>
      </c>
      <c r="V808" s="279">
        <f t="shared" si="109"/>
        <v>398.75</v>
      </c>
      <c r="W808" s="278">
        <v>17384</v>
      </c>
      <c r="Z808" s="280">
        <f t="shared" si="112"/>
        <v>54</v>
      </c>
    </row>
    <row r="809" spans="1:26" s="277" customFormat="1" x14ac:dyDescent="0.25">
      <c r="A809" s="272"/>
      <c r="B809" s="272" t="s">
        <v>2038</v>
      </c>
      <c r="C809" s="272"/>
      <c r="D809" s="272"/>
      <c r="E809" s="272"/>
      <c r="F809" s="272" t="s">
        <v>1811</v>
      </c>
      <c r="G809" s="273">
        <v>41122</v>
      </c>
      <c r="H809" s="274">
        <v>1</v>
      </c>
      <c r="I809" s="274">
        <v>8</v>
      </c>
      <c r="J809" s="275">
        <v>2012</v>
      </c>
      <c r="K809" s="276" t="s">
        <v>34</v>
      </c>
      <c r="L809" s="276" t="s">
        <v>2039</v>
      </c>
      <c r="M809" s="276" t="s">
        <v>624</v>
      </c>
      <c r="N809" s="271">
        <v>725</v>
      </c>
      <c r="O809" s="109"/>
      <c r="Q809" s="278">
        <v>10</v>
      </c>
      <c r="R809" s="279">
        <f t="shared" si="108"/>
        <v>6.041666666666667</v>
      </c>
      <c r="S809" s="5">
        <v>314.16666666666669</v>
      </c>
      <c r="T809" s="312">
        <f t="shared" si="110"/>
        <v>326.25</v>
      </c>
      <c r="U809" s="15">
        <f t="shared" si="111"/>
        <v>12.083333333333314</v>
      </c>
      <c r="V809" s="279">
        <f t="shared" si="109"/>
        <v>398.75</v>
      </c>
      <c r="W809" s="278">
        <v>17384</v>
      </c>
      <c r="Z809" s="280">
        <f t="shared" si="112"/>
        <v>54</v>
      </c>
    </row>
    <row r="810" spans="1:26" s="277" customFormat="1" x14ac:dyDescent="0.25">
      <c r="A810" s="272"/>
      <c r="B810" s="272" t="s">
        <v>2038</v>
      </c>
      <c r="C810" s="272"/>
      <c r="D810" s="272"/>
      <c r="E810" s="272"/>
      <c r="F810" s="272" t="s">
        <v>1811</v>
      </c>
      <c r="G810" s="273">
        <v>41122</v>
      </c>
      <c r="H810" s="274">
        <v>1</v>
      </c>
      <c r="I810" s="274">
        <v>8</v>
      </c>
      <c r="J810" s="275">
        <v>2012</v>
      </c>
      <c r="K810" s="276" t="s">
        <v>34</v>
      </c>
      <c r="L810" s="276" t="s">
        <v>2039</v>
      </c>
      <c r="M810" s="276" t="s">
        <v>624</v>
      </c>
      <c r="N810" s="271">
        <v>725</v>
      </c>
      <c r="O810" s="109"/>
      <c r="Q810" s="278">
        <v>10</v>
      </c>
      <c r="R810" s="279">
        <f t="shared" si="108"/>
        <v>6.041666666666667</v>
      </c>
      <c r="S810" s="5">
        <v>314.16666666666669</v>
      </c>
      <c r="T810" s="312">
        <f t="shared" si="110"/>
        <v>326.25</v>
      </c>
      <c r="U810" s="15">
        <f t="shared" si="111"/>
        <v>12.083333333333314</v>
      </c>
      <c r="V810" s="279">
        <f t="shared" si="109"/>
        <v>398.75</v>
      </c>
      <c r="W810" s="278">
        <v>17384</v>
      </c>
      <c r="Z810" s="280">
        <f t="shared" si="112"/>
        <v>54</v>
      </c>
    </row>
    <row r="811" spans="1:26" s="277" customFormat="1" x14ac:dyDescent="0.25">
      <c r="A811" s="272"/>
      <c r="B811" s="272" t="s">
        <v>2038</v>
      </c>
      <c r="C811" s="272"/>
      <c r="D811" s="272"/>
      <c r="E811" s="272"/>
      <c r="F811" s="272" t="s">
        <v>1811</v>
      </c>
      <c r="G811" s="273">
        <v>41122</v>
      </c>
      <c r="H811" s="274">
        <v>1</v>
      </c>
      <c r="I811" s="274">
        <v>8</v>
      </c>
      <c r="J811" s="275">
        <v>2012</v>
      </c>
      <c r="K811" s="276" t="s">
        <v>34</v>
      </c>
      <c r="L811" s="276" t="s">
        <v>2039</v>
      </c>
      <c r="M811" s="276" t="s">
        <v>624</v>
      </c>
      <c r="N811" s="271">
        <v>725</v>
      </c>
      <c r="O811" s="109"/>
      <c r="Q811" s="278">
        <v>10</v>
      </c>
      <c r="R811" s="279">
        <f t="shared" si="108"/>
        <v>6.041666666666667</v>
      </c>
      <c r="S811" s="5">
        <v>314.16666666666669</v>
      </c>
      <c r="T811" s="312">
        <f t="shared" si="110"/>
        <v>326.25</v>
      </c>
      <c r="U811" s="15">
        <f t="shared" si="111"/>
        <v>12.083333333333314</v>
      </c>
      <c r="V811" s="279">
        <f t="shared" si="109"/>
        <v>398.75</v>
      </c>
      <c r="W811" s="278">
        <v>17384</v>
      </c>
      <c r="Z811" s="280">
        <f t="shared" si="112"/>
        <v>54</v>
      </c>
    </row>
    <row r="812" spans="1:26" s="277" customFormat="1" x14ac:dyDescent="0.25">
      <c r="A812" s="272"/>
      <c r="B812" s="272" t="s">
        <v>2038</v>
      </c>
      <c r="C812" s="272"/>
      <c r="D812" s="272"/>
      <c r="E812" s="272"/>
      <c r="F812" s="272" t="s">
        <v>1811</v>
      </c>
      <c r="G812" s="273">
        <v>41122</v>
      </c>
      <c r="H812" s="274">
        <v>1</v>
      </c>
      <c r="I812" s="274">
        <v>8</v>
      </c>
      <c r="J812" s="275">
        <v>2012</v>
      </c>
      <c r="K812" s="276" t="s">
        <v>34</v>
      </c>
      <c r="L812" s="276" t="s">
        <v>2039</v>
      </c>
      <c r="M812" s="276" t="s">
        <v>624</v>
      </c>
      <c r="N812" s="271">
        <v>725</v>
      </c>
      <c r="O812" s="109"/>
      <c r="Q812" s="278">
        <v>10</v>
      </c>
      <c r="R812" s="279">
        <f t="shared" si="108"/>
        <v>6.041666666666667</v>
      </c>
      <c r="S812" s="5">
        <v>314.16666666666669</v>
      </c>
      <c r="T812" s="312">
        <f t="shared" si="110"/>
        <v>326.25</v>
      </c>
      <c r="U812" s="15">
        <f t="shared" si="111"/>
        <v>12.083333333333314</v>
      </c>
      <c r="V812" s="279">
        <f t="shared" si="109"/>
        <v>398.75</v>
      </c>
      <c r="W812" s="278">
        <v>17384</v>
      </c>
      <c r="Z812" s="280">
        <f t="shared" si="112"/>
        <v>54</v>
      </c>
    </row>
    <row r="813" spans="1:26" s="277" customFormat="1" x14ac:dyDescent="0.25">
      <c r="A813" s="272"/>
      <c r="B813" s="272" t="s">
        <v>2038</v>
      </c>
      <c r="C813" s="272"/>
      <c r="D813" s="272"/>
      <c r="E813" s="272"/>
      <c r="F813" s="272" t="s">
        <v>1811</v>
      </c>
      <c r="G813" s="273">
        <v>41122</v>
      </c>
      <c r="H813" s="274">
        <v>1</v>
      </c>
      <c r="I813" s="274">
        <v>8</v>
      </c>
      <c r="J813" s="275">
        <v>2012</v>
      </c>
      <c r="K813" s="276" t="s">
        <v>34</v>
      </c>
      <c r="L813" s="276" t="s">
        <v>2039</v>
      </c>
      <c r="M813" s="276" t="s">
        <v>624</v>
      </c>
      <c r="N813" s="271">
        <v>725</v>
      </c>
      <c r="O813" s="109"/>
      <c r="Q813" s="278">
        <v>10</v>
      </c>
      <c r="R813" s="279">
        <f t="shared" si="108"/>
        <v>6.041666666666667</v>
      </c>
      <c r="S813" s="5">
        <v>314.16666666666669</v>
      </c>
      <c r="T813" s="312">
        <f t="shared" si="110"/>
        <v>326.25</v>
      </c>
      <c r="U813" s="15">
        <f t="shared" si="111"/>
        <v>12.083333333333314</v>
      </c>
      <c r="V813" s="279">
        <f t="shared" si="109"/>
        <v>398.75</v>
      </c>
      <c r="W813" s="278">
        <v>17384</v>
      </c>
      <c r="Z813" s="280">
        <f t="shared" si="112"/>
        <v>54</v>
      </c>
    </row>
    <row r="814" spans="1:26" s="277" customFormat="1" x14ac:dyDescent="0.25">
      <c r="A814" s="272"/>
      <c r="B814" s="272" t="s">
        <v>2038</v>
      </c>
      <c r="C814" s="272"/>
      <c r="D814" s="272"/>
      <c r="E814" s="272"/>
      <c r="F814" s="272" t="s">
        <v>1811</v>
      </c>
      <c r="G814" s="273">
        <v>41122</v>
      </c>
      <c r="H814" s="274">
        <v>1</v>
      </c>
      <c r="I814" s="274">
        <v>8</v>
      </c>
      <c r="J814" s="275">
        <v>2012</v>
      </c>
      <c r="K814" s="276" t="s">
        <v>34</v>
      </c>
      <c r="L814" s="276" t="s">
        <v>2039</v>
      </c>
      <c r="M814" s="276" t="s">
        <v>624</v>
      </c>
      <c r="N814" s="271">
        <v>725</v>
      </c>
      <c r="O814" s="109"/>
      <c r="Q814" s="278">
        <v>10</v>
      </c>
      <c r="R814" s="279">
        <f t="shared" si="108"/>
        <v>6.041666666666667</v>
      </c>
      <c r="S814" s="5">
        <v>314.16666666666669</v>
      </c>
      <c r="T814" s="312">
        <f t="shared" si="110"/>
        <v>326.25</v>
      </c>
      <c r="U814" s="15">
        <f t="shared" si="111"/>
        <v>12.083333333333314</v>
      </c>
      <c r="V814" s="279">
        <f t="shared" si="109"/>
        <v>398.75</v>
      </c>
      <c r="W814" s="278">
        <v>17384</v>
      </c>
      <c r="Z814" s="280">
        <f t="shared" si="112"/>
        <v>54</v>
      </c>
    </row>
    <row r="815" spans="1:26" s="277" customFormat="1" x14ac:dyDescent="0.25">
      <c r="A815" s="272"/>
      <c r="B815" s="272" t="s">
        <v>2038</v>
      </c>
      <c r="C815" s="272"/>
      <c r="D815" s="272"/>
      <c r="E815" s="272"/>
      <c r="F815" s="272" t="s">
        <v>1811</v>
      </c>
      <c r="G815" s="273">
        <v>41122</v>
      </c>
      <c r="H815" s="274">
        <v>1</v>
      </c>
      <c r="I815" s="274">
        <v>8</v>
      </c>
      <c r="J815" s="275">
        <v>2012</v>
      </c>
      <c r="K815" s="276" t="s">
        <v>34</v>
      </c>
      <c r="L815" s="276" t="s">
        <v>2039</v>
      </c>
      <c r="M815" s="276" t="s">
        <v>624</v>
      </c>
      <c r="N815" s="271">
        <v>725</v>
      </c>
      <c r="O815" s="109"/>
      <c r="Q815" s="278">
        <v>10</v>
      </c>
      <c r="R815" s="279">
        <f t="shared" si="108"/>
        <v>6.041666666666667</v>
      </c>
      <c r="S815" s="5">
        <v>314.16666666666669</v>
      </c>
      <c r="T815" s="312">
        <f t="shared" si="110"/>
        <v>326.25</v>
      </c>
      <c r="U815" s="15">
        <f t="shared" si="111"/>
        <v>12.083333333333314</v>
      </c>
      <c r="V815" s="279">
        <f t="shared" si="109"/>
        <v>398.75</v>
      </c>
      <c r="W815" s="278">
        <v>17384</v>
      </c>
      <c r="Z815" s="280">
        <f t="shared" si="112"/>
        <v>54</v>
      </c>
    </row>
    <row r="816" spans="1:26" s="277" customFormat="1" x14ac:dyDescent="0.25">
      <c r="A816" s="272"/>
      <c r="B816" s="272" t="s">
        <v>2038</v>
      </c>
      <c r="C816" s="272"/>
      <c r="D816" s="272"/>
      <c r="E816" s="272"/>
      <c r="F816" s="272" t="s">
        <v>1811</v>
      </c>
      <c r="G816" s="273">
        <v>41122</v>
      </c>
      <c r="H816" s="274">
        <v>1</v>
      </c>
      <c r="I816" s="274">
        <v>8</v>
      </c>
      <c r="J816" s="275">
        <v>2012</v>
      </c>
      <c r="K816" s="276" t="s">
        <v>34</v>
      </c>
      <c r="L816" s="276" t="s">
        <v>2039</v>
      </c>
      <c r="M816" s="276" t="s">
        <v>624</v>
      </c>
      <c r="N816" s="271">
        <v>725</v>
      </c>
      <c r="O816" s="109"/>
      <c r="Q816" s="278">
        <v>10</v>
      </c>
      <c r="R816" s="279">
        <f t="shared" si="108"/>
        <v>6.041666666666667</v>
      </c>
      <c r="S816" s="5">
        <v>314.16666666666669</v>
      </c>
      <c r="T816" s="312">
        <f t="shared" si="110"/>
        <v>326.25</v>
      </c>
      <c r="U816" s="15">
        <f t="shared" si="111"/>
        <v>12.083333333333314</v>
      </c>
      <c r="V816" s="279">
        <f t="shared" si="109"/>
        <v>398.75</v>
      </c>
      <c r="W816" s="278">
        <v>17384</v>
      </c>
      <c r="Z816" s="280">
        <f t="shared" si="112"/>
        <v>54</v>
      </c>
    </row>
    <row r="817" spans="1:26" s="277" customFormat="1" x14ac:dyDescent="0.25">
      <c r="A817" s="272"/>
      <c r="B817" s="272" t="s">
        <v>2038</v>
      </c>
      <c r="C817" s="272"/>
      <c r="D817" s="272"/>
      <c r="E817" s="272"/>
      <c r="F817" s="272" t="s">
        <v>1811</v>
      </c>
      <c r="G817" s="273">
        <v>41122</v>
      </c>
      <c r="H817" s="274">
        <v>1</v>
      </c>
      <c r="I817" s="274">
        <v>8</v>
      </c>
      <c r="J817" s="275">
        <v>2012</v>
      </c>
      <c r="K817" s="276" t="s">
        <v>34</v>
      </c>
      <c r="L817" s="276" t="s">
        <v>2039</v>
      </c>
      <c r="M817" s="276" t="s">
        <v>624</v>
      </c>
      <c r="N817" s="271">
        <v>725</v>
      </c>
      <c r="O817" s="109"/>
      <c r="Q817" s="278">
        <v>10</v>
      </c>
      <c r="R817" s="279">
        <f t="shared" si="108"/>
        <v>6.041666666666667</v>
      </c>
      <c r="S817" s="5">
        <v>314.16666666666669</v>
      </c>
      <c r="T817" s="312">
        <f t="shared" si="110"/>
        <v>326.25</v>
      </c>
      <c r="U817" s="15">
        <f t="shared" si="111"/>
        <v>12.083333333333314</v>
      </c>
      <c r="V817" s="279">
        <f t="shared" si="109"/>
        <v>398.75</v>
      </c>
      <c r="W817" s="278">
        <v>17384</v>
      </c>
      <c r="Z817" s="280">
        <f t="shared" si="112"/>
        <v>54</v>
      </c>
    </row>
    <row r="818" spans="1:26" s="277" customFormat="1" x14ac:dyDescent="0.25">
      <c r="A818" s="272"/>
      <c r="B818" s="272" t="s">
        <v>2038</v>
      </c>
      <c r="C818" s="272"/>
      <c r="D818" s="272"/>
      <c r="E818" s="272"/>
      <c r="F818" s="272" t="s">
        <v>1811</v>
      </c>
      <c r="G818" s="273">
        <v>41122</v>
      </c>
      <c r="H818" s="274">
        <v>1</v>
      </c>
      <c r="I818" s="274">
        <v>8</v>
      </c>
      <c r="J818" s="275">
        <v>2012</v>
      </c>
      <c r="K818" s="276" t="s">
        <v>34</v>
      </c>
      <c r="L818" s="276" t="s">
        <v>2039</v>
      </c>
      <c r="M818" s="276" t="s">
        <v>624</v>
      </c>
      <c r="N818" s="271">
        <v>725</v>
      </c>
      <c r="O818" s="109"/>
      <c r="Q818" s="278">
        <v>10</v>
      </c>
      <c r="R818" s="279">
        <f t="shared" si="108"/>
        <v>6.041666666666667</v>
      </c>
      <c r="S818" s="5">
        <v>314.16666666666669</v>
      </c>
      <c r="T818" s="312">
        <f t="shared" si="110"/>
        <v>326.25</v>
      </c>
      <c r="U818" s="15">
        <f t="shared" si="111"/>
        <v>12.083333333333314</v>
      </c>
      <c r="V818" s="279">
        <f t="shared" si="109"/>
        <v>398.75</v>
      </c>
      <c r="W818" s="278">
        <v>17384</v>
      </c>
      <c r="Z818" s="280">
        <f t="shared" si="112"/>
        <v>54</v>
      </c>
    </row>
    <row r="819" spans="1:26" s="277" customFormat="1" x14ac:dyDescent="0.25">
      <c r="A819" s="272"/>
      <c r="B819" s="272" t="s">
        <v>2038</v>
      </c>
      <c r="C819" s="272"/>
      <c r="D819" s="272"/>
      <c r="E819" s="272"/>
      <c r="F819" s="272" t="s">
        <v>1811</v>
      </c>
      <c r="G819" s="273">
        <v>41122</v>
      </c>
      <c r="H819" s="274">
        <v>1</v>
      </c>
      <c r="I819" s="274">
        <v>8</v>
      </c>
      <c r="J819" s="275">
        <v>2012</v>
      </c>
      <c r="K819" s="276" t="s">
        <v>34</v>
      </c>
      <c r="L819" s="276" t="s">
        <v>2039</v>
      </c>
      <c r="M819" s="276" t="s">
        <v>624</v>
      </c>
      <c r="N819" s="271">
        <v>725</v>
      </c>
      <c r="O819" s="109"/>
      <c r="Q819" s="278">
        <v>10</v>
      </c>
      <c r="R819" s="279">
        <f t="shared" si="108"/>
        <v>6.041666666666667</v>
      </c>
      <c r="S819" s="5">
        <v>314.16666666666669</v>
      </c>
      <c r="T819" s="312">
        <f t="shared" si="110"/>
        <v>326.25</v>
      </c>
      <c r="U819" s="15">
        <f t="shared" si="111"/>
        <v>12.083333333333314</v>
      </c>
      <c r="V819" s="279">
        <f t="shared" si="109"/>
        <v>398.75</v>
      </c>
      <c r="W819" s="278">
        <v>17384</v>
      </c>
      <c r="Z819" s="280">
        <f t="shared" si="112"/>
        <v>54</v>
      </c>
    </row>
    <row r="820" spans="1:26" s="277" customFormat="1" x14ac:dyDescent="0.25">
      <c r="A820" s="272"/>
      <c r="B820" s="272" t="s">
        <v>2038</v>
      </c>
      <c r="C820" s="272"/>
      <c r="D820" s="272"/>
      <c r="E820" s="272"/>
      <c r="F820" s="272" t="s">
        <v>1811</v>
      </c>
      <c r="G820" s="273">
        <v>41122</v>
      </c>
      <c r="H820" s="274">
        <v>1</v>
      </c>
      <c r="I820" s="274">
        <v>8</v>
      </c>
      <c r="J820" s="275">
        <v>2012</v>
      </c>
      <c r="K820" s="276" t="s">
        <v>34</v>
      </c>
      <c r="L820" s="276" t="s">
        <v>2039</v>
      </c>
      <c r="M820" s="276" t="s">
        <v>624</v>
      </c>
      <c r="N820" s="271">
        <v>725</v>
      </c>
      <c r="O820" s="109"/>
      <c r="Q820" s="278">
        <v>10</v>
      </c>
      <c r="R820" s="279">
        <f t="shared" si="108"/>
        <v>6.041666666666667</v>
      </c>
      <c r="S820" s="5">
        <v>314.16666666666669</v>
      </c>
      <c r="T820" s="312">
        <f t="shared" si="110"/>
        <v>326.25</v>
      </c>
      <c r="U820" s="15">
        <f t="shared" si="111"/>
        <v>12.083333333333314</v>
      </c>
      <c r="V820" s="279">
        <f t="shared" si="109"/>
        <v>398.75</v>
      </c>
      <c r="W820" s="278">
        <v>17384</v>
      </c>
      <c r="Z820" s="280">
        <f t="shared" si="112"/>
        <v>54</v>
      </c>
    </row>
    <row r="821" spans="1:26" s="277" customFormat="1" x14ac:dyDescent="0.25">
      <c r="A821" s="272"/>
      <c r="B821" s="272" t="s">
        <v>2038</v>
      </c>
      <c r="C821" s="272"/>
      <c r="D821" s="272"/>
      <c r="E821" s="272"/>
      <c r="F821" s="272" t="s">
        <v>1811</v>
      </c>
      <c r="G821" s="273">
        <v>41122</v>
      </c>
      <c r="H821" s="274">
        <v>1</v>
      </c>
      <c r="I821" s="274">
        <v>8</v>
      </c>
      <c r="J821" s="275">
        <v>2012</v>
      </c>
      <c r="K821" s="276" t="s">
        <v>34</v>
      </c>
      <c r="L821" s="276" t="s">
        <v>2039</v>
      </c>
      <c r="M821" s="276" t="s">
        <v>624</v>
      </c>
      <c r="N821" s="271">
        <v>725</v>
      </c>
      <c r="O821" s="109"/>
      <c r="Q821" s="278">
        <v>10</v>
      </c>
      <c r="R821" s="279">
        <f t="shared" si="108"/>
        <v>6.041666666666667</v>
      </c>
      <c r="S821" s="5">
        <v>314.16666666666669</v>
      </c>
      <c r="T821" s="312">
        <f t="shared" si="110"/>
        <v>326.25</v>
      </c>
      <c r="U821" s="15">
        <f t="shared" si="111"/>
        <v>12.083333333333314</v>
      </c>
      <c r="V821" s="279">
        <f t="shared" si="109"/>
        <v>398.75</v>
      </c>
      <c r="W821" s="278">
        <v>17384</v>
      </c>
      <c r="Z821" s="280">
        <f t="shared" si="112"/>
        <v>54</v>
      </c>
    </row>
    <row r="822" spans="1:26" s="277" customFormat="1" x14ac:dyDescent="0.25">
      <c r="A822" s="272"/>
      <c r="B822" s="272" t="s">
        <v>2038</v>
      </c>
      <c r="C822" s="272"/>
      <c r="D822" s="272"/>
      <c r="E822" s="272"/>
      <c r="F822" s="272" t="s">
        <v>1811</v>
      </c>
      <c r="G822" s="273">
        <v>41122</v>
      </c>
      <c r="H822" s="274">
        <v>1</v>
      </c>
      <c r="I822" s="274">
        <v>8</v>
      </c>
      <c r="J822" s="275">
        <v>2012</v>
      </c>
      <c r="K822" s="276" t="s">
        <v>34</v>
      </c>
      <c r="L822" s="276" t="s">
        <v>2039</v>
      </c>
      <c r="M822" s="276" t="s">
        <v>624</v>
      </c>
      <c r="N822" s="271">
        <v>725</v>
      </c>
      <c r="O822" s="109"/>
      <c r="Q822" s="278">
        <v>10</v>
      </c>
      <c r="R822" s="279">
        <f t="shared" si="108"/>
        <v>6.041666666666667</v>
      </c>
      <c r="S822" s="5">
        <v>314.16666666666669</v>
      </c>
      <c r="T822" s="312">
        <f t="shared" si="110"/>
        <v>326.25</v>
      </c>
      <c r="U822" s="15">
        <f t="shared" si="111"/>
        <v>12.083333333333314</v>
      </c>
      <c r="V822" s="279">
        <f t="shared" si="109"/>
        <v>398.75</v>
      </c>
      <c r="W822" s="278">
        <v>17384</v>
      </c>
      <c r="Z822" s="280">
        <f t="shared" si="112"/>
        <v>54</v>
      </c>
    </row>
    <row r="823" spans="1:26" s="277" customFormat="1" x14ac:dyDescent="0.25">
      <c r="A823" s="272"/>
      <c r="B823" s="272" t="s">
        <v>2038</v>
      </c>
      <c r="C823" s="272"/>
      <c r="D823" s="272"/>
      <c r="E823" s="272"/>
      <c r="F823" s="272" t="s">
        <v>1811</v>
      </c>
      <c r="G823" s="273">
        <v>41122</v>
      </c>
      <c r="H823" s="274">
        <v>1</v>
      </c>
      <c r="I823" s="274">
        <v>8</v>
      </c>
      <c r="J823" s="275">
        <v>2012</v>
      </c>
      <c r="K823" s="276" t="s">
        <v>34</v>
      </c>
      <c r="L823" s="276" t="s">
        <v>2039</v>
      </c>
      <c r="M823" s="276" t="s">
        <v>624</v>
      </c>
      <c r="N823" s="271">
        <v>725</v>
      </c>
      <c r="O823" s="109"/>
      <c r="Q823" s="278">
        <v>10</v>
      </c>
      <c r="R823" s="279">
        <f t="shared" si="108"/>
        <v>6.041666666666667</v>
      </c>
      <c r="S823" s="5">
        <v>314.16666666666669</v>
      </c>
      <c r="T823" s="312">
        <f t="shared" si="110"/>
        <v>326.25</v>
      </c>
      <c r="U823" s="15">
        <f t="shared" si="111"/>
        <v>12.083333333333314</v>
      </c>
      <c r="V823" s="279">
        <f t="shared" si="109"/>
        <v>398.75</v>
      </c>
      <c r="W823" s="278">
        <v>17384</v>
      </c>
      <c r="Z823" s="280">
        <f t="shared" si="112"/>
        <v>54</v>
      </c>
    </row>
    <row r="824" spans="1:26" s="277" customFormat="1" x14ac:dyDescent="0.25">
      <c r="A824" s="272"/>
      <c r="B824" s="272" t="s">
        <v>2038</v>
      </c>
      <c r="C824" s="272"/>
      <c r="D824" s="272"/>
      <c r="E824" s="272"/>
      <c r="F824" s="272" t="s">
        <v>1811</v>
      </c>
      <c r="G824" s="273">
        <v>41122</v>
      </c>
      <c r="H824" s="274">
        <v>1</v>
      </c>
      <c r="I824" s="274">
        <v>8</v>
      </c>
      <c r="J824" s="275">
        <v>2012</v>
      </c>
      <c r="K824" s="276" t="s">
        <v>34</v>
      </c>
      <c r="L824" s="276" t="s">
        <v>2039</v>
      </c>
      <c r="M824" s="276" t="s">
        <v>624</v>
      </c>
      <c r="N824" s="271">
        <v>725</v>
      </c>
      <c r="O824" s="109"/>
      <c r="Q824" s="278">
        <v>10</v>
      </c>
      <c r="R824" s="279">
        <f t="shared" si="108"/>
        <v>6.041666666666667</v>
      </c>
      <c r="S824" s="5">
        <v>314.16666666666669</v>
      </c>
      <c r="T824" s="312">
        <f t="shared" si="110"/>
        <v>326.25</v>
      </c>
      <c r="U824" s="15">
        <f t="shared" si="111"/>
        <v>12.083333333333314</v>
      </c>
      <c r="V824" s="279">
        <f t="shared" si="109"/>
        <v>398.75</v>
      </c>
      <c r="W824" s="278">
        <v>17384</v>
      </c>
      <c r="Z824" s="280">
        <f t="shared" si="112"/>
        <v>54</v>
      </c>
    </row>
    <row r="825" spans="1:26" s="277" customFormat="1" x14ac:dyDescent="0.25">
      <c r="A825" s="272"/>
      <c r="B825" s="272" t="s">
        <v>2038</v>
      </c>
      <c r="C825" s="272"/>
      <c r="D825" s="272"/>
      <c r="E825" s="272"/>
      <c r="F825" s="272" t="s">
        <v>1811</v>
      </c>
      <c r="G825" s="273">
        <v>41122</v>
      </c>
      <c r="H825" s="274">
        <v>1</v>
      </c>
      <c r="I825" s="274">
        <v>8</v>
      </c>
      <c r="J825" s="275">
        <v>2012</v>
      </c>
      <c r="K825" s="276" t="s">
        <v>34</v>
      </c>
      <c r="L825" s="276" t="s">
        <v>2039</v>
      </c>
      <c r="M825" s="276" t="s">
        <v>624</v>
      </c>
      <c r="N825" s="271">
        <v>725</v>
      </c>
      <c r="O825" s="109"/>
      <c r="Q825" s="278">
        <v>10</v>
      </c>
      <c r="R825" s="279">
        <f t="shared" si="108"/>
        <v>6.041666666666667</v>
      </c>
      <c r="S825" s="5">
        <v>314.16666666666669</v>
      </c>
      <c r="T825" s="312">
        <f t="shared" si="110"/>
        <v>326.25</v>
      </c>
      <c r="U825" s="15">
        <f t="shared" si="111"/>
        <v>12.083333333333314</v>
      </c>
      <c r="V825" s="279">
        <f t="shared" si="109"/>
        <v>398.75</v>
      </c>
      <c r="W825" s="278">
        <v>17384</v>
      </c>
      <c r="Z825" s="280">
        <f t="shared" si="112"/>
        <v>54</v>
      </c>
    </row>
    <row r="826" spans="1:26" s="277" customFormat="1" x14ac:dyDescent="0.25">
      <c r="A826" s="272"/>
      <c r="B826" s="272" t="s">
        <v>2038</v>
      </c>
      <c r="C826" s="272"/>
      <c r="D826" s="272"/>
      <c r="E826" s="272"/>
      <c r="F826" s="272" t="s">
        <v>1811</v>
      </c>
      <c r="G826" s="273">
        <v>41122</v>
      </c>
      <c r="H826" s="274">
        <v>1</v>
      </c>
      <c r="I826" s="274">
        <v>8</v>
      </c>
      <c r="J826" s="275">
        <v>2012</v>
      </c>
      <c r="K826" s="276" t="s">
        <v>34</v>
      </c>
      <c r="L826" s="276" t="s">
        <v>2039</v>
      </c>
      <c r="M826" s="276" t="s">
        <v>624</v>
      </c>
      <c r="N826" s="271">
        <v>725</v>
      </c>
      <c r="O826" s="109"/>
      <c r="Q826" s="278">
        <v>10</v>
      </c>
      <c r="R826" s="279">
        <f t="shared" si="108"/>
        <v>6.041666666666667</v>
      </c>
      <c r="S826" s="5">
        <v>314.16666666666669</v>
      </c>
      <c r="T826" s="312">
        <f t="shared" si="110"/>
        <v>326.25</v>
      </c>
      <c r="U826" s="15">
        <f t="shared" si="111"/>
        <v>12.083333333333314</v>
      </c>
      <c r="V826" s="279">
        <f t="shared" si="109"/>
        <v>398.75</v>
      </c>
      <c r="W826" s="278">
        <v>17384</v>
      </c>
      <c r="Z826" s="280">
        <f t="shared" si="112"/>
        <v>54</v>
      </c>
    </row>
    <row r="827" spans="1:26" s="277" customFormat="1" x14ac:dyDescent="0.25">
      <c r="A827" s="272"/>
      <c r="B827" s="272" t="s">
        <v>2038</v>
      </c>
      <c r="C827" s="272"/>
      <c r="D827" s="272"/>
      <c r="E827" s="272"/>
      <c r="F827" s="272" t="s">
        <v>1811</v>
      </c>
      <c r="G827" s="273">
        <v>41122</v>
      </c>
      <c r="H827" s="274">
        <v>1</v>
      </c>
      <c r="I827" s="274">
        <v>8</v>
      </c>
      <c r="J827" s="275">
        <v>2012</v>
      </c>
      <c r="K827" s="276" t="s">
        <v>34</v>
      </c>
      <c r="L827" s="276" t="s">
        <v>2039</v>
      </c>
      <c r="M827" s="276" t="s">
        <v>624</v>
      </c>
      <c r="N827" s="271">
        <v>725</v>
      </c>
      <c r="O827" s="109"/>
      <c r="Q827" s="278">
        <v>10</v>
      </c>
      <c r="R827" s="279">
        <f t="shared" si="108"/>
        <v>6.041666666666667</v>
      </c>
      <c r="S827" s="5">
        <v>314.16666666666669</v>
      </c>
      <c r="T827" s="312">
        <f t="shared" si="110"/>
        <v>326.25</v>
      </c>
      <c r="U827" s="15">
        <f t="shared" si="111"/>
        <v>12.083333333333314</v>
      </c>
      <c r="V827" s="279">
        <f t="shared" si="109"/>
        <v>398.75</v>
      </c>
      <c r="W827" s="278">
        <v>17384</v>
      </c>
      <c r="Z827" s="280">
        <f t="shared" si="112"/>
        <v>54</v>
      </c>
    </row>
    <row r="828" spans="1:26" s="277" customFormat="1" x14ac:dyDescent="0.25">
      <c r="A828" s="272"/>
      <c r="B828" s="272"/>
      <c r="C828" s="272"/>
      <c r="D828" s="272"/>
      <c r="E828" s="272"/>
      <c r="F828" s="272"/>
      <c r="N828" s="108">
        <f>SUM(N738:P827)</f>
        <v>262289.75838000013</v>
      </c>
      <c r="O828" s="268">
        <f>SUM(O738:O786)</f>
        <v>0</v>
      </c>
      <c r="P828" s="268">
        <f>SUM(P738:P786)</f>
        <v>0</v>
      </c>
      <c r="Q828" s="281"/>
      <c r="R828" s="112">
        <f>SUM(R738:R827)</f>
        <v>2185.747986499995</v>
      </c>
      <c r="S828" s="112">
        <v>113658.89529800019</v>
      </c>
      <c r="T828" s="112">
        <f>SUM(T738:T827)</f>
        <v>118030.39127100009</v>
      </c>
      <c r="U828" s="112">
        <f>SUM(U738:U827)</f>
        <v>4371.4959729999973</v>
      </c>
      <c r="V828" s="112">
        <f>SUM(V738:V827)</f>
        <v>144259.36710899996</v>
      </c>
      <c r="Z828" s="280"/>
    </row>
    <row r="829" spans="1:26" s="277" customFormat="1" x14ac:dyDescent="0.25">
      <c r="A829" s="272"/>
      <c r="B829" s="272"/>
      <c r="C829" s="272"/>
      <c r="D829" s="272"/>
      <c r="E829" s="272"/>
      <c r="F829" s="272"/>
      <c r="N829" s="101"/>
      <c r="O829" s="109"/>
      <c r="P829" s="109"/>
      <c r="Q829" s="278"/>
      <c r="R829" s="279"/>
      <c r="S829" s="279"/>
      <c r="T829" s="279"/>
      <c r="U829" s="279"/>
      <c r="V829" s="279"/>
      <c r="Z829" s="280"/>
    </row>
    <row r="830" spans="1:26" s="277" customFormat="1" x14ac:dyDescent="0.25">
      <c r="A830" s="272"/>
      <c r="B830" s="272" t="s">
        <v>2040</v>
      </c>
      <c r="C830" s="272"/>
      <c r="D830" s="272" t="s">
        <v>2041</v>
      </c>
      <c r="E830" s="272"/>
      <c r="F830" s="272" t="s">
        <v>688</v>
      </c>
      <c r="G830" s="273">
        <v>41180</v>
      </c>
      <c r="H830" s="274">
        <v>28</v>
      </c>
      <c r="I830" s="274">
        <v>9</v>
      </c>
      <c r="J830" s="275">
        <v>2012</v>
      </c>
      <c r="K830" s="276" t="s">
        <v>34</v>
      </c>
      <c r="L830" s="276" t="s">
        <v>2042</v>
      </c>
      <c r="M830" s="276" t="s">
        <v>624</v>
      </c>
      <c r="N830" s="271">
        <v>18071.64</v>
      </c>
      <c r="O830" s="109"/>
      <c r="Q830" s="278">
        <v>10</v>
      </c>
      <c r="R830" s="279">
        <f>(N830/Q830)/12</f>
        <v>150.59700000000001</v>
      </c>
      <c r="S830" s="5">
        <v>7680.4470000000001</v>
      </c>
      <c r="T830" s="312">
        <f>Z830*R830</f>
        <v>7981.6410000000005</v>
      </c>
      <c r="U830" s="15">
        <f>T830-S830</f>
        <v>301.19400000000041</v>
      </c>
      <c r="V830" s="279">
        <f>N830-T830</f>
        <v>10089.999</v>
      </c>
      <c r="W830" s="278">
        <v>17419</v>
      </c>
      <c r="Z830" s="280">
        <f>IF((DATEDIF(G830,Z$4,"m"))&gt;=120,120,(DATEDIF(G830,Z$4,"m")))</f>
        <v>53</v>
      </c>
    </row>
    <row r="831" spans="1:26" x14ac:dyDescent="0.25">
      <c r="B831" s="96" t="s">
        <v>2043</v>
      </c>
      <c r="D831" s="97">
        <v>2000</v>
      </c>
      <c r="F831" s="232" t="s">
        <v>2003</v>
      </c>
      <c r="G831" s="131">
        <v>41190</v>
      </c>
      <c r="H831" s="269">
        <v>8</v>
      </c>
      <c r="I831" s="269">
        <v>10</v>
      </c>
      <c r="J831" s="270">
        <v>2012</v>
      </c>
      <c r="K831" s="96" t="s">
        <v>34</v>
      </c>
      <c r="L831" s="96" t="s">
        <v>2044</v>
      </c>
      <c r="M831" s="96" t="s">
        <v>624</v>
      </c>
      <c r="N831" s="187">
        <v>9072.7099999999991</v>
      </c>
      <c r="O831" s="186" t="s">
        <v>1444</v>
      </c>
      <c r="P831" s="102"/>
      <c r="Q831" s="102">
        <v>10</v>
      </c>
      <c r="R831" s="279">
        <f>(N831/Q831)/12</f>
        <v>75.605916666666658</v>
      </c>
      <c r="S831" s="5">
        <v>3780.2958333333331</v>
      </c>
      <c r="T831" s="312">
        <f>Z831*R831</f>
        <v>3931.5076666666664</v>
      </c>
      <c r="U831" s="15">
        <f>T831-S831</f>
        <v>151.21183333333329</v>
      </c>
      <c r="V831" s="134">
        <f>N831-T831</f>
        <v>5141.2023333333327</v>
      </c>
      <c r="W831" s="102">
        <v>17577</v>
      </c>
      <c r="X831" s="135"/>
      <c r="Y831" s="229"/>
      <c r="Z831" s="113">
        <f>IF((DATEDIF(G831,Z$4,"m"))&gt;=120,120,(DATEDIF(G831,Z$4,"m")))</f>
        <v>52</v>
      </c>
    </row>
    <row r="832" spans="1:26" s="278" customFormat="1" x14ac:dyDescent="0.25">
      <c r="A832" s="276"/>
      <c r="B832" s="282" t="s">
        <v>2045</v>
      </c>
      <c r="C832" s="282" t="s">
        <v>1515</v>
      </c>
      <c r="D832" s="282" t="s">
        <v>2046</v>
      </c>
      <c r="E832" s="282" t="s">
        <v>2047</v>
      </c>
      <c r="F832" s="283" t="s">
        <v>1811</v>
      </c>
      <c r="G832" s="284">
        <v>41235</v>
      </c>
      <c r="H832" s="285">
        <v>22</v>
      </c>
      <c r="I832" s="285">
        <v>11</v>
      </c>
      <c r="J832" s="286">
        <v>2012</v>
      </c>
      <c r="K832" s="282" t="s">
        <v>34</v>
      </c>
      <c r="L832" s="282" t="s">
        <v>2048</v>
      </c>
      <c r="M832" s="282" t="s">
        <v>624</v>
      </c>
      <c r="N832" s="287">
        <v>9495</v>
      </c>
      <c r="O832" s="288" t="s">
        <v>1444</v>
      </c>
      <c r="P832" s="289"/>
      <c r="Q832" s="278">
        <v>10</v>
      </c>
      <c r="R832" s="279">
        <f>(N832/Q832)/12</f>
        <v>79.125</v>
      </c>
      <c r="S832" s="5">
        <v>3877.125</v>
      </c>
      <c r="T832" s="312">
        <f>Z832*R832</f>
        <v>4035.375</v>
      </c>
      <c r="U832" s="15">
        <f>T832-S832</f>
        <v>158.25</v>
      </c>
      <c r="V832" s="290">
        <f>N832-T832</f>
        <v>5459.625</v>
      </c>
      <c r="W832" s="278">
        <v>17876</v>
      </c>
      <c r="X832" s="291"/>
      <c r="Y832" s="292"/>
      <c r="Z832" s="280">
        <f>IF((DATEDIF(G832,Z$4,"m"))&gt;=120,120,(DATEDIF(G832,Z$4,"m")))</f>
        <v>51</v>
      </c>
    </row>
    <row r="833" spans="1:27" s="278" customFormat="1" x14ac:dyDescent="0.25">
      <c r="A833" s="276"/>
      <c r="B833" s="276"/>
      <c r="C833" s="276"/>
      <c r="D833" s="276"/>
      <c r="E833" s="276"/>
      <c r="F833" s="272"/>
      <c r="G833" s="273"/>
      <c r="H833" s="365"/>
      <c r="I833" s="365"/>
      <c r="J833" s="366"/>
      <c r="K833" s="276"/>
      <c r="L833" s="276"/>
      <c r="M833" s="276"/>
      <c r="N833" s="108">
        <f>SUM(N830:N832)</f>
        <v>36639.35</v>
      </c>
      <c r="O833" s="108">
        <f t="shared" ref="O833:V833" si="113">SUM(O830:O832)</f>
        <v>0</v>
      </c>
      <c r="P833" s="108">
        <f t="shared" si="113"/>
        <v>0</v>
      </c>
      <c r="Q833" s="296"/>
      <c r="R833" s="108">
        <f t="shared" si="113"/>
        <v>305.32791666666668</v>
      </c>
      <c r="S833" s="108">
        <v>15337.867833333334</v>
      </c>
      <c r="T833" s="108">
        <f t="shared" si="113"/>
        <v>15948.523666666668</v>
      </c>
      <c r="U833" s="108">
        <f t="shared" si="113"/>
        <v>610.6558333333337</v>
      </c>
      <c r="V833" s="108">
        <f t="shared" si="113"/>
        <v>20690.826333333331</v>
      </c>
      <c r="X833" s="291"/>
      <c r="Y833" s="292"/>
      <c r="Z833" s="367"/>
    </row>
    <row r="834" spans="1:27" s="278" customFormat="1" x14ac:dyDescent="0.25">
      <c r="A834" s="276"/>
      <c r="B834" s="276"/>
      <c r="C834" s="276"/>
      <c r="D834" s="276"/>
      <c r="E834" s="276"/>
      <c r="F834" s="272"/>
      <c r="G834" s="273"/>
      <c r="H834" s="365"/>
      <c r="I834" s="365"/>
      <c r="J834" s="366"/>
      <c r="K834" s="276"/>
      <c r="L834" s="276"/>
      <c r="M834" s="276"/>
      <c r="N834" s="185"/>
      <c r="O834" s="186"/>
      <c r="R834" s="279"/>
      <c r="S834" s="5"/>
      <c r="T834" s="312"/>
      <c r="U834" s="15"/>
      <c r="V834" s="279"/>
      <c r="X834" s="291"/>
      <c r="Y834" s="292"/>
      <c r="Z834" s="367"/>
    </row>
    <row r="835" spans="1:27" x14ac:dyDescent="0.25">
      <c r="A835" s="104" t="s">
        <v>2049</v>
      </c>
      <c r="B835" s="110"/>
      <c r="N835" s="114">
        <f>+N828++N736+N721+N833</f>
        <v>369454.56338000012</v>
      </c>
      <c r="O835" s="114"/>
      <c r="P835" s="114"/>
      <c r="Q835" s="86"/>
      <c r="R835" s="114">
        <f>+R828++R736+R721+R833</f>
        <v>3078.7880281666617</v>
      </c>
      <c r="S835" s="114">
        <v>160693.63175633352</v>
      </c>
      <c r="T835" s="114">
        <f>+T828++T736+T721+T833</f>
        <v>166767.1246460001</v>
      </c>
      <c r="U835" s="114">
        <f>+U828++U736+U721+U833</f>
        <v>6073.4928896666643</v>
      </c>
      <c r="V835" s="114">
        <f>+V828++V736+V721+V833</f>
        <v>202687.43873399994</v>
      </c>
    </row>
    <row r="836" spans="1:27" x14ac:dyDescent="0.25">
      <c r="Q836" s="135"/>
    </row>
    <row r="837" spans="1:27" ht="16.5" thickBot="1" x14ac:dyDescent="0.3">
      <c r="A837" s="22" t="s">
        <v>556</v>
      </c>
      <c r="N837" s="293">
        <f>+N835+N717</f>
        <v>6980865.7332128165</v>
      </c>
      <c r="O837" s="293">
        <f>+O835+O717</f>
        <v>0</v>
      </c>
      <c r="P837" s="293">
        <f>+P835+P717</f>
        <v>0</v>
      </c>
      <c r="Q837" s="296"/>
      <c r="R837" s="293">
        <f>+R835+R717</f>
        <v>50753.048776773474</v>
      </c>
      <c r="S837" s="293">
        <v>5834044.570184472</v>
      </c>
      <c r="T837" s="293">
        <f>+T835+T717</f>
        <v>5782062.4646546841</v>
      </c>
      <c r="U837" s="293">
        <f>+U835+U717</f>
        <v>75481.938470213761</v>
      </c>
      <c r="V837" s="293">
        <f>+V835+V717</f>
        <v>1198803.2685581318</v>
      </c>
    </row>
    <row r="838" spans="1:27" ht="16.5" thickTop="1" x14ac:dyDescent="0.25">
      <c r="Q838" s="102"/>
    </row>
    <row r="839" spans="1:27" s="102" customFormat="1" x14ac:dyDescent="0.25">
      <c r="A839" s="96"/>
      <c r="B839" s="96" t="s">
        <v>2050</v>
      </c>
      <c r="C839" s="96"/>
      <c r="D839" s="96"/>
      <c r="E839" s="96"/>
      <c r="F839" s="272" t="s">
        <v>1811</v>
      </c>
      <c r="G839" s="131">
        <v>41304</v>
      </c>
      <c r="H839" s="132">
        <v>30</v>
      </c>
      <c r="I839" s="132">
        <v>1</v>
      </c>
      <c r="J839" s="133">
        <v>2013</v>
      </c>
      <c r="K839" s="96" t="s">
        <v>34</v>
      </c>
      <c r="L839" s="96" t="s">
        <v>2051</v>
      </c>
      <c r="M839" s="96" t="s">
        <v>624</v>
      </c>
      <c r="N839" s="185">
        <v>7850</v>
      </c>
      <c r="O839" s="186" t="s">
        <v>1444</v>
      </c>
      <c r="Q839" s="102">
        <v>10</v>
      </c>
      <c r="R839" s="134">
        <f>(N839/Q839)/12</f>
        <v>65.416666666666671</v>
      </c>
      <c r="S839" s="5">
        <v>3074.5833333333335</v>
      </c>
      <c r="T839" s="312">
        <f>Z839*R839</f>
        <v>3140</v>
      </c>
      <c r="U839" s="15">
        <f>T839-S839</f>
        <v>65.416666666666515</v>
      </c>
      <c r="V839" s="279">
        <f>N839-T839</f>
        <v>4710</v>
      </c>
      <c r="W839" s="102">
        <v>17876</v>
      </c>
      <c r="X839" s="135"/>
      <c r="Y839" s="229"/>
      <c r="Z839" s="113">
        <f>IF((DATEDIF(G839,Z$4,"m"))&gt;=120,120,(DATEDIF(G839,Z$4,"m")))</f>
        <v>48</v>
      </c>
    </row>
    <row r="840" spans="1:27" s="102" customFormat="1" x14ac:dyDescent="0.25">
      <c r="A840" s="96"/>
      <c r="B840" s="96" t="s">
        <v>2050</v>
      </c>
      <c r="C840" s="96"/>
      <c r="D840" s="96"/>
      <c r="E840" s="96"/>
      <c r="F840" s="272" t="s">
        <v>1811</v>
      </c>
      <c r="G840" s="131">
        <v>41304</v>
      </c>
      <c r="H840" s="132">
        <v>30</v>
      </c>
      <c r="I840" s="132">
        <v>1</v>
      </c>
      <c r="J840" s="133">
        <v>2013</v>
      </c>
      <c r="K840" s="96" t="s">
        <v>34</v>
      </c>
      <c r="L840" s="96" t="s">
        <v>2051</v>
      </c>
      <c r="M840" s="96" t="s">
        <v>624</v>
      </c>
      <c r="N840" s="185">
        <v>7850</v>
      </c>
      <c r="O840" s="186" t="s">
        <v>1444</v>
      </c>
      <c r="Q840" s="102">
        <v>10</v>
      </c>
      <c r="R840" s="134">
        <f>(N840/Q840)/12</f>
        <v>65.416666666666671</v>
      </c>
      <c r="S840" s="5">
        <v>3074.5833333333335</v>
      </c>
      <c r="T840" s="312">
        <f>Z840*R840</f>
        <v>3140</v>
      </c>
      <c r="U840" s="15">
        <f>T840-S840</f>
        <v>65.416666666666515</v>
      </c>
      <c r="V840" s="279">
        <f>N840-T840</f>
        <v>4710</v>
      </c>
      <c r="W840" s="102">
        <v>17876</v>
      </c>
      <c r="X840" s="135"/>
      <c r="Y840" s="229"/>
      <c r="Z840" s="113">
        <f>IF((DATEDIF(G840,Z$4,"m"))&gt;=120,120,(DATEDIF(G840,Z$4,"m")))</f>
        <v>48</v>
      </c>
    </row>
    <row r="841" spans="1:27" s="102" customFormat="1" x14ac:dyDescent="0.25">
      <c r="A841" s="96"/>
      <c r="B841" s="96"/>
      <c r="C841" s="96"/>
      <c r="D841" s="96"/>
      <c r="E841" s="96"/>
      <c r="F841" s="96"/>
      <c r="G841" s="131"/>
      <c r="H841" s="132"/>
      <c r="I841" s="132"/>
      <c r="J841" s="133"/>
      <c r="K841" s="96"/>
      <c r="L841" s="96"/>
      <c r="M841" s="96"/>
      <c r="N841" s="108">
        <f>SUM(N838:N840)</f>
        <v>15700</v>
      </c>
      <c r="O841" s="268"/>
      <c r="P841" s="111"/>
      <c r="Q841" s="281"/>
      <c r="R841" s="112">
        <f>SUM(R838:R840)</f>
        <v>130.83333333333334</v>
      </c>
      <c r="S841" s="112">
        <v>6149.166666666667</v>
      </c>
      <c r="T841" s="112">
        <f>SUM(T838:T840)</f>
        <v>6280</v>
      </c>
      <c r="U841" s="112">
        <f>SUM(U838:U840)</f>
        <v>130.83333333333303</v>
      </c>
      <c r="V841" s="112">
        <f>SUM(V838:V840)</f>
        <v>9420</v>
      </c>
      <c r="X841" s="135"/>
      <c r="Y841" s="229"/>
      <c r="Z841" s="113"/>
    </row>
    <row r="842" spans="1:27" x14ac:dyDescent="0.25">
      <c r="Q842" s="102"/>
    </row>
    <row r="843" spans="1:27" s="102" customFormat="1" x14ac:dyDescent="0.25">
      <c r="A843" s="96"/>
      <c r="B843" s="96" t="s">
        <v>2052</v>
      </c>
      <c r="C843" s="96" t="s">
        <v>2053</v>
      </c>
      <c r="D843" s="96" t="s">
        <v>2054</v>
      </c>
      <c r="E843" s="96"/>
      <c r="F843" s="96" t="s">
        <v>1457</v>
      </c>
      <c r="G843" s="131">
        <v>41309</v>
      </c>
      <c r="H843" s="132">
        <v>4</v>
      </c>
      <c r="I843" s="132">
        <v>2</v>
      </c>
      <c r="J843" s="133">
        <v>2013</v>
      </c>
      <c r="K843" s="96" t="s">
        <v>34</v>
      </c>
      <c r="L843" s="96" t="s">
        <v>2055</v>
      </c>
      <c r="M843" s="96" t="s">
        <v>624</v>
      </c>
      <c r="N843" s="185">
        <v>23417.1</v>
      </c>
      <c r="O843" s="186" t="s">
        <v>1444</v>
      </c>
      <c r="Q843" s="102">
        <v>10</v>
      </c>
      <c r="R843" s="134">
        <f>(N843/Q843)/12</f>
        <v>195.14250000000001</v>
      </c>
      <c r="S843" s="5">
        <v>8976.5550000000003</v>
      </c>
      <c r="T843" s="312">
        <f>Z843*R843</f>
        <v>9366.84</v>
      </c>
      <c r="U843" s="15">
        <f>T843-S843</f>
        <v>390.28499999999985</v>
      </c>
      <c r="V843" s="279">
        <f>N843-T843</f>
        <v>14050.259999999998</v>
      </c>
      <c r="W843" s="102">
        <v>17890</v>
      </c>
      <c r="X843" s="135"/>
      <c r="Y843" s="229"/>
      <c r="Z843" s="113">
        <f>IF((DATEDIF(G843,Z$4,"m"))&gt;=120,120,(DATEDIF(G843,Z$4,"m")))</f>
        <v>48</v>
      </c>
    </row>
    <row r="844" spans="1:27" s="102" customFormat="1" x14ac:dyDescent="0.25">
      <c r="B844" s="102" t="s">
        <v>2056</v>
      </c>
      <c r="C844" s="102" t="s">
        <v>1931</v>
      </c>
      <c r="E844" s="96" t="s">
        <v>2057</v>
      </c>
      <c r="F844" s="96" t="s">
        <v>411</v>
      </c>
      <c r="G844" s="131">
        <v>41316</v>
      </c>
      <c r="H844" s="132">
        <v>11</v>
      </c>
      <c r="I844" s="132">
        <v>2</v>
      </c>
      <c r="J844" s="133">
        <v>2013</v>
      </c>
      <c r="K844" s="96" t="s">
        <v>34</v>
      </c>
      <c r="L844" s="96" t="s">
        <v>2058</v>
      </c>
      <c r="M844" s="96" t="s">
        <v>624</v>
      </c>
      <c r="N844" s="185">
        <v>38490</v>
      </c>
      <c r="O844" s="186"/>
      <c r="Q844" s="102">
        <v>10</v>
      </c>
      <c r="R844" s="134">
        <f>(((N844)-1)/10)/12</f>
        <v>320.74166666666667</v>
      </c>
      <c r="S844" s="5">
        <v>14754.116666666667</v>
      </c>
      <c r="T844" s="312">
        <f>Z844*R844</f>
        <v>15395.6</v>
      </c>
      <c r="U844" s="15">
        <f>T844-S844</f>
        <v>641.48333333333358</v>
      </c>
      <c r="V844" s="279">
        <f>N844-T844</f>
        <v>23094.400000000001</v>
      </c>
      <c r="W844" s="102">
        <v>18036</v>
      </c>
      <c r="Y844" s="134"/>
      <c r="Z844" s="113">
        <f>IF((DATEDIF(G844,Z$4,"m"))&gt;=120,120,(DATEDIF(G844,Z$4,"m")))</f>
        <v>48</v>
      </c>
    </row>
    <row r="845" spans="1:27" x14ac:dyDescent="0.25">
      <c r="N845" s="108">
        <f>SUM(N843:N844)</f>
        <v>61907.1</v>
      </c>
      <c r="O845" s="268"/>
      <c r="P845" s="111"/>
      <c r="Q845" s="281"/>
      <c r="R845" s="112">
        <f>SUM(R843:R844)</f>
        <v>515.88416666666672</v>
      </c>
      <c r="S845" s="112">
        <v>23730.671666666669</v>
      </c>
      <c r="T845" s="112">
        <f>SUM(T843:T844)</f>
        <v>24762.440000000002</v>
      </c>
      <c r="U845" s="112">
        <f>SUM(U843:U844)</f>
        <v>1031.7683333333334</v>
      </c>
      <c r="V845" s="112">
        <f>SUM(V843:V844)</f>
        <v>37144.660000000003</v>
      </c>
    </row>
    <row r="846" spans="1:27" x14ac:dyDescent="0.25">
      <c r="Q846" s="102"/>
    </row>
    <row r="847" spans="1:27" x14ac:dyDescent="0.25">
      <c r="B847" s="97" t="s">
        <v>2059</v>
      </c>
      <c r="F847" s="97" t="s">
        <v>2060</v>
      </c>
      <c r="G847" s="131">
        <v>41438</v>
      </c>
      <c r="H847" s="269">
        <v>13</v>
      </c>
      <c r="I847" s="269">
        <v>6</v>
      </c>
      <c r="J847" s="270">
        <v>2013</v>
      </c>
      <c r="K847" s="96" t="s">
        <v>34</v>
      </c>
      <c r="L847" s="96" t="s">
        <v>2061</v>
      </c>
      <c r="M847" s="96" t="s">
        <v>624</v>
      </c>
      <c r="N847" s="185">
        <v>26845</v>
      </c>
      <c r="Q847" s="102">
        <v>10</v>
      </c>
      <c r="R847" s="134">
        <f>(((N847)-1)/10)/12</f>
        <v>223.70000000000002</v>
      </c>
      <c r="S847" s="5">
        <v>9395.4000000000015</v>
      </c>
      <c r="T847" s="312">
        <f>Z847*R847</f>
        <v>9842.8000000000011</v>
      </c>
      <c r="U847" s="15">
        <f>T847-S847</f>
        <v>447.39999999999964</v>
      </c>
      <c r="V847" s="279">
        <f>N847-T847</f>
        <v>17002.199999999997</v>
      </c>
      <c r="W847" s="102">
        <v>18257</v>
      </c>
      <c r="X847" s="102"/>
      <c r="Y847" s="134"/>
      <c r="Z847" s="113">
        <f>IF((DATEDIF(G847,Z$4,"m"))&gt;=120,120,(DATEDIF(G847,Z$4,"m")))</f>
        <v>44</v>
      </c>
      <c r="AA847" s="295" t="s">
        <v>2062</v>
      </c>
    </row>
    <row r="848" spans="1:27" x14ac:dyDescent="0.25">
      <c r="B848" s="97" t="s">
        <v>2063</v>
      </c>
      <c r="C848" s="97" t="s">
        <v>2064</v>
      </c>
      <c r="F848" s="97" t="s">
        <v>2065</v>
      </c>
      <c r="G848" s="131">
        <v>41443</v>
      </c>
      <c r="H848" s="269">
        <v>18</v>
      </c>
      <c r="I848" s="269">
        <v>6</v>
      </c>
      <c r="J848" s="270">
        <v>2013</v>
      </c>
      <c r="K848" s="96" t="s">
        <v>34</v>
      </c>
      <c r="L848" s="96" t="s">
        <v>2066</v>
      </c>
      <c r="M848" s="96" t="s">
        <v>624</v>
      </c>
      <c r="N848" s="185">
        <v>196151.4</v>
      </c>
      <c r="Q848" s="102">
        <v>10</v>
      </c>
      <c r="R848" s="134">
        <f>(((N848)-1)/10)/12</f>
        <v>1634.5866666666668</v>
      </c>
      <c r="S848" s="5">
        <v>68652.639999999999</v>
      </c>
      <c r="T848" s="312">
        <f>Z848*R848</f>
        <v>71921.813333333339</v>
      </c>
      <c r="U848" s="15">
        <f>T848-S848</f>
        <v>3269.1733333333395</v>
      </c>
      <c r="V848" s="279">
        <f>N848-T848</f>
        <v>124229.58666666666</v>
      </c>
      <c r="W848" s="102">
        <v>18058</v>
      </c>
      <c r="X848" s="102"/>
      <c r="Y848" s="134"/>
      <c r="Z848" s="113">
        <f>IF((DATEDIF(G848,Z$4,"m"))&gt;=120,120,(DATEDIF(G848,Z$4,"m")))</f>
        <v>44</v>
      </c>
      <c r="AA848" s="295" t="s">
        <v>2062</v>
      </c>
    </row>
    <row r="849" spans="2:27" x14ac:dyDescent="0.25">
      <c r="N849" s="108">
        <f>SUM(N847:N848)</f>
        <v>222996.4</v>
      </c>
      <c r="Q849" s="281"/>
      <c r="R849" s="112">
        <f>SUM(R847:R848)</f>
        <v>1858.2866666666669</v>
      </c>
      <c r="S849" s="112">
        <v>78048.040000000008</v>
      </c>
      <c r="T849" s="112">
        <f>SUM(T847:T848)</f>
        <v>81764.613333333342</v>
      </c>
      <c r="U849" s="112">
        <f>SUM(U847:U848)</f>
        <v>3716.5733333333392</v>
      </c>
      <c r="V849" s="112">
        <f>SUM(V847:V848)</f>
        <v>141231.78666666665</v>
      </c>
      <c r="Z849" s="113"/>
    </row>
    <row r="850" spans="2:27" x14ac:dyDescent="0.25">
      <c r="N850" s="296"/>
      <c r="Q850" s="281"/>
      <c r="R850" s="297"/>
      <c r="S850" s="297"/>
      <c r="T850" s="297"/>
      <c r="U850" s="297"/>
      <c r="V850" s="297"/>
      <c r="Z850" s="113"/>
    </row>
    <row r="851" spans="2:27" x14ac:dyDescent="0.25">
      <c r="B851" s="97" t="s">
        <v>2067</v>
      </c>
      <c r="D851" s="97" t="s">
        <v>2068</v>
      </c>
      <c r="F851" s="97" t="s">
        <v>622</v>
      </c>
      <c r="G851" s="131">
        <v>41456</v>
      </c>
      <c r="H851" s="269">
        <v>1</v>
      </c>
      <c r="I851" s="269">
        <v>7</v>
      </c>
      <c r="J851" s="270">
        <v>2013</v>
      </c>
      <c r="K851" s="96" t="s">
        <v>34</v>
      </c>
      <c r="L851" s="96" t="s">
        <v>2069</v>
      </c>
      <c r="M851" s="96" t="s">
        <v>624</v>
      </c>
      <c r="N851" s="185">
        <v>7499.9970000000003</v>
      </c>
      <c r="Q851" s="51">
        <v>3</v>
      </c>
      <c r="R851" s="30">
        <f>(((N851)-1)/3)/12</f>
        <v>208.30547222222222</v>
      </c>
      <c r="S851" s="5">
        <v>8540.5243611111109</v>
      </c>
      <c r="T851" s="312">
        <f>Z851*R851</f>
        <v>8957.1353055555555</v>
      </c>
      <c r="U851" s="15">
        <f>T851-S851</f>
        <v>416.61094444444461</v>
      </c>
      <c r="V851" s="279">
        <f>N851-T851</f>
        <v>-1457.1383055555552</v>
      </c>
      <c r="W851" s="102">
        <v>18253</v>
      </c>
      <c r="X851" s="102"/>
      <c r="Y851" s="66"/>
      <c r="Z851" s="113">
        <f t="shared" ref="Z851:Z857" si="114">IF((DATEDIF(G851,Z$4,"m"))&gt;=120,120,(DATEDIF(G851,Z$4,"m")))</f>
        <v>43</v>
      </c>
      <c r="AA851" s="298" t="s">
        <v>2070</v>
      </c>
    </row>
    <row r="852" spans="2:27" x14ac:dyDescent="0.25">
      <c r="B852" s="97" t="s">
        <v>2067</v>
      </c>
      <c r="D852" s="97" t="s">
        <v>2068</v>
      </c>
      <c r="F852" s="97" t="s">
        <v>622</v>
      </c>
      <c r="G852" s="131">
        <v>41456</v>
      </c>
      <c r="H852" s="269">
        <v>1</v>
      </c>
      <c r="I852" s="269">
        <v>7</v>
      </c>
      <c r="J852" s="270">
        <v>2013</v>
      </c>
      <c r="K852" s="96" t="s">
        <v>34</v>
      </c>
      <c r="L852" s="96" t="s">
        <v>2069</v>
      </c>
      <c r="M852" s="96" t="s">
        <v>624</v>
      </c>
      <c r="N852" s="185">
        <v>7499.9970000000003</v>
      </c>
      <c r="Q852" s="51">
        <v>3</v>
      </c>
      <c r="R852" s="30">
        <f>(((N852)-1)/3)/12</f>
        <v>208.30547222222222</v>
      </c>
      <c r="S852" s="5">
        <v>8540.5243611111109</v>
      </c>
      <c r="T852" s="312">
        <f t="shared" ref="T852:T857" si="115">Z852*R852</f>
        <v>8957.1353055555555</v>
      </c>
      <c r="U852" s="15">
        <f t="shared" ref="U852:U857" si="116">T852-S852</f>
        <v>416.61094444444461</v>
      </c>
      <c r="V852" s="279">
        <f t="shared" ref="V852:V857" si="117">N852-T852</f>
        <v>-1457.1383055555552</v>
      </c>
      <c r="W852" s="102">
        <v>18253</v>
      </c>
      <c r="Z852" s="113">
        <f t="shared" si="114"/>
        <v>43</v>
      </c>
      <c r="AA852" s="298" t="s">
        <v>2071</v>
      </c>
    </row>
    <row r="853" spans="2:27" x14ac:dyDescent="0.25">
      <c r="B853" s="97" t="s">
        <v>2067</v>
      </c>
      <c r="D853" s="97" t="s">
        <v>2068</v>
      </c>
      <c r="F853" s="97" t="s">
        <v>622</v>
      </c>
      <c r="G853" s="131">
        <v>41464</v>
      </c>
      <c r="H853" s="269">
        <v>9</v>
      </c>
      <c r="I853" s="269">
        <v>7</v>
      </c>
      <c r="J853" s="270">
        <v>2013</v>
      </c>
      <c r="K853" s="96" t="s">
        <v>34</v>
      </c>
      <c r="L853" s="96" t="s">
        <v>2072</v>
      </c>
      <c r="M853" s="96" t="s">
        <v>624</v>
      </c>
      <c r="N853" s="185">
        <v>7499.9970000000003</v>
      </c>
      <c r="Q853" s="51">
        <v>3</v>
      </c>
      <c r="R853" s="30">
        <f>(((N853)-1)/3)/12</f>
        <v>208.30547222222222</v>
      </c>
      <c r="S853" s="5">
        <v>8540.5243611111109</v>
      </c>
      <c r="T853" s="312">
        <f t="shared" si="115"/>
        <v>8957.1353055555555</v>
      </c>
      <c r="U853" s="15">
        <f t="shared" si="116"/>
        <v>416.61094444444461</v>
      </c>
      <c r="V853" s="279">
        <f t="shared" si="117"/>
        <v>-1457.1383055555552</v>
      </c>
      <c r="W853" s="102">
        <v>18308</v>
      </c>
      <c r="Z853" s="113">
        <f t="shared" si="114"/>
        <v>43</v>
      </c>
      <c r="AA853" s="299" t="s">
        <v>2073</v>
      </c>
    </row>
    <row r="854" spans="2:27" x14ac:dyDescent="0.25">
      <c r="B854" s="97" t="s">
        <v>2067</v>
      </c>
      <c r="D854" s="97" t="s">
        <v>2068</v>
      </c>
      <c r="F854" s="97" t="s">
        <v>622</v>
      </c>
      <c r="G854" s="131">
        <v>41464</v>
      </c>
      <c r="H854" s="269">
        <v>9</v>
      </c>
      <c r="I854" s="269">
        <v>7</v>
      </c>
      <c r="J854" s="270">
        <v>2013</v>
      </c>
      <c r="K854" s="96" t="s">
        <v>34</v>
      </c>
      <c r="L854" s="96" t="s">
        <v>2072</v>
      </c>
      <c r="M854" s="96" t="s">
        <v>624</v>
      </c>
      <c r="N854" s="185">
        <v>7499.9970000000003</v>
      </c>
      <c r="Q854" s="51">
        <v>3</v>
      </c>
      <c r="R854" s="30">
        <f>(((N854)-1)/3)/12</f>
        <v>208.30547222222222</v>
      </c>
      <c r="S854" s="5">
        <v>8540.5243611111109</v>
      </c>
      <c r="T854" s="312">
        <f t="shared" si="115"/>
        <v>8957.1353055555555</v>
      </c>
      <c r="U854" s="15">
        <f t="shared" si="116"/>
        <v>416.61094444444461</v>
      </c>
      <c r="V854" s="279">
        <f t="shared" si="117"/>
        <v>-1457.1383055555552</v>
      </c>
      <c r="W854" s="102">
        <v>18308</v>
      </c>
      <c r="Z854" s="113">
        <f t="shared" si="114"/>
        <v>43</v>
      </c>
      <c r="AA854" s="299" t="s">
        <v>2074</v>
      </c>
    </row>
    <row r="855" spans="2:27" x14ac:dyDescent="0.25">
      <c r="B855" s="97" t="s">
        <v>2075</v>
      </c>
      <c r="F855" s="97" t="s">
        <v>2076</v>
      </c>
      <c r="G855" s="131">
        <v>41479</v>
      </c>
      <c r="H855" s="269">
        <v>24</v>
      </c>
      <c r="I855" s="269">
        <v>7</v>
      </c>
      <c r="J855" s="270">
        <v>2013</v>
      </c>
      <c r="K855" s="96" t="s">
        <v>34</v>
      </c>
      <c r="L855" s="96" t="s">
        <v>2077</v>
      </c>
      <c r="M855" s="96" t="s">
        <v>624</v>
      </c>
      <c r="N855" s="185">
        <v>34667.22</v>
      </c>
      <c r="Q855" s="102">
        <v>10</v>
      </c>
      <c r="R855" s="134">
        <f>(((N855)-1)/10)/12</f>
        <v>288.88516666666669</v>
      </c>
      <c r="S855" s="5">
        <v>11844.291833333335</v>
      </c>
      <c r="T855" s="312">
        <f t="shared" si="115"/>
        <v>12422.062166666668</v>
      </c>
      <c r="U855" s="15">
        <f t="shared" si="116"/>
        <v>577.77033333333384</v>
      </c>
      <c r="V855" s="279">
        <f t="shared" si="117"/>
        <v>22245.157833333331</v>
      </c>
      <c r="W855" s="102">
        <v>18384</v>
      </c>
      <c r="X855" s="102"/>
      <c r="Y855" s="134"/>
      <c r="Z855" s="113">
        <f t="shared" si="114"/>
        <v>43</v>
      </c>
      <c r="AA855" s="295" t="s">
        <v>2062</v>
      </c>
    </row>
    <row r="856" spans="2:27" x14ac:dyDescent="0.25">
      <c r="B856" s="97" t="s">
        <v>2075</v>
      </c>
      <c r="F856" s="97" t="s">
        <v>2076</v>
      </c>
      <c r="G856" s="131">
        <v>41479</v>
      </c>
      <c r="H856" s="269">
        <v>24</v>
      </c>
      <c r="I856" s="269">
        <v>7</v>
      </c>
      <c r="J856" s="270">
        <v>2013</v>
      </c>
      <c r="K856" s="96" t="s">
        <v>34</v>
      </c>
      <c r="L856" s="96" t="s">
        <v>2077</v>
      </c>
      <c r="M856" s="96" t="s">
        <v>624</v>
      </c>
      <c r="N856" s="185">
        <v>34667.22</v>
      </c>
      <c r="Q856" s="102">
        <v>10</v>
      </c>
      <c r="R856" s="134">
        <f>(((N856)-1)/10)/12</f>
        <v>288.88516666666669</v>
      </c>
      <c r="S856" s="5">
        <v>11844.291833333335</v>
      </c>
      <c r="T856" s="312">
        <f t="shared" si="115"/>
        <v>12422.062166666668</v>
      </c>
      <c r="U856" s="15">
        <f t="shared" si="116"/>
        <v>577.77033333333384</v>
      </c>
      <c r="V856" s="279">
        <f t="shared" si="117"/>
        <v>22245.157833333331</v>
      </c>
      <c r="W856" s="102">
        <v>18384</v>
      </c>
      <c r="X856" s="102"/>
      <c r="Y856" s="134"/>
      <c r="Z856" s="113">
        <f t="shared" si="114"/>
        <v>43</v>
      </c>
      <c r="AA856" s="295" t="s">
        <v>2062</v>
      </c>
    </row>
    <row r="857" spans="2:27" x14ac:dyDescent="0.25">
      <c r="B857" s="97" t="s">
        <v>2063</v>
      </c>
      <c r="C857" s="97" t="s">
        <v>2064</v>
      </c>
      <c r="F857" s="97" t="s">
        <v>2065</v>
      </c>
      <c r="G857" s="131">
        <v>41486</v>
      </c>
      <c r="H857" s="269">
        <v>31</v>
      </c>
      <c r="I857" s="269">
        <v>7</v>
      </c>
      <c r="J857" s="270">
        <v>2013</v>
      </c>
      <c r="K857" s="96" t="s">
        <v>34</v>
      </c>
      <c r="L857" s="96" t="s">
        <v>2078</v>
      </c>
      <c r="M857" s="96" t="s">
        <v>624</v>
      </c>
      <c r="N857" s="185">
        <v>95580</v>
      </c>
      <c r="Q857" s="102">
        <v>10</v>
      </c>
      <c r="R857" s="134">
        <f>(((N857)-1)/10)/12</f>
        <v>796.49166666666667</v>
      </c>
      <c r="S857" s="5">
        <v>32656.158333333333</v>
      </c>
      <c r="T857" s="312">
        <f t="shared" si="115"/>
        <v>33452.65</v>
      </c>
      <c r="U857" s="15">
        <f t="shared" si="116"/>
        <v>796.49166666666861</v>
      </c>
      <c r="V857" s="279">
        <f t="shared" si="117"/>
        <v>62127.35</v>
      </c>
      <c r="W857" s="102">
        <v>18325</v>
      </c>
      <c r="X857" s="102"/>
      <c r="Y857" s="134"/>
      <c r="Z857" s="113">
        <f t="shared" si="114"/>
        <v>42</v>
      </c>
      <c r="AA857" s="295" t="s">
        <v>2062</v>
      </c>
    </row>
    <row r="858" spans="2:27" x14ac:dyDescent="0.25">
      <c r="N858" s="108">
        <f>SUM(N851:P857)</f>
        <v>194914.42800000001</v>
      </c>
      <c r="Q858" s="281"/>
      <c r="R858" s="108">
        <f>SUM(R851:R857)</f>
        <v>2207.4838888888889</v>
      </c>
      <c r="S858" s="108">
        <v>90506.839444444457</v>
      </c>
      <c r="T858" s="108">
        <f>SUM(T851:T857)</f>
        <v>94125.315555555571</v>
      </c>
      <c r="U858" s="108">
        <f>SUM(U851:U857)</f>
        <v>3618.4761111111147</v>
      </c>
      <c r="V858" s="108">
        <f>SUM(V851:V857)</f>
        <v>100789.11244444444</v>
      </c>
      <c r="Z858" s="113"/>
    </row>
    <row r="859" spans="2:27" x14ac:dyDescent="0.25">
      <c r="N859" s="296"/>
      <c r="Q859" s="281"/>
      <c r="R859" s="297"/>
      <c r="S859" s="297"/>
      <c r="T859" s="297"/>
      <c r="U859" s="297"/>
      <c r="V859" s="297"/>
      <c r="Z859" s="113"/>
    </row>
    <row r="860" spans="2:27" x14ac:dyDescent="0.25">
      <c r="B860" s="97" t="s">
        <v>2079</v>
      </c>
      <c r="D860" s="97" t="s">
        <v>2080</v>
      </c>
      <c r="F860" s="97" t="s">
        <v>2081</v>
      </c>
      <c r="G860" s="131">
        <v>41519</v>
      </c>
      <c r="H860" s="269">
        <v>3</v>
      </c>
      <c r="I860" s="269">
        <v>9</v>
      </c>
      <c r="J860" s="270">
        <v>2013</v>
      </c>
      <c r="K860" s="96" t="s">
        <v>34</v>
      </c>
      <c r="L860" s="96" t="s">
        <v>2082</v>
      </c>
      <c r="M860" s="96" t="s">
        <v>624</v>
      </c>
      <c r="N860" s="185">
        <v>30906.05</v>
      </c>
      <c r="Q860" s="102">
        <v>10</v>
      </c>
      <c r="R860" s="134">
        <f>(((N860)-1)/10)/12</f>
        <v>257.54208333333332</v>
      </c>
      <c r="S860" s="5">
        <v>10044.141249999999</v>
      </c>
      <c r="T860" s="312">
        <f>Z860*R860</f>
        <v>10559.225416666666</v>
      </c>
      <c r="U860" s="15">
        <f>T860-S860</f>
        <v>515.08416666666744</v>
      </c>
      <c r="V860" s="134">
        <f>N860-T860</f>
        <v>20346.824583333335</v>
      </c>
      <c r="W860" s="102">
        <v>18517</v>
      </c>
      <c r="X860" s="102"/>
      <c r="Y860" s="134"/>
      <c r="Z860" s="113">
        <f>IF((DATEDIF(G860,Z$4,"m"))&gt;=120,120,(DATEDIF(G860,Z$4,"m")))</f>
        <v>41</v>
      </c>
      <c r="AA860" s="300" t="s">
        <v>2083</v>
      </c>
    </row>
    <row r="861" spans="2:27" x14ac:dyDescent="0.25">
      <c r="B861" s="97" t="s">
        <v>2084</v>
      </c>
      <c r="D861" s="97" t="s">
        <v>2080</v>
      </c>
      <c r="F861" s="97" t="s">
        <v>2081</v>
      </c>
      <c r="G861" s="131">
        <v>41519</v>
      </c>
      <c r="H861" s="269">
        <v>3</v>
      </c>
      <c r="I861" s="269">
        <v>9</v>
      </c>
      <c r="J861" s="270">
        <v>2013</v>
      </c>
      <c r="K861" s="96" t="s">
        <v>34</v>
      </c>
      <c r="L861" s="96" t="s">
        <v>2082</v>
      </c>
      <c r="M861" s="96" t="s">
        <v>624</v>
      </c>
      <c r="N861" s="185">
        <v>17271.02</v>
      </c>
      <c r="Q861" s="102">
        <v>10</v>
      </c>
      <c r="R861" s="134">
        <f>(((N861)-1)/10)/12</f>
        <v>143.91683333333333</v>
      </c>
      <c r="S861" s="5">
        <v>5612.7564999999995</v>
      </c>
      <c r="T861" s="312">
        <f>Z861*R861</f>
        <v>5900.5901666666668</v>
      </c>
      <c r="U861" s="15">
        <f>T861-S861</f>
        <v>287.83366666666734</v>
      </c>
      <c r="V861" s="134">
        <f>N861-T861</f>
        <v>11370.429833333334</v>
      </c>
      <c r="W861" s="102">
        <v>18517</v>
      </c>
      <c r="X861" s="102"/>
      <c r="Y861" s="134"/>
      <c r="Z861" s="113">
        <f>IF((DATEDIF(G861,Z$4,"m"))&gt;=120,120,(DATEDIF(G861,Z$4,"m")))</f>
        <v>41</v>
      </c>
      <c r="AA861" s="300" t="s">
        <v>2085</v>
      </c>
    </row>
    <row r="862" spans="2:27" x14ac:dyDescent="0.25">
      <c r="B862" s="97" t="s">
        <v>2084</v>
      </c>
      <c r="D862" s="97" t="s">
        <v>2080</v>
      </c>
      <c r="F862" s="97" t="s">
        <v>2081</v>
      </c>
      <c r="G862" s="131">
        <v>41519</v>
      </c>
      <c r="H862" s="269">
        <v>3</v>
      </c>
      <c r="I862" s="269">
        <v>9</v>
      </c>
      <c r="J862" s="270">
        <v>2013</v>
      </c>
      <c r="K862" s="96" t="s">
        <v>34</v>
      </c>
      <c r="L862" s="96" t="s">
        <v>2082</v>
      </c>
      <c r="M862" s="96" t="s">
        <v>624</v>
      </c>
      <c r="N862" s="185">
        <v>17271.02</v>
      </c>
      <c r="Q862" s="102">
        <v>10</v>
      </c>
      <c r="R862" s="134">
        <f>(((N862)-1)/10)/12</f>
        <v>143.91683333333333</v>
      </c>
      <c r="S862" s="5">
        <v>5612.7564999999995</v>
      </c>
      <c r="T862" s="312">
        <f>Z862*R862</f>
        <v>5900.5901666666668</v>
      </c>
      <c r="U862" s="15">
        <f>T862-S862</f>
        <v>287.83366666666734</v>
      </c>
      <c r="V862" s="134">
        <f>N862-T862</f>
        <v>11370.429833333334</v>
      </c>
      <c r="W862" s="102">
        <v>18517</v>
      </c>
      <c r="X862" s="102"/>
      <c r="Y862" s="134"/>
      <c r="Z862" s="113">
        <f>IF((DATEDIF(G862,Z$4,"m"))&gt;=120,120,(DATEDIF(G862,Z$4,"m")))</f>
        <v>41</v>
      </c>
      <c r="AA862" s="300" t="s">
        <v>2086</v>
      </c>
    </row>
    <row r="863" spans="2:27" x14ac:dyDescent="0.25">
      <c r="N863" s="108">
        <f>SUM(N860:N862)</f>
        <v>65448.09</v>
      </c>
      <c r="Q863" s="281"/>
      <c r="R863" s="112">
        <f>SUM(R860:R862)</f>
        <v>545.37574999999993</v>
      </c>
      <c r="S863" s="112">
        <v>21269.65425</v>
      </c>
      <c r="T863" s="112">
        <f>SUM(T860:T862)</f>
        <v>22360.405749999998</v>
      </c>
      <c r="U863" s="112">
        <f>SUM(U860:U862)</f>
        <v>1090.7515000000021</v>
      </c>
      <c r="V863" s="112">
        <f>SUM(V860:V862)</f>
        <v>43087.684250000006</v>
      </c>
      <c r="Z863" s="113"/>
    </row>
    <row r="864" spans="2:27" x14ac:dyDescent="0.25">
      <c r="N864" s="296"/>
      <c r="Q864" s="281"/>
      <c r="R864" s="297"/>
      <c r="S864" s="297"/>
      <c r="T864" s="297"/>
      <c r="U864" s="297"/>
      <c r="V864" s="297"/>
      <c r="Z864" s="113"/>
    </row>
    <row r="865" spans="1:27" x14ac:dyDescent="0.25">
      <c r="B865" s="97" t="s">
        <v>2087</v>
      </c>
      <c r="D865" s="97" t="s">
        <v>2080</v>
      </c>
      <c r="F865" s="97" t="s">
        <v>2081</v>
      </c>
      <c r="G865" s="131">
        <v>41549</v>
      </c>
      <c r="H865" s="269">
        <v>2</v>
      </c>
      <c r="I865" s="269">
        <v>10</v>
      </c>
      <c r="J865" s="270">
        <v>2013</v>
      </c>
      <c r="K865" s="96" t="s">
        <v>34</v>
      </c>
      <c r="L865" s="96" t="s">
        <v>2088</v>
      </c>
      <c r="M865" s="96" t="s">
        <v>624</v>
      </c>
      <c r="N865" s="185">
        <v>10030</v>
      </c>
      <c r="Q865" s="102">
        <v>10</v>
      </c>
      <c r="R865" s="368">
        <f>(((N865)-1)/10)/12</f>
        <v>83.575000000000003</v>
      </c>
      <c r="S865" s="5">
        <v>3175.85</v>
      </c>
      <c r="T865" s="312">
        <f>Z865*R865</f>
        <v>3343</v>
      </c>
      <c r="U865" s="15">
        <f>T865-S865</f>
        <v>167.15000000000009</v>
      </c>
      <c r="V865" s="134">
        <f>N865-T865</f>
        <v>6687</v>
      </c>
      <c r="W865" s="102">
        <v>18561</v>
      </c>
      <c r="X865" s="102"/>
      <c r="Y865" s="134"/>
      <c r="Z865" s="113">
        <f>IF((DATEDIF(G865,Z$4,"m"))&gt;=120,120,(DATEDIF(G865,Z$4,"m")))</f>
        <v>40</v>
      </c>
      <c r="AA865" s="300" t="s">
        <v>2085</v>
      </c>
    </row>
    <row r="866" spans="1:27" x14ac:dyDescent="0.25">
      <c r="B866" s="97" t="s">
        <v>2089</v>
      </c>
      <c r="D866" s="97" t="s">
        <v>2080</v>
      </c>
      <c r="F866" s="97" t="s">
        <v>2081</v>
      </c>
      <c r="G866" s="131">
        <v>41549</v>
      </c>
      <c r="H866" s="269">
        <v>2</v>
      </c>
      <c r="I866" s="269">
        <v>10</v>
      </c>
      <c r="J866" s="270">
        <v>2013</v>
      </c>
      <c r="K866" s="96" t="s">
        <v>34</v>
      </c>
      <c r="L866" s="96" t="s">
        <v>2088</v>
      </c>
      <c r="M866" s="96" t="s">
        <v>624</v>
      </c>
      <c r="N866" s="185">
        <v>7670</v>
      </c>
      <c r="Q866" s="102">
        <v>10</v>
      </c>
      <c r="R866" s="134">
        <f>(((N866)-1)/10)/12</f>
        <v>63.908333333333331</v>
      </c>
      <c r="S866" s="5">
        <v>2428.5166666666664</v>
      </c>
      <c r="T866" s="312">
        <f>Z866*R866</f>
        <v>2556.333333333333</v>
      </c>
      <c r="U866" s="15">
        <f>T866-S866</f>
        <v>127.81666666666661</v>
      </c>
      <c r="V866" s="134">
        <f>N866-T866</f>
        <v>5113.666666666667</v>
      </c>
      <c r="W866" s="102">
        <v>18561</v>
      </c>
      <c r="X866" s="102"/>
      <c r="Y866" s="134"/>
      <c r="Z866" s="113">
        <f>IF((DATEDIF(G866,Z$4,"m"))&gt;=120,120,(DATEDIF(G866,Z$4,"m")))</f>
        <v>40</v>
      </c>
      <c r="AA866" s="300" t="s">
        <v>2086</v>
      </c>
    </row>
    <row r="867" spans="1:27" x14ac:dyDescent="0.25">
      <c r="N867" s="108">
        <f>SUM(N864:N866)</f>
        <v>17700</v>
      </c>
      <c r="Q867" s="281"/>
      <c r="R867" s="112">
        <f>SUM(R864:R866)</f>
        <v>147.48333333333335</v>
      </c>
      <c r="S867" s="112">
        <v>5604.3666666666668</v>
      </c>
      <c r="T867" s="112">
        <f>SUM(T864:T866)</f>
        <v>5899.333333333333</v>
      </c>
      <c r="U867" s="112">
        <f>SUM(U864:U866)</f>
        <v>294.9666666666667</v>
      </c>
      <c r="V867" s="112">
        <f>SUM(V864:V866)</f>
        <v>11800.666666666668</v>
      </c>
      <c r="Z867" s="113"/>
    </row>
    <row r="868" spans="1:27" x14ac:dyDescent="0.25"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Q868" s="102"/>
      <c r="Z868" s="113"/>
    </row>
    <row r="869" spans="1:27" x14ac:dyDescent="0.25">
      <c r="A869" s="104" t="s">
        <v>629</v>
      </c>
      <c r="B869" s="110"/>
      <c r="N869" s="114">
        <f>+N841+N845+N849+N858+N863+N867</f>
        <v>578666.01800000004</v>
      </c>
      <c r="O869" s="114"/>
      <c r="P869" s="114"/>
      <c r="Q869" s="102"/>
      <c r="R869" s="114">
        <f>+R841+R845+R849+R858+R863+R867</f>
        <v>5405.3471388888893</v>
      </c>
      <c r="S869" s="114">
        <v>225308.73869444447</v>
      </c>
      <c r="T869" s="114">
        <f>+T841+T845+T849+T858+T863+T867</f>
        <v>235192.10797222226</v>
      </c>
      <c r="U869" s="114">
        <f>+U841+U845+U849+U858+U863+U867</f>
        <v>9883.3692777777906</v>
      </c>
      <c r="V869" s="114">
        <f>+V841+V845+V849+V858+V863+V867</f>
        <v>343473.91002777778</v>
      </c>
      <c r="Z869" s="113"/>
    </row>
    <row r="870" spans="1:27" x14ac:dyDescent="0.25">
      <c r="Q870" s="102"/>
      <c r="Z870" s="113"/>
    </row>
    <row r="871" spans="1:27" ht="16.5" thickBot="1" x14ac:dyDescent="0.3">
      <c r="A871" s="22" t="s">
        <v>630</v>
      </c>
      <c r="N871" s="293">
        <f>+N869+N837</f>
        <v>7559531.7512128167</v>
      </c>
      <c r="O871" s="293">
        <f>+O869+O753</f>
        <v>0</v>
      </c>
      <c r="P871" s="293">
        <f>+P869+P753</f>
        <v>0</v>
      </c>
      <c r="Q871" s="296"/>
      <c r="R871" s="293">
        <f>+R869+R837</f>
        <v>56158.39591566236</v>
      </c>
      <c r="S871" s="293">
        <v>6059353.3088789163</v>
      </c>
      <c r="T871" s="293">
        <f>+T869+T837</f>
        <v>6017254.5726269064</v>
      </c>
      <c r="U871" s="293">
        <f>+U869+U837</f>
        <v>85365.307747991552</v>
      </c>
      <c r="V871" s="293">
        <f>+V869+V837</f>
        <v>1542277.1785859095</v>
      </c>
    </row>
    <row r="872" spans="1:27" ht="16.5" thickTop="1" x14ac:dyDescent="0.25">
      <c r="Q872" s="102"/>
      <c r="Z872" s="113"/>
    </row>
    <row r="873" spans="1:27" s="102" customFormat="1" ht="14.25" customHeight="1" x14ac:dyDescent="0.25">
      <c r="A873" s="96"/>
      <c r="B873" s="97" t="s">
        <v>2090</v>
      </c>
      <c r="C873" s="96"/>
      <c r="D873" s="96"/>
      <c r="E873" s="96"/>
      <c r="F873" s="96" t="s">
        <v>2091</v>
      </c>
      <c r="G873" s="131" t="str">
        <f>CONCATENATE(H873,"/",I873,"/",J873,)</f>
        <v>14/1/2014</v>
      </c>
      <c r="H873" s="132">
        <v>14</v>
      </c>
      <c r="I873" s="132">
        <v>1</v>
      </c>
      <c r="J873" s="133">
        <v>2014</v>
      </c>
      <c r="K873" s="96" t="s">
        <v>34</v>
      </c>
      <c r="L873" s="96" t="s">
        <v>2092</v>
      </c>
      <c r="M873" s="96" t="s">
        <v>624</v>
      </c>
      <c r="N873" s="101">
        <v>5338.32</v>
      </c>
      <c r="O873" s="101"/>
      <c r="Q873" s="102">
        <v>10</v>
      </c>
      <c r="R873" s="30">
        <f>(((N873)-1)/10)/12</f>
        <v>44.477666666666664</v>
      </c>
      <c r="S873" s="5">
        <v>1556.7183333333332</v>
      </c>
      <c r="T873" s="312">
        <f>Z873*R873</f>
        <v>1645.6736666666666</v>
      </c>
      <c r="U873" s="15">
        <f>T873-S873</f>
        <v>88.955333333333328</v>
      </c>
      <c r="V873" s="134">
        <f>N873-T873</f>
        <v>3692.6463333333331</v>
      </c>
      <c r="W873" s="103" t="s">
        <v>2093</v>
      </c>
      <c r="X873" s="135"/>
      <c r="Y873" s="134"/>
      <c r="Z873" s="113">
        <f>IF((DATEDIF(G873,Z$4,"m"))&gt;=120,120,(DATEDIF(G873,Z$4,"m")))</f>
        <v>37</v>
      </c>
    </row>
    <row r="874" spans="1:27" s="102" customFormat="1" ht="14.25" customHeight="1" x14ac:dyDescent="0.25">
      <c r="A874" s="96"/>
      <c r="B874" s="97" t="s">
        <v>2090</v>
      </c>
      <c r="C874" s="96"/>
      <c r="D874" s="96"/>
      <c r="E874" s="96"/>
      <c r="F874" s="96" t="s">
        <v>2091</v>
      </c>
      <c r="G874" s="131" t="str">
        <f>CONCATENATE(H874,"/",I874,"/",J874,)</f>
        <v>14/1/2014</v>
      </c>
      <c r="H874" s="132">
        <v>14</v>
      </c>
      <c r="I874" s="132">
        <v>1</v>
      </c>
      <c r="J874" s="133">
        <v>2014</v>
      </c>
      <c r="K874" s="96" t="s">
        <v>34</v>
      </c>
      <c r="L874" s="96" t="s">
        <v>2092</v>
      </c>
      <c r="M874" s="96" t="s">
        <v>624</v>
      </c>
      <c r="N874" s="101">
        <v>5338.32</v>
      </c>
      <c r="O874" s="101"/>
      <c r="Q874" s="102">
        <v>10</v>
      </c>
      <c r="R874" s="30">
        <f>(((N874)-1)/10)/12</f>
        <v>44.477666666666664</v>
      </c>
      <c r="S874" s="5">
        <v>1556.7183333333332</v>
      </c>
      <c r="T874" s="312">
        <f>Z874*R874</f>
        <v>1645.6736666666666</v>
      </c>
      <c r="U874" s="15">
        <f>T874-S874</f>
        <v>88.955333333333328</v>
      </c>
      <c r="V874" s="134">
        <f>N874-T874</f>
        <v>3692.6463333333331</v>
      </c>
      <c r="W874" s="103" t="s">
        <v>2093</v>
      </c>
      <c r="X874" s="135"/>
      <c r="Y874" s="134"/>
      <c r="Z874" s="113">
        <f>IF((DATEDIF(G874,Z$4,"m"))&gt;=120,120,(DATEDIF(G874,Z$4,"m")))</f>
        <v>37</v>
      </c>
    </row>
    <row r="875" spans="1:27" x14ac:dyDescent="0.25">
      <c r="B875" s="104" t="s">
        <v>2094</v>
      </c>
      <c r="N875" s="108">
        <f>SUM(N872:N874)</f>
        <v>10676.64</v>
      </c>
      <c r="Q875" s="111"/>
      <c r="R875" s="112">
        <f>SUM(R872:R874)</f>
        <v>88.955333333333328</v>
      </c>
      <c r="S875" s="112">
        <v>3113.4366666666665</v>
      </c>
      <c r="T875" s="112">
        <f>SUM(T872:T874)</f>
        <v>3291.3473333333332</v>
      </c>
      <c r="U875" s="112">
        <f>SUM(U872:U874)</f>
        <v>177.91066666666666</v>
      </c>
      <c r="V875" s="112">
        <f>SUM(V872:V874)</f>
        <v>7385.2926666666663</v>
      </c>
      <c r="Z875" s="113"/>
    </row>
    <row r="876" spans="1:27" x14ac:dyDescent="0.25">
      <c r="N876" s="296"/>
      <c r="Q876" s="111"/>
      <c r="R876" s="297"/>
      <c r="S876" s="297"/>
      <c r="T876" s="297"/>
      <c r="U876" s="297"/>
      <c r="V876" s="297"/>
      <c r="Z876" s="113"/>
    </row>
    <row r="877" spans="1:27" x14ac:dyDescent="0.25">
      <c r="N877" s="296"/>
      <c r="Q877" s="111"/>
      <c r="R877" s="297"/>
      <c r="S877" s="297"/>
      <c r="T877" s="297"/>
      <c r="U877" s="297"/>
      <c r="V877" s="297"/>
      <c r="Z877" s="113"/>
    </row>
    <row r="878" spans="1:27" s="102" customFormat="1" ht="14.25" customHeight="1" x14ac:dyDescent="0.25">
      <c r="A878" s="96"/>
      <c r="B878" s="97" t="s">
        <v>2095</v>
      </c>
      <c r="C878" s="96"/>
      <c r="D878" s="96"/>
      <c r="E878" s="96"/>
      <c r="F878" s="96" t="s">
        <v>2091</v>
      </c>
      <c r="G878" s="131">
        <v>41690</v>
      </c>
      <c r="H878" s="132">
        <v>20</v>
      </c>
      <c r="I878" s="132">
        <v>2</v>
      </c>
      <c r="J878" s="133">
        <v>2014</v>
      </c>
      <c r="K878" s="96" t="s">
        <v>34</v>
      </c>
      <c r="L878" s="96" t="s">
        <v>2096</v>
      </c>
      <c r="M878" s="96" t="s">
        <v>624</v>
      </c>
      <c r="N878" s="101">
        <v>20392.382399999999</v>
      </c>
      <c r="O878" s="101"/>
      <c r="Q878" s="102">
        <v>10</v>
      </c>
      <c r="R878" s="30">
        <f t="shared" ref="R878:R884" si="118">(((N878)-1)/10)/12</f>
        <v>169.92818666666665</v>
      </c>
      <c r="S878" s="5">
        <v>5777.5583466666658</v>
      </c>
      <c r="T878" s="312">
        <f t="shared" ref="T878:T884" si="119">Z878*R878</f>
        <v>6117.4147199999989</v>
      </c>
      <c r="U878" s="15">
        <f t="shared" ref="U878:U884" si="120">T878-S878</f>
        <v>339.85637333333307</v>
      </c>
      <c r="V878" s="134">
        <f t="shared" ref="V878:V884" si="121">N878-T878</f>
        <v>14274.96768</v>
      </c>
      <c r="W878" s="103" t="s">
        <v>2097</v>
      </c>
      <c r="X878" s="135"/>
      <c r="Y878" s="134"/>
      <c r="Z878" s="113">
        <f t="shared" ref="Z878:Z884" si="122">IF((DATEDIF(G878,Z$4,"m"))&gt;=120,120,(DATEDIF(G878,Z$4,"m")))</f>
        <v>36</v>
      </c>
    </row>
    <row r="879" spans="1:27" s="102" customFormat="1" ht="14.25" customHeight="1" x14ac:dyDescent="0.25">
      <c r="A879" s="96"/>
      <c r="B879" s="97" t="s">
        <v>2095</v>
      </c>
      <c r="C879" s="96"/>
      <c r="D879" s="96"/>
      <c r="E879" s="96"/>
      <c r="F879" s="96" t="s">
        <v>2091</v>
      </c>
      <c r="G879" s="131">
        <v>41690</v>
      </c>
      <c r="H879" s="132">
        <v>20</v>
      </c>
      <c r="I879" s="132">
        <v>2</v>
      </c>
      <c r="J879" s="133">
        <v>2014</v>
      </c>
      <c r="K879" s="96" t="s">
        <v>34</v>
      </c>
      <c r="L879" s="96" t="s">
        <v>2096</v>
      </c>
      <c r="M879" s="96" t="s">
        <v>624</v>
      </c>
      <c r="N879" s="101">
        <v>20392.382399999999</v>
      </c>
      <c r="O879" s="101"/>
      <c r="Q879" s="102">
        <v>10</v>
      </c>
      <c r="R879" s="30">
        <f t="shared" si="118"/>
        <v>169.92818666666665</v>
      </c>
      <c r="S879" s="5">
        <v>5777.5583466666658</v>
      </c>
      <c r="T879" s="312">
        <f t="shared" si="119"/>
        <v>6117.4147199999989</v>
      </c>
      <c r="U879" s="15">
        <f t="shared" si="120"/>
        <v>339.85637333333307</v>
      </c>
      <c r="V879" s="134">
        <f t="shared" si="121"/>
        <v>14274.96768</v>
      </c>
      <c r="W879" s="103" t="s">
        <v>2097</v>
      </c>
      <c r="X879" s="135"/>
      <c r="Y879" s="134"/>
      <c r="Z879" s="113">
        <f t="shared" si="122"/>
        <v>36</v>
      </c>
    </row>
    <row r="880" spans="1:27" s="102" customFormat="1" ht="14.25" customHeight="1" x14ac:dyDescent="0.25">
      <c r="A880" s="96"/>
      <c r="B880" s="97" t="s">
        <v>2095</v>
      </c>
      <c r="C880" s="96"/>
      <c r="D880" s="96"/>
      <c r="E880" s="96"/>
      <c r="F880" s="96" t="s">
        <v>2091</v>
      </c>
      <c r="G880" s="131">
        <v>41690</v>
      </c>
      <c r="H880" s="132">
        <v>20</v>
      </c>
      <c r="I880" s="132">
        <v>2</v>
      </c>
      <c r="J880" s="133">
        <v>2014</v>
      </c>
      <c r="K880" s="96" t="s">
        <v>34</v>
      </c>
      <c r="L880" s="96" t="s">
        <v>2096</v>
      </c>
      <c r="M880" s="96" t="s">
        <v>624</v>
      </c>
      <c r="N880" s="101">
        <v>20392.382399999999</v>
      </c>
      <c r="O880" s="101"/>
      <c r="Q880" s="102">
        <v>10</v>
      </c>
      <c r="R880" s="30">
        <f t="shared" si="118"/>
        <v>169.92818666666665</v>
      </c>
      <c r="S880" s="5">
        <v>5777.5583466666658</v>
      </c>
      <c r="T880" s="312">
        <f t="shared" si="119"/>
        <v>6117.4147199999989</v>
      </c>
      <c r="U880" s="15">
        <f t="shared" si="120"/>
        <v>339.85637333333307</v>
      </c>
      <c r="V880" s="134">
        <f t="shared" si="121"/>
        <v>14274.96768</v>
      </c>
      <c r="W880" s="103" t="s">
        <v>2097</v>
      </c>
      <c r="X880" s="135"/>
      <c r="Y880" s="134"/>
      <c r="Z880" s="113">
        <f t="shared" si="122"/>
        <v>36</v>
      </c>
    </row>
    <row r="881" spans="1:26" s="102" customFormat="1" ht="14.25" customHeight="1" x14ac:dyDescent="0.25">
      <c r="A881" s="96"/>
      <c r="B881" s="97" t="s">
        <v>2098</v>
      </c>
      <c r="C881" s="96"/>
      <c r="D881" s="96"/>
      <c r="E881" s="96"/>
      <c r="F881" s="96" t="s">
        <v>2091</v>
      </c>
      <c r="G881" s="131">
        <v>41690</v>
      </c>
      <c r="H881" s="132">
        <v>20</v>
      </c>
      <c r="I881" s="132">
        <v>2</v>
      </c>
      <c r="J881" s="133">
        <v>2014</v>
      </c>
      <c r="K881" s="96" t="s">
        <v>34</v>
      </c>
      <c r="L881" s="96" t="s">
        <v>2096</v>
      </c>
      <c r="M881" s="96" t="s">
        <v>624</v>
      </c>
      <c r="N881" s="101">
        <v>4511.9070000000002</v>
      </c>
      <c r="O881" s="101"/>
      <c r="Q881" s="102">
        <v>10</v>
      </c>
      <c r="R881" s="30">
        <f t="shared" si="118"/>
        <v>37.590891666666671</v>
      </c>
      <c r="S881" s="5">
        <v>1278.0903166666669</v>
      </c>
      <c r="T881" s="312">
        <f t="shared" si="119"/>
        <v>1353.2721000000001</v>
      </c>
      <c r="U881" s="15">
        <f t="shared" si="120"/>
        <v>75.181783333333215</v>
      </c>
      <c r="V881" s="134">
        <f t="shared" si="121"/>
        <v>3158.6349</v>
      </c>
      <c r="W881" s="103" t="s">
        <v>2097</v>
      </c>
      <c r="X881" s="135"/>
      <c r="Y881" s="134"/>
      <c r="Z881" s="113">
        <f t="shared" si="122"/>
        <v>36</v>
      </c>
    </row>
    <row r="882" spans="1:26" s="102" customFormat="1" ht="14.25" customHeight="1" x14ac:dyDescent="0.25">
      <c r="A882" s="96"/>
      <c r="B882" s="97" t="s">
        <v>2090</v>
      </c>
      <c r="C882" s="96"/>
      <c r="D882" s="96"/>
      <c r="E882" s="96"/>
      <c r="F882" s="96" t="s">
        <v>2091</v>
      </c>
      <c r="G882" s="131">
        <v>41690</v>
      </c>
      <c r="H882" s="132">
        <v>20</v>
      </c>
      <c r="I882" s="132">
        <v>2</v>
      </c>
      <c r="J882" s="133">
        <v>2014</v>
      </c>
      <c r="K882" s="96" t="s">
        <v>34</v>
      </c>
      <c r="L882" s="96" t="s">
        <v>2096</v>
      </c>
      <c r="M882" s="96" t="s">
        <v>624</v>
      </c>
      <c r="N882" s="101">
        <v>5338.32</v>
      </c>
      <c r="O882" s="101"/>
      <c r="Q882" s="102">
        <v>10</v>
      </c>
      <c r="R882" s="30">
        <f t="shared" si="118"/>
        <v>44.477666666666664</v>
      </c>
      <c r="S882" s="5">
        <v>1512.2406666666666</v>
      </c>
      <c r="T882" s="312">
        <f t="shared" si="119"/>
        <v>1601.1959999999999</v>
      </c>
      <c r="U882" s="15">
        <f t="shared" si="120"/>
        <v>88.955333333333328</v>
      </c>
      <c r="V882" s="134">
        <f t="shared" si="121"/>
        <v>3737.1239999999998</v>
      </c>
      <c r="W882" s="103" t="s">
        <v>2097</v>
      </c>
      <c r="X882" s="135"/>
      <c r="Y882" s="134"/>
      <c r="Z882" s="113">
        <f t="shared" si="122"/>
        <v>36</v>
      </c>
    </row>
    <row r="883" spans="1:26" s="102" customFormat="1" ht="14.25" customHeight="1" x14ac:dyDescent="0.25">
      <c r="A883" s="96"/>
      <c r="B883" s="97" t="s">
        <v>2090</v>
      </c>
      <c r="C883" s="96"/>
      <c r="D883" s="96"/>
      <c r="E883" s="96"/>
      <c r="F883" s="96" t="s">
        <v>2091</v>
      </c>
      <c r="G883" s="131">
        <v>41690</v>
      </c>
      <c r="H883" s="132">
        <v>20</v>
      </c>
      <c r="I883" s="132">
        <v>2</v>
      </c>
      <c r="J883" s="133">
        <v>2014</v>
      </c>
      <c r="K883" s="96" t="s">
        <v>34</v>
      </c>
      <c r="L883" s="96" t="s">
        <v>2096</v>
      </c>
      <c r="M883" s="96" t="s">
        <v>624</v>
      </c>
      <c r="N883" s="101">
        <v>5338.32</v>
      </c>
      <c r="O883" s="101"/>
      <c r="Q883" s="102">
        <v>10</v>
      </c>
      <c r="R883" s="30">
        <f t="shared" si="118"/>
        <v>44.477666666666664</v>
      </c>
      <c r="S883" s="5">
        <v>1512.2406666666666</v>
      </c>
      <c r="T883" s="312">
        <f t="shared" si="119"/>
        <v>1601.1959999999999</v>
      </c>
      <c r="U883" s="15">
        <f t="shared" si="120"/>
        <v>88.955333333333328</v>
      </c>
      <c r="V883" s="134">
        <f t="shared" si="121"/>
        <v>3737.1239999999998</v>
      </c>
      <c r="W883" s="103" t="s">
        <v>2097</v>
      </c>
      <c r="X883" s="135"/>
      <c r="Y883" s="134"/>
      <c r="Z883" s="113">
        <f t="shared" si="122"/>
        <v>36</v>
      </c>
    </row>
    <row r="884" spans="1:26" s="102" customFormat="1" ht="14.25" customHeight="1" x14ac:dyDescent="0.25">
      <c r="A884" s="96"/>
      <c r="B884" s="97" t="s">
        <v>2090</v>
      </c>
      <c r="C884" s="96"/>
      <c r="D884" s="96"/>
      <c r="E884" s="96"/>
      <c r="F884" s="96" t="s">
        <v>2091</v>
      </c>
      <c r="G884" s="131">
        <v>41690</v>
      </c>
      <c r="H884" s="132">
        <v>20</v>
      </c>
      <c r="I884" s="132">
        <v>2</v>
      </c>
      <c r="J884" s="133">
        <v>2014</v>
      </c>
      <c r="K884" s="96" t="s">
        <v>34</v>
      </c>
      <c r="L884" s="96" t="s">
        <v>2096</v>
      </c>
      <c r="M884" s="96" t="s">
        <v>624</v>
      </c>
      <c r="N884" s="101">
        <v>5338.32</v>
      </c>
      <c r="O884" s="101"/>
      <c r="Q884" s="102">
        <v>10</v>
      </c>
      <c r="R884" s="30">
        <f t="shared" si="118"/>
        <v>44.477666666666664</v>
      </c>
      <c r="S884" s="5">
        <v>1512.2406666666666</v>
      </c>
      <c r="T884" s="312">
        <f t="shared" si="119"/>
        <v>1601.1959999999999</v>
      </c>
      <c r="U884" s="15">
        <f t="shared" si="120"/>
        <v>88.955333333333328</v>
      </c>
      <c r="V884" s="134">
        <f t="shared" si="121"/>
        <v>3737.1239999999998</v>
      </c>
      <c r="W884" s="103" t="s">
        <v>2097</v>
      </c>
      <c r="X884" s="135"/>
      <c r="Y884" s="134"/>
      <c r="Z884" s="113">
        <f t="shared" si="122"/>
        <v>36</v>
      </c>
    </row>
    <row r="885" spans="1:26" x14ac:dyDescent="0.25">
      <c r="B885" s="104" t="s">
        <v>2099</v>
      </c>
      <c r="N885" s="108">
        <f>SUM(N878:N884)</f>
        <v>81704.014200000005</v>
      </c>
      <c r="Q885" s="111"/>
      <c r="R885" s="112">
        <f>SUM(R877:R884)</f>
        <v>680.80845166666666</v>
      </c>
      <c r="S885" s="112">
        <v>23147.487356666665</v>
      </c>
      <c r="T885" s="112">
        <f>SUM(T877:T884)</f>
        <v>24509.104259999996</v>
      </c>
      <c r="U885" s="112">
        <f>SUM(U877:U884)</f>
        <v>1361.6169033333324</v>
      </c>
      <c r="V885" s="112">
        <f>SUM(V877:V884)</f>
        <v>57194.909939999983</v>
      </c>
      <c r="Z885" s="113"/>
    </row>
    <row r="886" spans="1:26" x14ac:dyDescent="0.25">
      <c r="B886" s="104"/>
      <c r="N886" s="296"/>
      <c r="Q886" s="111"/>
      <c r="R886" s="297"/>
      <c r="S886" s="297"/>
      <c r="T886" s="297"/>
      <c r="U886" s="297"/>
      <c r="V886" s="297"/>
      <c r="Z886" s="113"/>
    </row>
    <row r="887" spans="1:26" x14ac:dyDescent="0.25">
      <c r="N887" s="296"/>
      <c r="Q887" s="111"/>
      <c r="R887" s="297"/>
      <c r="S887" s="297"/>
      <c r="T887" s="297"/>
      <c r="U887" s="297"/>
      <c r="V887" s="297"/>
      <c r="Z887" s="113"/>
    </row>
    <row r="888" spans="1:26" s="102" customFormat="1" ht="14.25" customHeight="1" x14ac:dyDescent="0.25">
      <c r="A888" s="96"/>
      <c r="B888" s="97" t="s">
        <v>2100</v>
      </c>
      <c r="C888" s="96"/>
      <c r="D888" s="96"/>
      <c r="E888" s="96"/>
      <c r="F888" s="96" t="s">
        <v>2091</v>
      </c>
      <c r="G888" s="131">
        <v>41834</v>
      </c>
      <c r="H888" s="132">
        <v>14</v>
      </c>
      <c r="I888" s="132">
        <v>7</v>
      </c>
      <c r="J888" s="133">
        <v>2014</v>
      </c>
      <c r="K888" s="96" t="s">
        <v>34</v>
      </c>
      <c r="L888" s="96" t="s">
        <v>2101</v>
      </c>
      <c r="M888" s="96" t="s">
        <v>624</v>
      </c>
      <c r="N888" s="101">
        <v>8202.5300000000007</v>
      </c>
      <c r="O888" s="101"/>
      <c r="Q888" s="102">
        <v>10</v>
      </c>
      <c r="R888" s="30">
        <f>(((N888)-1)/10)/12</f>
        <v>68.34608333333334</v>
      </c>
      <c r="S888" s="5">
        <v>1982.0364166666668</v>
      </c>
      <c r="T888" s="312">
        <f>Z888*R888</f>
        <v>2118.7285833333335</v>
      </c>
      <c r="U888" s="15">
        <f>T888-S888</f>
        <v>136.69216666666671</v>
      </c>
      <c r="V888" s="134">
        <f>N888-T888</f>
        <v>6083.8014166666671</v>
      </c>
      <c r="W888" s="103" t="s">
        <v>2102</v>
      </c>
      <c r="X888" s="135"/>
      <c r="Y888" s="134"/>
      <c r="Z888" s="113">
        <f>IF((DATEDIF(G888,Z$4,"m"))&gt;=120,120,(DATEDIF(G888,Z$4,"m")))</f>
        <v>31</v>
      </c>
    </row>
    <row r="889" spans="1:26" x14ac:dyDescent="0.25">
      <c r="B889" s="104" t="s">
        <v>2103</v>
      </c>
      <c r="N889" s="108">
        <f>SUM(N888)</f>
        <v>8202.5300000000007</v>
      </c>
      <c r="Q889" s="111"/>
      <c r="R889" s="112">
        <f>SUM(R888)</f>
        <v>68.34608333333334</v>
      </c>
      <c r="S889" s="112">
        <v>1982.0364166666668</v>
      </c>
      <c r="T889" s="112">
        <f>SUM(T888)</f>
        <v>2118.7285833333335</v>
      </c>
      <c r="U889" s="112">
        <f>SUM(U888)</f>
        <v>136.69216666666671</v>
      </c>
      <c r="V889" s="112">
        <f>SUM(V888)</f>
        <v>6083.8014166666671</v>
      </c>
      <c r="Z889" s="113"/>
    </row>
    <row r="890" spans="1:26" x14ac:dyDescent="0.25">
      <c r="N890" s="296"/>
      <c r="Q890" s="111"/>
      <c r="R890" s="297"/>
      <c r="S890" s="297"/>
      <c r="T890" s="297"/>
      <c r="U890" s="297"/>
      <c r="V890" s="297"/>
      <c r="Z890" s="113"/>
    </row>
    <row r="891" spans="1:26" s="102" customFormat="1" ht="14.25" customHeight="1" x14ac:dyDescent="0.25">
      <c r="A891" s="96"/>
      <c r="B891" s="97" t="s">
        <v>2104</v>
      </c>
      <c r="C891" s="96"/>
      <c r="D891" s="96"/>
      <c r="E891" s="96"/>
      <c r="F891" s="96" t="s">
        <v>2105</v>
      </c>
      <c r="G891" s="131">
        <v>41877</v>
      </c>
      <c r="H891" s="132">
        <v>26</v>
      </c>
      <c r="I891" s="132">
        <v>8</v>
      </c>
      <c r="J891" s="133">
        <v>2014</v>
      </c>
      <c r="K891" s="96" t="s">
        <v>34</v>
      </c>
      <c r="L891" s="96" t="s">
        <v>2106</v>
      </c>
      <c r="M891" s="96" t="s">
        <v>624</v>
      </c>
      <c r="N891" s="101">
        <v>18836.895</v>
      </c>
      <c r="O891" s="101"/>
      <c r="Q891" s="102">
        <v>10</v>
      </c>
      <c r="R891" s="30">
        <f>(((N891)-1)/10)/12</f>
        <v>156.96579166666666</v>
      </c>
      <c r="S891" s="5">
        <v>4395.0421666666662</v>
      </c>
      <c r="T891" s="312">
        <f>Z891*R891</f>
        <v>4708.9737500000001</v>
      </c>
      <c r="U891" s="15">
        <f>T891-S891</f>
        <v>313.93158333333395</v>
      </c>
      <c r="V891" s="134">
        <f>N891-T891</f>
        <v>14127.921249999999</v>
      </c>
      <c r="W891" s="103" t="s">
        <v>2107</v>
      </c>
      <c r="X891" s="135"/>
      <c r="Y891" s="134"/>
      <c r="Z891" s="113">
        <f>IF((DATEDIF(G891,Z$4,"m"))&gt;=120,120,(DATEDIF(G891,Z$4,"m")))</f>
        <v>30</v>
      </c>
    </row>
    <row r="892" spans="1:26" s="102" customFormat="1" ht="14.25" customHeight="1" x14ac:dyDescent="0.25">
      <c r="A892" s="96"/>
      <c r="B892" s="97" t="s">
        <v>2104</v>
      </c>
      <c r="C892" s="96"/>
      <c r="D892" s="96"/>
      <c r="E892" s="96"/>
      <c r="F892" s="96" t="s">
        <v>2105</v>
      </c>
      <c r="G892" s="131">
        <v>41877</v>
      </c>
      <c r="H892" s="132">
        <v>26</v>
      </c>
      <c r="I892" s="132">
        <v>8</v>
      </c>
      <c r="J892" s="133">
        <v>2014</v>
      </c>
      <c r="K892" s="96" t="s">
        <v>34</v>
      </c>
      <c r="L892" s="96" t="s">
        <v>2106</v>
      </c>
      <c r="M892" s="96" t="s">
        <v>624</v>
      </c>
      <c r="N892" s="101">
        <v>18836.895</v>
      </c>
      <c r="O892" s="101"/>
      <c r="Q892" s="102">
        <v>10</v>
      </c>
      <c r="R892" s="30">
        <f>(((N892)-1)/10)/12</f>
        <v>156.96579166666666</v>
      </c>
      <c r="S892" s="5">
        <v>4395.0421666666662</v>
      </c>
      <c r="T892" s="312">
        <f>Z892*R892</f>
        <v>4708.9737500000001</v>
      </c>
      <c r="U892" s="15">
        <f>T892-S892</f>
        <v>313.93158333333395</v>
      </c>
      <c r="V892" s="134">
        <f>N892-T892</f>
        <v>14127.921249999999</v>
      </c>
      <c r="W892" s="103" t="s">
        <v>2107</v>
      </c>
      <c r="X892" s="135"/>
      <c r="Y892" s="134"/>
      <c r="Z892" s="113">
        <f>IF((DATEDIF(G892,Z$4,"m"))&gt;=120,120,(DATEDIF(G892,Z$4,"m")))</f>
        <v>30</v>
      </c>
    </row>
    <row r="893" spans="1:26" x14ac:dyDescent="0.25">
      <c r="B893" s="104" t="s">
        <v>2108</v>
      </c>
      <c r="N893" s="108">
        <f>SUM(N891:N892)</f>
        <v>37673.79</v>
      </c>
      <c r="Q893" s="111"/>
      <c r="R893" s="112">
        <f>SUM(R891:R892)</f>
        <v>313.93158333333332</v>
      </c>
      <c r="S893" s="112">
        <v>8790.0843333333323</v>
      </c>
      <c r="T893" s="112">
        <f>SUM(T891:T892)</f>
        <v>9417.9475000000002</v>
      </c>
      <c r="U893" s="112">
        <f>SUM(U891:U892)</f>
        <v>627.86316666666789</v>
      </c>
      <c r="V893" s="112">
        <f>SUM(V891:V892)</f>
        <v>28255.842499999999</v>
      </c>
      <c r="Z893" s="113"/>
    </row>
    <row r="894" spans="1:26" x14ac:dyDescent="0.25">
      <c r="B894" s="104"/>
      <c r="N894" s="296"/>
      <c r="Q894" s="111"/>
      <c r="R894" s="297"/>
      <c r="S894" s="297"/>
      <c r="T894" s="297"/>
      <c r="U894" s="297"/>
      <c r="V894" s="297"/>
      <c r="Z894" s="113"/>
    </row>
    <row r="895" spans="1:26" s="102" customFormat="1" ht="14.25" customHeight="1" x14ac:dyDescent="0.25">
      <c r="A895" s="96"/>
      <c r="B895" s="97" t="s">
        <v>2109</v>
      </c>
      <c r="C895" s="96" t="s">
        <v>28</v>
      </c>
      <c r="D895" s="96" t="s">
        <v>639</v>
      </c>
      <c r="E895" s="96" t="s">
        <v>640</v>
      </c>
      <c r="F895" s="40" t="s">
        <v>2110</v>
      </c>
      <c r="G895" s="233">
        <v>41960</v>
      </c>
      <c r="H895" s="301">
        <v>17</v>
      </c>
      <c r="I895" s="301">
        <v>8</v>
      </c>
      <c r="J895" s="69">
        <v>2014</v>
      </c>
      <c r="K895" s="40" t="s">
        <v>34</v>
      </c>
      <c r="L895" s="40" t="s">
        <v>2111</v>
      </c>
      <c r="M895" s="96" t="s">
        <v>624</v>
      </c>
      <c r="N895" s="30">
        <v>530575.19999999995</v>
      </c>
      <c r="O895" s="101"/>
      <c r="Q895" s="102">
        <v>10</v>
      </c>
      <c r="R895" s="30">
        <f>(((N895)-1)/10)/12</f>
        <v>4421.4516666666668</v>
      </c>
      <c r="S895" s="5">
        <v>110536.29166666667</v>
      </c>
      <c r="T895" s="312">
        <f t="shared" ref="T895:T909" si="123">Z895*R895</f>
        <v>119379.19500000001</v>
      </c>
      <c r="U895" s="15">
        <f t="shared" ref="U895:U909" si="124">T895-S895</f>
        <v>8842.9033333333355</v>
      </c>
      <c r="V895" s="134">
        <f>N895-T895</f>
        <v>411196.00499999995</v>
      </c>
      <c r="W895" s="103" t="s">
        <v>2112</v>
      </c>
      <c r="X895" s="135"/>
      <c r="Y895" s="134"/>
      <c r="Z895" s="113">
        <f t="shared" ref="Z895:Z909" si="125">IF((DATEDIF(G895,Z$4,"m"))&gt;=120,120,(DATEDIF(G895,Z$4,"m")))</f>
        <v>27</v>
      </c>
    </row>
    <row r="896" spans="1:26" s="102" customFormat="1" ht="14.25" customHeight="1" x14ac:dyDescent="0.25">
      <c r="A896" s="96"/>
      <c r="B896" s="97" t="s">
        <v>2113</v>
      </c>
      <c r="C896" s="96" t="s">
        <v>2114</v>
      </c>
      <c r="D896" s="96"/>
      <c r="E896" s="96" t="s">
        <v>2115</v>
      </c>
      <c r="F896" s="40" t="s">
        <v>1950</v>
      </c>
      <c r="G896" s="233">
        <v>41964</v>
      </c>
      <c r="H896" s="301">
        <v>21</v>
      </c>
      <c r="I896" s="301">
        <v>11</v>
      </c>
      <c r="J896" s="69">
        <v>2014</v>
      </c>
      <c r="K896" s="40" t="s">
        <v>34</v>
      </c>
      <c r="L896" s="40" t="s">
        <v>2116</v>
      </c>
      <c r="M896" s="96" t="s">
        <v>624</v>
      </c>
      <c r="N896" s="30">
        <v>18500</v>
      </c>
      <c r="O896" s="101"/>
      <c r="Q896" s="102">
        <v>10</v>
      </c>
      <c r="R896" s="30">
        <f>(((N896)-1)/10)/12</f>
        <v>154.15833333333333</v>
      </c>
      <c r="S896" s="5">
        <v>3853.9583333333335</v>
      </c>
      <c r="T896" s="312">
        <f t="shared" si="123"/>
        <v>4162.2749999999996</v>
      </c>
      <c r="U896" s="15">
        <f t="shared" si="124"/>
        <v>308.31666666666615</v>
      </c>
      <c r="V896" s="134">
        <f>N896-T896</f>
        <v>14337.725</v>
      </c>
      <c r="W896" s="103" t="s">
        <v>2117</v>
      </c>
      <c r="X896" s="135"/>
      <c r="Y896" s="134"/>
      <c r="Z896" s="113">
        <f t="shared" si="125"/>
        <v>27</v>
      </c>
    </row>
    <row r="897" spans="1:26" s="102" customFormat="1" ht="14.25" customHeight="1" x14ac:dyDescent="0.25">
      <c r="A897" s="96"/>
      <c r="B897" s="97" t="s">
        <v>2118</v>
      </c>
      <c r="C897" s="96" t="s">
        <v>2064</v>
      </c>
      <c r="D897" s="96" t="s">
        <v>2119</v>
      </c>
      <c r="E897" s="96"/>
      <c r="F897" s="40" t="s">
        <v>2065</v>
      </c>
      <c r="G897" s="233">
        <v>41969</v>
      </c>
      <c r="H897" s="301">
        <v>26</v>
      </c>
      <c r="I897" s="301">
        <v>11</v>
      </c>
      <c r="J897" s="69">
        <v>2014</v>
      </c>
      <c r="K897" s="40" t="s">
        <v>34</v>
      </c>
      <c r="L897" s="40" t="s">
        <v>2120</v>
      </c>
      <c r="M897" s="96" t="s">
        <v>624</v>
      </c>
      <c r="N897" s="30">
        <v>190983</v>
      </c>
      <c r="O897" s="101"/>
      <c r="Q897" s="102">
        <v>10</v>
      </c>
      <c r="R897" s="30">
        <f>(((N897)-1)/10)/12</f>
        <v>1591.5166666666667</v>
      </c>
      <c r="S897" s="5">
        <v>39787.916666666664</v>
      </c>
      <c r="T897" s="312">
        <f t="shared" si="123"/>
        <v>42970.95</v>
      </c>
      <c r="U897" s="15">
        <f t="shared" si="124"/>
        <v>3183.0333333333328</v>
      </c>
      <c r="V897" s="134">
        <f>N897-T897</f>
        <v>148012.04999999999</v>
      </c>
      <c r="W897" s="103" t="s">
        <v>2121</v>
      </c>
      <c r="X897" s="135"/>
      <c r="Y897" s="134"/>
      <c r="Z897" s="113">
        <f t="shared" si="125"/>
        <v>27</v>
      </c>
    </row>
    <row r="898" spans="1:26" s="102" customFormat="1" ht="14.25" customHeight="1" x14ac:dyDescent="0.25">
      <c r="A898" s="96"/>
      <c r="B898" s="97" t="s">
        <v>2118</v>
      </c>
      <c r="C898" s="96" t="s">
        <v>2064</v>
      </c>
      <c r="D898" s="96" t="s">
        <v>2119</v>
      </c>
      <c r="E898" s="96"/>
      <c r="F898" s="40" t="s">
        <v>2065</v>
      </c>
      <c r="G898" s="233">
        <v>41969</v>
      </c>
      <c r="H898" s="301">
        <v>26</v>
      </c>
      <c r="I898" s="301">
        <v>11</v>
      </c>
      <c r="J898" s="69">
        <v>2014</v>
      </c>
      <c r="K898" s="40" t="s">
        <v>34</v>
      </c>
      <c r="L898" s="40" t="s">
        <v>2120</v>
      </c>
      <c r="M898" s="96" t="s">
        <v>624</v>
      </c>
      <c r="N898" s="30">
        <v>190983</v>
      </c>
      <c r="O898" s="101"/>
      <c r="Q898" s="102">
        <v>10</v>
      </c>
      <c r="R898" s="30">
        <f t="shared" ref="R898:R909" si="126">(((N898)-1)/10)/12</f>
        <v>1591.5166666666667</v>
      </c>
      <c r="S898" s="5">
        <v>39787.916666666664</v>
      </c>
      <c r="T898" s="312">
        <f t="shared" si="123"/>
        <v>42970.95</v>
      </c>
      <c r="U898" s="15">
        <f t="shared" si="124"/>
        <v>3183.0333333333328</v>
      </c>
      <c r="V898" s="134">
        <f t="shared" ref="V898:V909" si="127">N898-T898</f>
        <v>148012.04999999999</v>
      </c>
      <c r="W898" s="103" t="s">
        <v>2121</v>
      </c>
      <c r="X898" s="135"/>
      <c r="Y898" s="134"/>
      <c r="Z898" s="113">
        <f t="shared" si="125"/>
        <v>27</v>
      </c>
    </row>
    <row r="899" spans="1:26" s="102" customFormat="1" ht="14.25" customHeight="1" x14ac:dyDescent="0.25">
      <c r="A899" s="96"/>
      <c r="B899" s="97" t="s">
        <v>2118</v>
      </c>
      <c r="C899" s="96" t="s">
        <v>2064</v>
      </c>
      <c r="D899" s="96" t="s">
        <v>2119</v>
      </c>
      <c r="E899" s="96"/>
      <c r="F899" s="40" t="s">
        <v>2065</v>
      </c>
      <c r="G899" s="233">
        <v>41969</v>
      </c>
      <c r="H899" s="301">
        <v>26</v>
      </c>
      <c r="I899" s="301">
        <v>11</v>
      </c>
      <c r="J899" s="69">
        <v>2014</v>
      </c>
      <c r="K899" s="40" t="s">
        <v>34</v>
      </c>
      <c r="L899" s="40" t="s">
        <v>2120</v>
      </c>
      <c r="M899" s="96" t="s">
        <v>624</v>
      </c>
      <c r="N899" s="30">
        <v>190983</v>
      </c>
      <c r="O899" s="101"/>
      <c r="Q899" s="102">
        <v>10</v>
      </c>
      <c r="R899" s="30">
        <f t="shared" si="126"/>
        <v>1591.5166666666667</v>
      </c>
      <c r="S899" s="5">
        <v>39787.916666666664</v>
      </c>
      <c r="T899" s="312">
        <f t="shared" si="123"/>
        <v>42970.95</v>
      </c>
      <c r="U899" s="15">
        <f t="shared" si="124"/>
        <v>3183.0333333333328</v>
      </c>
      <c r="V899" s="134">
        <f t="shared" si="127"/>
        <v>148012.04999999999</v>
      </c>
      <c r="W899" s="103" t="s">
        <v>2121</v>
      </c>
      <c r="X899" s="135"/>
      <c r="Y899" s="134"/>
      <c r="Z899" s="113">
        <f t="shared" si="125"/>
        <v>27</v>
      </c>
    </row>
    <row r="900" spans="1:26" s="102" customFormat="1" ht="14.25" customHeight="1" x14ac:dyDescent="0.25">
      <c r="A900" s="96"/>
      <c r="B900" s="97" t="s">
        <v>2122</v>
      </c>
      <c r="C900" s="96" t="s">
        <v>2123</v>
      </c>
      <c r="D900" s="96" t="s">
        <v>2124</v>
      </c>
      <c r="E900" s="96"/>
      <c r="F900" s="40" t="s">
        <v>2065</v>
      </c>
      <c r="G900" s="233">
        <v>41969</v>
      </c>
      <c r="H900" s="301">
        <v>26</v>
      </c>
      <c r="I900" s="301">
        <v>11</v>
      </c>
      <c r="J900" s="69">
        <v>2014</v>
      </c>
      <c r="K900" s="40" t="s">
        <v>34</v>
      </c>
      <c r="L900" s="40" t="s">
        <v>2120</v>
      </c>
      <c r="M900" s="96" t="s">
        <v>624</v>
      </c>
      <c r="N900" s="30">
        <v>6821.52</v>
      </c>
      <c r="O900" s="101"/>
      <c r="Q900" s="102">
        <v>10</v>
      </c>
      <c r="R900" s="30">
        <f t="shared" si="126"/>
        <v>56.837666666666671</v>
      </c>
      <c r="S900" s="5">
        <v>1420.9416666666668</v>
      </c>
      <c r="T900" s="312">
        <f t="shared" si="123"/>
        <v>1534.6170000000002</v>
      </c>
      <c r="U900" s="15">
        <f t="shared" si="124"/>
        <v>113.67533333333336</v>
      </c>
      <c r="V900" s="134">
        <f t="shared" si="127"/>
        <v>5286.9030000000002</v>
      </c>
      <c r="W900" s="103" t="s">
        <v>2121</v>
      </c>
      <c r="X900" s="135"/>
      <c r="Y900" s="134"/>
      <c r="Z900" s="113">
        <f t="shared" si="125"/>
        <v>27</v>
      </c>
    </row>
    <row r="901" spans="1:26" s="102" customFormat="1" ht="14.25" customHeight="1" x14ac:dyDescent="0.25">
      <c r="A901" s="96"/>
      <c r="B901" s="97" t="s">
        <v>2122</v>
      </c>
      <c r="C901" s="96" t="s">
        <v>2123</v>
      </c>
      <c r="D901" s="96" t="s">
        <v>2124</v>
      </c>
      <c r="E901" s="96"/>
      <c r="F901" s="40" t="s">
        <v>2065</v>
      </c>
      <c r="G901" s="233">
        <v>41969</v>
      </c>
      <c r="H901" s="301">
        <v>26</v>
      </c>
      <c r="I901" s="301">
        <v>11</v>
      </c>
      <c r="J901" s="69">
        <v>2014</v>
      </c>
      <c r="K901" s="40" t="s">
        <v>34</v>
      </c>
      <c r="L901" s="40" t="s">
        <v>2120</v>
      </c>
      <c r="M901" s="96" t="s">
        <v>624</v>
      </c>
      <c r="N901" s="30">
        <v>6821.52</v>
      </c>
      <c r="O901" s="101"/>
      <c r="Q901" s="102">
        <v>10</v>
      </c>
      <c r="R901" s="30">
        <f t="shared" si="126"/>
        <v>56.837666666666671</v>
      </c>
      <c r="S901" s="5">
        <v>1420.9416666666668</v>
      </c>
      <c r="T901" s="312">
        <f t="shared" si="123"/>
        <v>1534.6170000000002</v>
      </c>
      <c r="U901" s="15">
        <f t="shared" si="124"/>
        <v>113.67533333333336</v>
      </c>
      <c r="V901" s="134">
        <f t="shared" si="127"/>
        <v>5286.9030000000002</v>
      </c>
      <c r="W901" s="103" t="s">
        <v>2121</v>
      </c>
      <c r="X901" s="135"/>
      <c r="Y901" s="134"/>
      <c r="Z901" s="113">
        <f t="shared" si="125"/>
        <v>27</v>
      </c>
    </row>
    <row r="902" spans="1:26" s="102" customFormat="1" ht="14.25" customHeight="1" x14ac:dyDescent="0.25">
      <c r="A902" s="96"/>
      <c r="B902" s="97" t="s">
        <v>2125</v>
      </c>
      <c r="C902" s="96" t="s">
        <v>2126</v>
      </c>
      <c r="D902" s="96"/>
      <c r="E902" s="96"/>
      <c r="F902" s="40" t="s">
        <v>2065</v>
      </c>
      <c r="G902" s="233">
        <v>41969</v>
      </c>
      <c r="H902" s="301">
        <v>26</v>
      </c>
      <c r="I902" s="301">
        <v>11</v>
      </c>
      <c r="J902" s="69">
        <v>2014</v>
      </c>
      <c r="K902" s="40" t="s">
        <v>34</v>
      </c>
      <c r="L902" s="40" t="s">
        <v>2120</v>
      </c>
      <c r="M902" s="96" t="s">
        <v>624</v>
      </c>
      <c r="N902" s="30">
        <v>8385.6200000000008</v>
      </c>
      <c r="O902" s="101"/>
      <c r="Q902" s="102">
        <v>10</v>
      </c>
      <c r="R902" s="30">
        <f t="shared" si="126"/>
        <v>69.871833333333342</v>
      </c>
      <c r="S902" s="5">
        <v>1746.7958333333336</v>
      </c>
      <c r="T902" s="312">
        <f t="shared" si="123"/>
        <v>1886.5395000000003</v>
      </c>
      <c r="U902" s="15">
        <f t="shared" si="124"/>
        <v>139.74366666666674</v>
      </c>
      <c r="V902" s="134">
        <f t="shared" si="127"/>
        <v>6499.0805</v>
      </c>
      <c r="W902" s="103" t="s">
        <v>2121</v>
      </c>
      <c r="X902" s="135"/>
      <c r="Y902" s="134"/>
      <c r="Z902" s="113">
        <f t="shared" si="125"/>
        <v>27</v>
      </c>
    </row>
    <row r="903" spans="1:26" s="102" customFormat="1" ht="14.25" customHeight="1" x14ac:dyDescent="0.25">
      <c r="A903" s="96"/>
      <c r="B903" s="97" t="s">
        <v>2125</v>
      </c>
      <c r="C903" s="96" t="s">
        <v>2126</v>
      </c>
      <c r="D903" s="96"/>
      <c r="E903" s="96"/>
      <c r="F903" s="40" t="s">
        <v>2065</v>
      </c>
      <c r="G903" s="233">
        <v>41969</v>
      </c>
      <c r="H903" s="301">
        <v>26</v>
      </c>
      <c r="I903" s="301">
        <v>11</v>
      </c>
      <c r="J903" s="69">
        <v>2014</v>
      </c>
      <c r="K903" s="40" t="s">
        <v>34</v>
      </c>
      <c r="L903" s="40" t="s">
        <v>2120</v>
      </c>
      <c r="M903" s="96" t="s">
        <v>624</v>
      </c>
      <c r="N903" s="30">
        <v>8385.6200000000008</v>
      </c>
      <c r="O903" s="101"/>
      <c r="Q903" s="102">
        <v>10</v>
      </c>
      <c r="R903" s="30">
        <f t="shared" si="126"/>
        <v>69.871833333333342</v>
      </c>
      <c r="S903" s="5">
        <v>1746.7958333333336</v>
      </c>
      <c r="T903" s="312">
        <f t="shared" si="123"/>
        <v>1886.5395000000003</v>
      </c>
      <c r="U903" s="15">
        <f t="shared" si="124"/>
        <v>139.74366666666674</v>
      </c>
      <c r="V903" s="134">
        <f t="shared" si="127"/>
        <v>6499.0805</v>
      </c>
      <c r="W903" s="103" t="s">
        <v>2121</v>
      </c>
      <c r="X903" s="135"/>
      <c r="Y903" s="134"/>
      <c r="Z903" s="113">
        <f t="shared" si="125"/>
        <v>27</v>
      </c>
    </row>
    <row r="904" spans="1:26" s="102" customFormat="1" ht="14.25" customHeight="1" x14ac:dyDescent="0.25">
      <c r="A904" s="96"/>
      <c r="B904" s="97" t="s">
        <v>2125</v>
      </c>
      <c r="C904" s="96" t="s">
        <v>2126</v>
      </c>
      <c r="D904" s="96"/>
      <c r="E904" s="96"/>
      <c r="F904" s="40" t="s">
        <v>2065</v>
      </c>
      <c r="G904" s="233">
        <v>41969</v>
      </c>
      <c r="H904" s="301">
        <v>26</v>
      </c>
      <c r="I904" s="301">
        <v>11</v>
      </c>
      <c r="J904" s="69">
        <v>2014</v>
      </c>
      <c r="K904" s="40" t="s">
        <v>34</v>
      </c>
      <c r="L904" s="40" t="s">
        <v>2120</v>
      </c>
      <c r="M904" s="96" t="s">
        <v>624</v>
      </c>
      <c r="N904" s="30">
        <v>8385.6200000000008</v>
      </c>
      <c r="O904" s="101"/>
      <c r="Q904" s="102">
        <v>10</v>
      </c>
      <c r="R904" s="30">
        <f t="shared" si="126"/>
        <v>69.871833333333342</v>
      </c>
      <c r="S904" s="5">
        <v>1746.7958333333336</v>
      </c>
      <c r="T904" s="312">
        <f t="shared" si="123"/>
        <v>1886.5395000000003</v>
      </c>
      <c r="U904" s="15">
        <f t="shared" si="124"/>
        <v>139.74366666666674</v>
      </c>
      <c r="V904" s="134">
        <f t="shared" si="127"/>
        <v>6499.0805</v>
      </c>
      <c r="W904" s="103" t="s">
        <v>2121</v>
      </c>
      <c r="X904" s="135"/>
      <c r="Y904" s="134"/>
      <c r="Z904" s="113">
        <f t="shared" si="125"/>
        <v>27</v>
      </c>
    </row>
    <row r="905" spans="1:26" s="102" customFormat="1" ht="14.25" customHeight="1" x14ac:dyDescent="0.25">
      <c r="A905" s="96"/>
      <c r="B905" s="97" t="s">
        <v>2125</v>
      </c>
      <c r="C905" s="96" t="s">
        <v>2126</v>
      </c>
      <c r="D905" s="96"/>
      <c r="E905" s="96"/>
      <c r="F905" s="40" t="s">
        <v>2065</v>
      </c>
      <c r="G905" s="233">
        <v>41969</v>
      </c>
      <c r="H905" s="301">
        <v>26</v>
      </c>
      <c r="I905" s="301">
        <v>11</v>
      </c>
      <c r="J905" s="69">
        <v>2014</v>
      </c>
      <c r="K905" s="40" t="s">
        <v>34</v>
      </c>
      <c r="L905" s="40" t="s">
        <v>2120</v>
      </c>
      <c r="M905" s="96" t="s">
        <v>624</v>
      </c>
      <c r="N905" s="30">
        <v>8385.6200000000008</v>
      </c>
      <c r="O905" s="101"/>
      <c r="Q905" s="102">
        <v>10</v>
      </c>
      <c r="R905" s="30">
        <f t="shared" si="126"/>
        <v>69.871833333333342</v>
      </c>
      <c r="S905" s="5">
        <v>1746.7958333333336</v>
      </c>
      <c r="T905" s="312">
        <f t="shared" si="123"/>
        <v>1886.5395000000003</v>
      </c>
      <c r="U905" s="15">
        <f t="shared" si="124"/>
        <v>139.74366666666674</v>
      </c>
      <c r="V905" s="134">
        <f t="shared" si="127"/>
        <v>6499.0805</v>
      </c>
      <c r="W905" s="103" t="s">
        <v>2121</v>
      </c>
      <c r="X905" s="135"/>
      <c r="Y905" s="134"/>
      <c r="Z905" s="113">
        <f t="shared" si="125"/>
        <v>27</v>
      </c>
    </row>
    <row r="906" spans="1:26" s="102" customFormat="1" ht="14.25" customHeight="1" x14ac:dyDescent="0.25">
      <c r="A906" s="96"/>
      <c r="B906" s="97" t="s">
        <v>2125</v>
      </c>
      <c r="C906" s="96" t="s">
        <v>2126</v>
      </c>
      <c r="D906" s="96"/>
      <c r="E906" s="96"/>
      <c r="F906" s="40" t="s">
        <v>2065</v>
      </c>
      <c r="G906" s="233">
        <v>41969</v>
      </c>
      <c r="H906" s="301">
        <v>26</v>
      </c>
      <c r="I906" s="301">
        <v>11</v>
      </c>
      <c r="J906" s="69">
        <v>2014</v>
      </c>
      <c r="K906" s="40" t="s">
        <v>34</v>
      </c>
      <c r="L906" s="40" t="s">
        <v>2120</v>
      </c>
      <c r="M906" s="96" t="s">
        <v>624</v>
      </c>
      <c r="N906" s="30">
        <v>8385.6200000000008</v>
      </c>
      <c r="O906" s="101"/>
      <c r="Q906" s="102">
        <v>10</v>
      </c>
      <c r="R906" s="30">
        <f t="shared" si="126"/>
        <v>69.871833333333342</v>
      </c>
      <c r="S906" s="5">
        <v>1746.7958333333336</v>
      </c>
      <c r="T906" s="312">
        <f t="shared" si="123"/>
        <v>1886.5395000000003</v>
      </c>
      <c r="U906" s="15">
        <f t="shared" si="124"/>
        <v>139.74366666666674</v>
      </c>
      <c r="V906" s="134">
        <f t="shared" si="127"/>
        <v>6499.0805</v>
      </c>
      <c r="W906" s="103" t="s">
        <v>2121</v>
      </c>
      <c r="X906" s="135"/>
      <c r="Y906" s="134"/>
      <c r="Z906" s="113">
        <f t="shared" si="125"/>
        <v>27</v>
      </c>
    </row>
    <row r="907" spans="1:26" s="102" customFormat="1" ht="14.25" customHeight="1" x14ac:dyDescent="0.25">
      <c r="A907" s="96"/>
      <c r="B907" s="97" t="s">
        <v>2125</v>
      </c>
      <c r="C907" s="96" t="s">
        <v>2126</v>
      </c>
      <c r="D907" s="96"/>
      <c r="E907" s="96"/>
      <c r="F907" s="40" t="s">
        <v>2065</v>
      </c>
      <c r="G907" s="233">
        <v>41969</v>
      </c>
      <c r="H907" s="301">
        <v>26</v>
      </c>
      <c r="I907" s="301">
        <v>11</v>
      </c>
      <c r="J907" s="69">
        <v>2014</v>
      </c>
      <c r="K907" s="40" t="s">
        <v>34</v>
      </c>
      <c r="L907" s="40" t="s">
        <v>2120</v>
      </c>
      <c r="M907" s="96" t="s">
        <v>624</v>
      </c>
      <c r="N907" s="30">
        <v>8385.6200000000008</v>
      </c>
      <c r="O907" s="101"/>
      <c r="Q907" s="102">
        <v>10</v>
      </c>
      <c r="R907" s="30">
        <f t="shared" si="126"/>
        <v>69.871833333333342</v>
      </c>
      <c r="S907" s="5">
        <v>1746.7958333333336</v>
      </c>
      <c r="T907" s="312">
        <f t="shared" si="123"/>
        <v>1886.5395000000003</v>
      </c>
      <c r="U907" s="15">
        <f t="shared" si="124"/>
        <v>139.74366666666674</v>
      </c>
      <c r="V907" s="134">
        <f t="shared" si="127"/>
        <v>6499.0805</v>
      </c>
      <c r="W907" s="103" t="s">
        <v>2121</v>
      </c>
      <c r="X907" s="135"/>
      <c r="Y907" s="134"/>
      <c r="Z907" s="113">
        <f t="shared" si="125"/>
        <v>27</v>
      </c>
    </row>
    <row r="908" spans="1:26" s="102" customFormat="1" ht="14.25" customHeight="1" x14ac:dyDescent="0.25">
      <c r="A908" s="96"/>
      <c r="B908" s="97" t="s">
        <v>2125</v>
      </c>
      <c r="C908" s="96" t="s">
        <v>2126</v>
      </c>
      <c r="D908" s="96"/>
      <c r="E908" s="96"/>
      <c r="F908" s="40" t="s">
        <v>2065</v>
      </c>
      <c r="G908" s="233">
        <v>41969</v>
      </c>
      <c r="H908" s="301">
        <v>26</v>
      </c>
      <c r="I908" s="301">
        <v>11</v>
      </c>
      <c r="J908" s="69">
        <v>2014</v>
      </c>
      <c r="K908" s="40" t="s">
        <v>34</v>
      </c>
      <c r="L908" s="40" t="s">
        <v>2120</v>
      </c>
      <c r="M908" s="96" t="s">
        <v>624</v>
      </c>
      <c r="N908" s="30">
        <v>8385.6200000000008</v>
      </c>
      <c r="O908" s="101"/>
      <c r="Q908" s="102">
        <v>10</v>
      </c>
      <c r="R908" s="30">
        <f t="shared" si="126"/>
        <v>69.871833333333342</v>
      </c>
      <c r="S908" s="5">
        <v>1746.7958333333336</v>
      </c>
      <c r="T908" s="312">
        <f t="shared" si="123"/>
        <v>1886.5395000000003</v>
      </c>
      <c r="U908" s="15">
        <f t="shared" si="124"/>
        <v>139.74366666666674</v>
      </c>
      <c r="V908" s="134">
        <f t="shared" si="127"/>
        <v>6499.0805</v>
      </c>
      <c r="W908" s="103" t="s">
        <v>2121</v>
      </c>
      <c r="X908" s="135"/>
      <c r="Y908" s="134"/>
      <c r="Z908" s="113">
        <f t="shared" si="125"/>
        <v>27</v>
      </c>
    </row>
    <row r="909" spans="1:26" s="102" customFormat="1" ht="14.25" customHeight="1" x14ac:dyDescent="0.25">
      <c r="A909" s="96"/>
      <c r="B909" s="97" t="s">
        <v>2125</v>
      </c>
      <c r="C909" s="96" t="s">
        <v>2126</v>
      </c>
      <c r="D909" s="96"/>
      <c r="E909" s="96"/>
      <c r="F909" s="40" t="s">
        <v>2065</v>
      </c>
      <c r="G909" s="233">
        <v>41969</v>
      </c>
      <c r="H909" s="301">
        <v>26</v>
      </c>
      <c r="I909" s="301">
        <v>11</v>
      </c>
      <c r="J909" s="69">
        <v>2014</v>
      </c>
      <c r="K909" s="40" t="s">
        <v>34</v>
      </c>
      <c r="L909" s="40" t="s">
        <v>2120</v>
      </c>
      <c r="M909" s="96" t="s">
        <v>624</v>
      </c>
      <c r="N909" s="30">
        <v>8385.6200000000008</v>
      </c>
      <c r="O909" s="101"/>
      <c r="Q909" s="102">
        <v>10</v>
      </c>
      <c r="R909" s="30">
        <f t="shared" si="126"/>
        <v>69.871833333333342</v>
      </c>
      <c r="S909" s="5">
        <v>1746.7958333333336</v>
      </c>
      <c r="T909" s="312">
        <f t="shared" si="123"/>
        <v>1886.5395000000003</v>
      </c>
      <c r="U909" s="15">
        <f t="shared" si="124"/>
        <v>139.74366666666674</v>
      </c>
      <c r="V909" s="134">
        <f t="shared" si="127"/>
        <v>6499.0805</v>
      </c>
      <c r="W909" s="103" t="s">
        <v>2121</v>
      </c>
      <c r="X909" s="135"/>
      <c r="Y909" s="134"/>
      <c r="Z909" s="113">
        <f t="shared" si="125"/>
        <v>27</v>
      </c>
    </row>
    <row r="910" spans="1:26" x14ac:dyDescent="0.25">
      <c r="B910" s="104" t="s">
        <v>642</v>
      </c>
      <c r="N910" s="108">
        <f>SUM(N895:N909)</f>
        <v>1202752.2000000009</v>
      </c>
      <c r="Q910" s="111"/>
      <c r="R910" s="108">
        <f>SUM(R895:R909)</f>
        <v>10022.809999999994</v>
      </c>
      <c r="S910" s="108">
        <v>250570.25000000003</v>
      </c>
      <c r="T910" s="108">
        <f>SUM(T895:T909)</f>
        <v>270615.87000000011</v>
      </c>
      <c r="U910" s="108">
        <f>SUM(U895:U909)</f>
        <v>20045.619999999988</v>
      </c>
      <c r="V910" s="108">
        <f>SUM(V895:V909)</f>
        <v>932136.33000000031</v>
      </c>
      <c r="Z910" s="113"/>
    </row>
    <row r="911" spans="1:26" x14ac:dyDescent="0.25">
      <c r="B911" s="104"/>
      <c r="N911" s="296"/>
      <c r="Q911" s="111"/>
      <c r="R911" s="297"/>
      <c r="S911" s="297"/>
      <c r="T911" s="297"/>
      <c r="U911" s="297"/>
      <c r="V911" s="297"/>
      <c r="Z911" s="113"/>
    </row>
    <row r="912" spans="1:26" x14ac:dyDescent="0.25">
      <c r="A912" s="104" t="s">
        <v>643</v>
      </c>
      <c r="B912" s="110"/>
      <c r="N912" s="114">
        <f>+N875+N885+N889+N893+N910</f>
        <v>1341009.1742000009</v>
      </c>
      <c r="O912" s="420"/>
      <c r="P912" s="420"/>
      <c r="Q912" s="102"/>
      <c r="R912" s="114">
        <f>+R875+R885+R889+R893+R910</f>
        <v>11174.85145166666</v>
      </c>
      <c r="S912" s="114">
        <v>287603.29477333336</v>
      </c>
      <c r="T912" s="114">
        <f>+T875+T885+T889+T893+T910</f>
        <v>309952.99767666677</v>
      </c>
      <c r="U912" s="114">
        <f>+U875+U885+U889+U893+U910</f>
        <v>22349.702903333324</v>
      </c>
      <c r="V912" s="114">
        <f>+V875+V885+V889+V893+V910</f>
        <v>1031056.1765233336</v>
      </c>
      <c r="Z912" s="113"/>
    </row>
    <row r="913" spans="1:26" x14ac:dyDescent="0.25">
      <c r="A913" s="104"/>
      <c r="B913" s="110"/>
      <c r="N913" s="420"/>
      <c r="O913" s="420"/>
      <c r="P913" s="420"/>
      <c r="Q913" s="102"/>
      <c r="R913" s="420"/>
      <c r="S913" s="420"/>
      <c r="T913" s="420"/>
      <c r="U913" s="420"/>
      <c r="V913" s="420"/>
      <c r="Z913" s="113"/>
    </row>
    <row r="914" spans="1:26" ht="16.5" thickBot="1" x14ac:dyDescent="0.3">
      <c r="A914" s="22" t="s">
        <v>644</v>
      </c>
      <c r="N914" s="293">
        <f>+N912+N871</f>
        <v>8900540.9254128169</v>
      </c>
      <c r="O914" s="293"/>
      <c r="P914" s="293"/>
      <c r="Q914" s="296"/>
      <c r="R914" s="293">
        <f>+R912+R871</f>
        <v>67333.247367329022</v>
      </c>
      <c r="S914" s="293">
        <v>6346956.60365225</v>
      </c>
      <c r="T914" s="293">
        <f t="shared" ref="T914:U914" si="128">+T912+T871</f>
        <v>6327207.5703035733</v>
      </c>
      <c r="U914" s="293">
        <f t="shared" si="128"/>
        <v>107715.01065132488</v>
      </c>
      <c r="V914" s="293">
        <f>+V912+V871</f>
        <v>2573333.3551092432</v>
      </c>
    </row>
    <row r="915" spans="1:26" ht="16.5" thickTop="1" x14ac:dyDescent="0.25">
      <c r="A915" s="104"/>
      <c r="B915" s="110"/>
      <c r="N915" s="420"/>
      <c r="O915" s="420"/>
      <c r="P915" s="420"/>
      <c r="Q915" s="102"/>
      <c r="R915" s="420"/>
      <c r="S915" s="420"/>
      <c r="T915" s="420"/>
      <c r="U915" s="420"/>
      <c r="V915" s="420"/>
      <c r="Z915" s="113"/>
    </row>
    <row r="916" spans="1:26" s="102" customFormat="1" ht="14.25" customHeight="1" x14ac:dyDescent="0.25">
      <c r="A916" s="96"/>
      <c r="B916" s="97" t="s">
        <v>2553</v>
      </c>
      <c r="C916" s="96" t="s">
        <v>2554</v>
      </c>
      <c r="D916" s="96"/>
      <c r="E916" s="96"/>
      <c r="F916" s="96" t="s">
        <v>2091</v>
      </c>
      <c r="G916" s="233">
        <v>42073</v>
      </c>
      <c r="H916" s="301">
        <v>10</v>
      </c>
      <c r="I916" s="301">
        <v>3</v>
      </c>
      <c r="J916" s="69">
        <v>2015</v>
      </c>
      <c r="K916" s="40" t="s">
        <v>34</v>
      </c>
      <c r="L916" s="40" t="s">
        <v>2555</v>
      </c>
      <c r="M916" s="96" t="s">
        <v>624</v>
      </c>
      <c r="N916" s="30">
        <v>25613.67</v>
      </c>
      <c r="O916" s="101"/>
      <c r="Q916" s="102">
        <v>10</v>
      </c>
      <c r="R916" s="30">
        <f t="shared" ref="R916:R918" si="129">(((N916)-1)/10)/12</f>
        <v>213.43891666666664</v>
      </c>
      <c r="S916" s="5">
        <v>4482.2172499999997</v>
      </c>
      <c r="T916" s="312">
        <f t="shared" ref="T916:T918" si="130">Z916*R916</f>
        <v>4909.0950833333327</v>
      </c>
      <c r="U916" s="15">
        <f t="shared" ref="U916:U918" si="131">T916-S916</f>
        <v>426.877833333333</v>
      </c>
      <c r="V916" s="134">
        <f t="shared" ref="V916:V917" si="132">N916-T916</f>
        <v>20704.574916666665</v>
      </c>
      <c r="W916" s="103" t="s">
        <v>2121</v>
      </c>
      <c r="X916" s="135"/>
      <c r="Y916" s="134"/>
      <c r="Z916" s="113">
        <f>IF((DATEDIF(G916,Z$4,"m"))&gt;=120,120,(DATEDIF(G916,Z$4,"m")))</f>
        <v>23</v>
      </c>
    </row>
    <row r="917" spans="1:26" s="102" customFormat="1" ht="14.25" customHeight="1" x14ac:dyDescent="0.25">
      <c r="A917" s="96"/>
      <c r="B917" s="97" t="s">
        <v>2553</v>
      </c>
      <c r="C917" s="96" t="s">
        <v>2554</v>
      </c>
      <c r="D917" s="96"/>
      <c r="E917" s="96"/>
      <c r="F917" s="96" t="s">
        <v>2091</v>
      </c>
      <c r="G917" s="233">
        <v>42073</v>
      </c>
      <c r="H917" s="301">
        <v>10</v>
      </c>
      <c r="I917" s="301">
        <v>3</v>
      </c>
      <c r="J917" s="69">
        <v>2015</v>
      </c>
      <c r="K917" s="40" t="s">
        <v>34</v>
      </c>
      <c r="L917" s="40" t="s">
        <v>2555</v>
      </c>
      <c r="M917" s="96" t="s">
        <v>624</v>
      </c>
      <c r="N917" s="30">
        <v>25613.67</v>
      </c>
      <c r="O917" s="101"/>
      <c r="Q917" s="102">
        <v>10</v>
      </c>
      <c r="R917" s="30">
        <f t="shared" si="129"/>
        <v>213.43891666666664</v>
      </c>
      <c r="S917" s="5">
        <v>4482.2172499999997</v>
      </c>
      <c r="T917" s="312">
        <f t="shared" si="130"/>
        <v>4909.0950833333327</v>
      </c>
      <c r="U917" s="15">
        <f t="shared" si="131"/>
        <v>426.877833333333</v>
      </c>
      <c r="V917" s="134">
        <f t="shared" si="132"/>
        <v>20704.574916666665</v>
      </c>
      <c r="W917" s="103" t="s">
        <v>2121</v>
      </c>
      <c r="X917" s="135"/>
      <c r="Y917" s="134"/>
      <c r="Z917" s="113">
        <f>IF((DATEDIF(G917,Z$4,"m"))&gt;=120,120,(DATEDIF(G917,Z$4,"m")))</f>
        <v>23</v>
      </c>
    </row>
    <row r="918" spans="1:26" s="102" customFormat="1" ht="14.25" customHeight="1" x14ac:dyDescent="0.25">
      <c r="A918" s="96"/>
      <c r="B918" s="97" t="s">
        <v>2556</v>
      </c>
      <c r="C918" s="96"/>
      <c r="D918" s="96"/>
      <c r="E918" s="96"/>
      <c r="F918" s="96" t="s">
        <v>2091</v>
      </c>
      <c r="G918" s="233">
        <v>42075</v>
      </c>
      <c r="H918" s="301">
        <v>12</v>
      </c>
      <c r="I918" s="301">
        <v>3</v>
      </c>
      <c r="J918" s="69">
        <v>2015</v>
      </c>
      <c r="K918" s="40" t="s">
        <v>34</v>
      </c>
      <c r="L918" s="40" t="s">
        <v>2557</v>
      </c>
      <c r="M918" s="96" t="s">
        <v>624</v>
      </c>
      <c r="N918" s="30">
        <v>41333.040000000001</v>
      </c>
      <c r="O918" s="101"/>
      <c r="Q918" s="102">
        <v>10</v>
      </c>
      <c r="R918" s="30">
        <f t="shared" si="129"/>
        <v>344.43366666666662</v>
      </c>
      <c r="S918" s="5">
        <v>7233.1069999999991</v>
      </c>
      <c r="T918" s="312">
        <f t="shared" si="130"/>
        <v>7921.9743333333327</v>
      </c>
      <c r="U918" s="15">
        <f t="shared" si="131"/>
        <v>688.86733333333359</v>
      </c>
      <c r="V918" s="134">
        <f>N918-T918</f>
        <v>33411.065666666669</v>
      </c>
      <c r="W918" s="103" t="s">
        <v>2121</v>
      </c>
      <c r="X918" s="135"/>
      <c r="Y918" s="134"/>
      <c r="Z918" s="113">
        <f>IF((DATEDIF(G918,Z$4,"m"))&gt;=120,120,(DATEDIF(G918,Z$4,"m")))</f>
        <v>23</v>
      </c>
    </row>
    <row r="919" spans="1:26" x14ac:dyDescent="0.25">
      <c r="B919" s="104" t="s">
        <v>2552</v>
      </c>
      <c r="N919" s="108">
        <f>SUM(N916:N918)</f>
        <v>92560.38</v>
      </c>
      <c r="O919" s="101"/>
      <c r="P919" s="102"/>
      <c r="Q919" s="281"/>
      <c r="R919" s="108">
        <f>SUM(R916:R918)</f>
        <v>771.31149999999991</v>
      </c>
      <c r="S919" s="108">
        <v>16197.541499999999</v>
      </c>
      <c r="T919" s="108">
        <f t="shared" ref="T919:V919" si="133">SUM(T916:T918)</f>
        <v>17740.164499999999</v>
      </c>
      <c r="U919" s="108">
        <f t="shared" si="133"/>
        <v>1542.6229999999996</v>
      </c>
      <c r="V919" s="108">
        <f t="shared" si="133"/>
        <v>74820.215499999991</v>
      </c>
      <c r="Z919" s="113"/>
    </row>
    <row r="920" spans="1:26" x14ac:dyDescent="0.25">
      <c r="B920" s="104"/>
      <c r="N920" s="296"/>
      <c r="O920" s="101"/>
      <c r="P920" s="102"/>
      <c r="Q920" s="281"/>
      <c r="R920" s="296"/>
      <c r="S920" s="296"/>
      <c r="T920" s="296"/>
      <c r="U920" s="296"/>
      <c r="V920" s="296"/>
      <c r="Z920" s="113"/>
    </row>
    <row r="921" spans="1:26" x14ac:dyDescent="0.25">
      <c r="A921" s="96"/>
      <c r="B921" s="97" t="s">
        <v>2621</v>
      </c>
      <c r="C921" s="96"/>
      <c r="D921" s="96"/>
      <c r="E921" s="96" t="s">
        <v>2624</v>
      </c>
      <c r="F921" s="96" t="s">
        <v>2622</v>
      </c>
      <c r="G921" s="233">
        <v>42177</v>
      </c>
      <c r="H921" s="301">
        <v>22</v>
      </c>
      <c r="I921" s="301">
        <v>6</v>
      </c>
      <c r="J921" s="69">
        <v>2015</v>
      </c>
      <c r="K921" s="40" t="s">
        <v>34</v>
      </c>
      <c r="L921" s="40" t="s">
        <v>2623</v>
      </c>
      <c r="M921" s="96" t="s">
        <v>624</v>
      </c>
      <c r="N921" s="30">
        <v>8726.1</v>
      </c>
      <c r="O921" s="102"/>
      <c r="P921" s="30"/>
      <c r="Q921" s="102">
        <v>10</v>
      </c>
      <c r="R921" s="30">
        <f>(((N921)-1)/10)/12</f>
        <v>72.709166666666661</v>
      </c>
      <c r="S921" s="5">
        <v>1308.7649999999999</v>
      </c>
      <c r="T921" s="312">
        <f>Z921*R921</f>
        <v>1454.1833333333332</v>
      </c>
      <c r="U921" s="15">
        <f t="shared" ref="U921" si="134">T921-S921</f>
        <v>145.41833333333329</v>
      </c>
      <c r="V921" s="134">
        <f>N921-T921</f>
        <v>7271.916666666667</v>
      </c>
      <c r="W921" s="103"/>
      <c r="X921" s="135"/>
      <c r="Y921" s="134"/>
      <c r="Z921" s="113">
        <f>IF((DATEDIF(G921,Z$4,"m"))&gt;=120,120,(DATEDIF(G921,Z$4,"m")))</f>
        <v>20</v>
      </c>
    </row>
    <row r="922" spans="1:26" x14ac:dyDescent="0.25">
      <c r="B922" s="104" t="s">
        <v>2620</v>
      </c>
      <c r="M922" s="108"/>
      <c r="N922" s="108">
        <f>SUBTOTAL(9,N921)</f>
        <v>8726.1</v>
      </c>
      <c r="O922" s="281"/>
      <c r="P922" s="108"/>
      <c r="Q922" s="102"/>
      <c r="R922" s="108">
        <f>SUM(R921)</f>
        <v>72.709166666666661</v>
      </c>
      <c r="S922" s="108">
        <v>1308.7649999999999</v>
      </c>
      <c r="T922" s="108">
        <f t="shared" ref="T922:V922" si="135">SUM(T921)</f>
        <v>1454.1833333333332</v>
      </c>
      <c r="U922" s="108">
        <f t="shared" si="135"/>
        <v>145.41833333333329</v>
      </c>
      <c r="V922" s="108">
        <f t="shared" si="135"/>
        <v>7271.916666666667</v>
      </c>
      <c r="Z922" s="113"/>
    </row>
    <row r="923" spans="1:26" x14ac:dyDescent="0.25">
      <c r="B923" s="104"/>
      <c r="N923" s="296"/>
      <c r="O923" s="101"/>
      <c r="P923" s="102"/>
      <c r="Q923" s="102"/>
      <c r="R923" s="296"/>
      <c r="S923" s="296"/>
      <c r="T923" s="296"/>
      <c r="U923" s="296"/>
      <c r="V923" s="296"/>
      <c r="Z923" s="113"/>
    </row>
    <row r="924" spans="1:26" s="102" customFormat="1" ht="14.25" customHeight="1" x14ac:dyDescent="0.25">
      <c r="A924" s="96"/>
      <c r="B924" s="97" t="s">
        <v>2631</v>
      </c>
      <c r="C924" s="96" t="s">
        <v>2633</v>
      </c>
      <c r="D924" s="96"/>
      <c r="E924" s="96"/>
      <c r="F924" s="96" t="s">
        <v>2622</v>
      </c>
      <c r="G924" s="233">
        <v>42191</v>
      </c>
      <c r="H924" s="301">
        <v>6</v>
      </c>
      <c r="I924" s="301">
        <v>7</v>
      </c>
      <c r="J924" s="69">
        <v>2015</v>
      </c>
      <c r="K924" s="40" t="s">
        <v>34</v>
      </c>
      <c r="L924" s="40" t="s">
        <v>2632</v>
      </c>
      <c r="M924" s="96" t="s">
        <v>624</v>
      </c>
      <c r="N924" s="30">
        <v>2195</v>
      </c>
      <c r="O924" s="101"/>
      <c r="Q924" s="102">
        <v>10</v>
      </c>
      <c r="R924" s="30">
        <f>(((N924)-1)/10)/12</f>
        <v>18.283333333333335</v>
      </c>
      <c r="S924" s="5">
        <v>310.81666666666672</v>
      </c>
      <c r="T924" s="312">
        <f t="shared" ref="T924:T925" si="136">Z924*R924</f>
        <v>347.38333333333338</v>
      </c>
      <c r="U924" s="15">
        <f t="shared" ref="U924:U925" si="137">T924-S924</f>
        <v>36.566666666666663</v>
      </c>
      <c r="V924" s="134">
        <f t="shared" ref="V924" si="138">N924-T924</f>
        <v>1847.6166666666666</v>
      </c>
      <c r="W924" s="103" t="s">
        <v>2121</v>
      </c>
      <c r="X924" s="135"/>
      <c r="Y924" s="134"/>
      <c r="Z924" s="113">
        <f>IF((DATEDIF(G924,Z$4,"m"))&gt;=120,120,(DATEDIF(G924,Z$4,"m")))</f>
        <v>19</v>
      </c>
    </row>
    <row r="925" spans="1:26" s="102" customFormat="1" ht="14.25" customHeight="1" x14ac:dyDescent="0.25">
      <c r="A925" s="96"/>
      <c r="B925" s="97" t="s">
        <v>2631</v>
      </c>
      <c r="C925" s="96" t="s">
        <v>2633</v>
      </c>
      <c r="D925" s="96"/>
      <c r="E925" s="96"/>
      <c r="F925" s="96" t="s">
        <v>2622</v>
      </c>
      <c r="G925" s="233">
        <v>42191</v>
      </c>
      <c r="H925" s="301">
        <v>6</v>
      </c>
      <c r="I925" s="301">
        <v>7</v>
      </c>
      <c r="J925" s="69">
        <v>2015</v>
      </c>
      <c r="K925" s="40" t="s">
        <v>34</v>
      </c>
      <c r="L925" s="40" t="s">
        <v>2632</v>
      </c>
      <c r="M925" s="96" t="s">
        <v>624</v>
      </c>
      <c r="N925" s="30">
        <v>2195</v>
      </c>
      <c r="O925" s="101"/>
      <c r="Q925" s="102">
        <v>10</v>
      </c>
      <c r="R925" s="30">
        <f t="shared" ref="R925" si="139">(((N925)-1)/10)/12</f>
        <v>18.283333333333335</v>
      </c>
      <c r="S925" s="5">
        <v>310.81666666666672</v>
      </c>
      <c r="T925" s="312">
        <f t="shared" si="136"/>
        <v>347.38333333333338</v>
      </c>
      <c r="U925" s="15">
        <f t="shared" si="137"/>
        <v>36.566666666666663</v>
      </c>
      <c r="V925" s="134">
        <f>N925-T925</f>
        <v>1847.6166666666666</v>
      </c>
      <c r="W925" s="103" t="s">
        <v>2121</v>
      </c>
      <c r="X925" s="135"/>
      <c r="Y925" s="134"/>
      <c r="Z925" s="113">
        <f>IF((DATEDIF(G925,Z$4,"m"))&gt;=120,120,(DATEDIF(G925,Z$4,"m")))</f>
        <v>19</v>
      </c>
    </row>
    <row r="926" spans="1:26" x14ac:dyDescent="0.25">
      <c r="B926" s="104" t="s">
        <v>2634</v>
      </c>
      <c r="N926" s="108">
        <f>SUBTOTAL(9,N924:N925)</f>
        <v>4390</v>
      </c>
      <c r="O926" s="108">
        <f t="shared" ref="O926:V926" si="140">SUBTOTAL(9,O924:O925)</f>
        <v>0</v>
      </c>
      <c r="P926" s="108">
        <f t="shared" si="140"/>
        <v>0</v>
      </c>
      <c r="Q926" s="108"/>
      <c r="R926" s="108">
        <f t="shared" si="140"/>
        <v>36.56666666666667</v>
      </c>
      <c r="S926" s="108">
        <v>621.63333333333344</v>
      </c>
      <c r="T926" s="108">
        <f t="shared" si="140"/>
        <v>694.76666666666677</v>
      </c>
      <c r="U926" s="108">
        <f>SUBTOTAL(9,U924:U925)</f>
        <v>73.133333333333326</v>
      </c>
      <c r="V926" s="108">
        <f t="shared" si="140"/>
        <v>3695.2333333333331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s="102" customFormat="1" ht="14.25" customHeight="1" x14ac:dyDescent="0.25">
      <c r="A928" s="96"/>
      <c r="B928" s="97" t="s">
        <v>2635</v>
      </c>
      <c r="C928" s="96"/>
      <c r="D928" s="96"/>
      <c r="E928" s="96"/>
      <c r="F928" s="96" t="s">
        <v>2091</v>
      </c>
      <c r="G928" s="233">
        <v>42226</v>
      </c>
      <c r="H928" s="301">
        <v>10</v>
      </c>
      <c r="I928" s="301">
        <v>8</v>
      </c>
      <c r="J928" s="69">
        <v>2015</v>
      </c>
      <c r="K928" s="40" t="s">
        <v>34</v>
      </c>
      <c r="L928" s="40" t="s">
        <v>2639</v>
      </c>
      <c r="M928" s="96" t="s">
        <v>624</v>
      </c>
      <c r="N928" s="30">
        <v>4904.08</v>
      </c>
      <c r="O928" s="101"/>
      <c r="Q928" s="102">
        <v>10</v>
      </c>
      <c r="R928" s="30">
        <f t="shared" ref="R928" si="141">(((N928)-1)/10)/12</f>
        <v>40.859000000000002</v>
      </c>
      <c r="S928" s="5">
        <v>653.74400000000003</v>
      </c>
      <c r="T928" s="312">
        <f t="shared" ref="T928:T929" si="142">Z928*R928</f>
        <v>735.46199999999999</v>
      </c>
      <c r="U928" s="15">
        <f t="shared" ref="U928:U929" si="143">T928-S928</f>
        <v>81.717999999999961</v>
      </c>
      <c r="V928" s="134">
        <f t="shared" ref="V928" si="144">N928-T928</f>
        <v>4168.6180000000004</v>
      </c>
      <c r="W928" s="103" t="s">
        <v>2121</v>
      </c>
      <c r="X928" s="135"/>
      <c r="Y928" s="134"/>
      <c r="Z928" s="113">
        <f t="shared" ref="Z928:Z933" si="145">IF((DATEDIF(G928,Z$4,"m"))&gt;=120,120,(DATEDIF(G928,Z$4,"m")))</f>
        <v>18</v>
      </c>
    </row>
    <row r="929" spans="1:26" s="102" customFormat="1" ht="14.25" customHeight="1" x14ac:dyDescent="0.25">
      <c r="A929" s="96"/>
      <c r="B929" s="97" t="s">
        <v>2635</v>
      </c>
      <c r="C929" s="96"/>
      <c r="D929" s="96"/>
      <c r="E929" s="96"/>
      <c r="F929" s="96" t="s">
        <v>2091</v>
      </c>
      <c r="G929" s="233">
        <v>42226</v>
      </c>
      <c r="H929" s="301">
        <v>10</v>
      </c>
      <c r="I929" s="301">
        <v>8</v>
      </c>
      <c r="J929" s="69">
        <v>2015</v>
      </c>
      <c r="K929" s="40" t="s">
        <v>34</v>
      </c>
      <c r="L929" s="40" t="s">
        <v>2639</v>
      </c>
      <c r="M929" s="96" t="s">
        <v>624</v>
      </c>
      <c r="N929" s="30">
        <v>4904.08</v>
      </c>
      <c r="O929" s="101"/>
      <c r="Q929" s="102">
        <v>10</v>
      </c>
      <c r="R929" s="30">
        <f>(((N929)-1)/10)/12</f>
        <v>40.859000000000002</v>
      </c>
      <c r="S929" s="5">
        <v>653.74400000000003</v>
      </c>
      <c r="T929" s="312">
        <f t="shared" si="142"/>
        <v>735.46199999999999</v>
      </c>
      <c r="U929" s="15">
        <f t="shared" si="143"/>
        <v>81.717999999999961</v>
      </c>
      <c r="V929" s="134">
        <f>N929-T929</f>
        <v>4168.6180000000004</v>
      </c>
      <c r="W929" s="103" t="s">
        <v>2121</v>
      </c>
      <c r="X929" s="135"/>
      <c r="Y929" s="134"/>
      <c r="Z929" s="113">
        <f t="shared" si="145"/>
        <v>18</v>
      </c>
    </row>
    <row r="930" spans="1:26" x14ac:dyDescent="0.25">
      <c r="B930" s="97" t="s">
        <v>2636</v>
      </c>
      <c r="F930" s="96" t="s">
        <v>2091</v>
      </c>
      <c r="G930" s="233">
        <v>42226</v>
      </c>
      <c r="H930" s="301">
        <v>10</v>
      </c>
      <c r="I930" s="301">
        <v>8</v>
      </c>
      <c r="J930" s="69">
        <v>2015</v>
      </c>
      <c r="K930" s="40" t="s">
        <v>34</v>
      </c>
      <c r="L930" s="40" t="s">
        <v>2639</v>
      </c>
      <c r="M930" s="96" t="s">
        <v>624</v>
      </c>
      <c r="N930" s="30">
        <v>1803.04</v>
      </c>
      <c r="O930" s="101"/>
      <c r="P930" s="102"/>
      <c r="Q930" s="102">
        <v>10</v>
      </c>
      <c r="R930" s="30">
        <f t="shared" ref="R930:R933" si="146">(((N930)-1)/10)/12</f>
        <v>15.017000000000001</v>
      </c>
      <c r="S930" s="5">
        <v>240.27200000000002</v>
      </c>
      <c r="T930" s="312">
        <f t="shared" ref="T930:T933" si="147">Z930*R930</f>
        <v>270.30600000000004</v>
      </c>
      <c r="U930" s="15">
        <f t="shared" ref="U930:U933" si="148">T930-S930</f>
        <v>30.03400000000002</v>
      </c>
      <c r="V930" s="134">
        <f t="shared" ref="V930:V933" si="149">N930-T930</f>
        <v>1532.7339999999999</v>
      </c>
      <c r="W930" s="103" t="s">
        <v>2121</v>
      </c>
      <c r="X930" s="135"/>
      <c r="Y930" s="134"/>
      <c r="Z930" s="113">
        <f t="shared" si="145"/>
        <v>18</v>
      </c>
    </row>
    <row r="931" spans="1:26" x14ac:dyDescent="0.25">
      <c r="B931" s="97" t="s">
        <v>2636</v>
      </c>
      <c r="F931" s="96" t="s">
        <v>2091</v>
      </c>
      <c r="G931" s="233">
        <v>42226</v>
      </c>
      <c r="H931" s="301">
        <v>10</v>
      </c>
      <c r="I931" s="301">
        <v>8</v>
      </c>
      <c r="J931" s="69">
        <v>2015</v>
      </c>
      <c r="K931" s="40" t="s">
        <v>34</v>
      </c>
      <c r="L931" s="40" t="s">
        <v>2639</v>
      </c>
      <c r="M931" s="96" t="s">
        <v>624</v>
      </c>
      <c r="N931" s="30">
        <v>1803.04</v>
      </c>
      <c r="O931" s="101"/>
      <c r="P931" s="102"/>
      <c r="Q931" s="102">
        <v>10</v>
      </c>
      <c r="R931" s="30">
        <f t="shared" si="146"/>
        <v>15.017000000000001</v>
      </c>
      <c r="S931" s="5">
        <v>240.27200000000002</v>
      </c>
      <c r="T931" s="312">
        <f t="shared" si="147"/>
        <v>270.30600000000004</v>
      </c>
      <c r="U931" s="15">
        <f t="shared" si="148"/>
        <v>30.03400000000002</v>
      </c>
      <c r="V931" s="134">
        <f t="shared" si="149"/>
        <v>1532.7339999999999</v>
      </c>
      <c r="W931" s="103" t="s">
        <v>2121</v>
      </c>
      <c r="X931" s="135"/>
      <c r="Y931" s="134"/>
      <c r="Z931" s="113">
        <f t="shared" si="145"/>
        <v>18</v>
      </c>
    </row>
    <row r="932" spans="1:26" x14ac:dyDescent="0.25">
      <c r="B932" s="97" t="s">
        <v>2637</v>
      </c>
      <c r="F932" s="96" t="s">
        <v>2091</v>
      </c>
      <c r="G932" s="233">
        <v>42226</v>
      </c>
      <c r="H932" s="301">
        <v>10</v>
      </c>
      <c r="I932" s="301">
        <v>8</v>
      </c>
      <c r="J932" s="69">
        <v>2015</v>
      </c>
      <c r="K932" s="40" t="s">
        <v>34</v>
      </c>
      <c r="L932" s="40" t="s">
        <v>2639</v>
      </c>
      <c r="M932" s="96" t="s">
        <v>624</v>
      </c>
      <c r="N932" s="30">
        <v>4328.24</v>
      </c>
      <c r="O932" s="101"/>
      <c r="P932" s="102"/>
      <c r="Q932" s="102">
        <v>10</v>
      </c>
      <c r="R932" s="30">
        <f t="shared" si="146"/>
        <v>36.060333333333332</v>
      </c>
      <c r="S932" s="5">
        <v>576.96533333333332</v>
      </c>
      <c r="T932" s="312">
        <f t="shared" si="147"/>
        <v>649.08600000000001</v>
      </c>
      <c r="U932" s="15">
        <f t="shared" si="148"/>
        <v>72.120666666666693</v>
      </c>
      <c r="V932" s="134">
        <f t="shared" si="149"/>
        <v>3679.1539999999995</v>
      </c>
      <c r="W932" s="103" t="s">
        <v>2121</v>
      </c>
      <c r="X932" s="135"/>
      <c r="Y932" s="134"/>
      <c r="Z932" s="113">
        <f t="shared" si="145"/>
        <v>18</v>
      </c>
    </row>
    <row r="933" spans="1:26" x14ac:dyDescent="0.25">
      <c r="B933" s="97" t="s">
        <v>2637</v>
      </c>
      <c r="F933" s="96" t="s">
        <v>2091</v>
      </c>
      <c r="G933" s="233">
        <v>42226</v>
      </c>
      <c r="H933" s="301">
        <v>10</v>
      </c>
      <c r="I933" s="301">
        <v>8</v>
      </c>
      <c r="J933" s="69">
        <v>2015</v>
      </c>
      <c r="K933" s="40" t="s">
        <v>34</v>
      </c>
      <c r="L933" s="40" t="s">
        <v>2639</v>
      </c>
      <c r="M933" s="96" t="s">
        <v>624</v>
      </c>
      <c r="N933" s="30">
        <v>4328.24</v>
      </c>
      <c r="O933" s="101"/>
      <c r="P933" s="102"/>
      <c r="Q933" s="102">
        <v>10</v>
      </c>
      <c r="R933" s="30">
        <f t="shared" si="146"/>
        <v>36.060333333333332</v>
      </c>
      <c r="S933" s="5">
        <v>576.96533333333332</v>
      </c>
      <c r="T933" s="312">
        <f t="shared" si="147"/>
        <v>649.08600000000001</v>
      </c>
      <c r="U933" s="15">
        <f t="shared" si="148"/>
        <v>72.120666666666693</v>
      </c>
      <c r="V933" s="134">
        <f t="shared" si="149"/>
        <v>3679.1539999999995</v>
      </c>
      <c r="W933" s="103" t="s">
        <v>2121</v>
      </c>
      <c r="X933" s="135"/>
      <c r="Y933" s="134"/>
      <c r="Z933" s="113">
        <f t="shared" si="145"/>
        <v>18</v>
      </c>
    </row>
    <row r="934" spans="1:26" x14ac:dyDescent="0.25">
      <c r="B934" s="104" t="s">
        <v>2638</v>
      </c>
      <c r="N934" s="108">
        <f>SUBTOTAL(9,N928:N933)</f>
        <v>22070.720000000001</v>
      </c>
      <c r="O934" s="108">
        <f>SUBTOTAL(9,O928:O929)</f>
        <v>0</v>
      </c>
      <c r="P934" s="108">
        <f>SUBTOTAL(9,P928:P929)</f>
        <v>0</v>
      </c>
      <c r="Q934" s="108"/>
      <c r="R934" s="108">
        <f>SUBTOTAL(9,R928:R933)</f>
        <v>183.87266666666665</v>
      </c>
      <c r="S934" s="108">
        <v>2941.9626666666663</v>
      </c>
      <c r="T934" s="108">
        <f t="shared" ref="T934:V934" si="150">SUBTOTAL(9,T928:T933)</f>
        <v>3309.7080000000005</v>
      </c>
      <c r="U934" s="108">
        <f t="shared" si="150"/>
        <v>367.74533333333335</v>
      </c>
      <c r="V934" s="108">
        <f t="shared" si="150"/>
        <v>18761.011999999999</v>
      </c>
      <c r="Z934" s="113"/>
    </row>
    <row r="935" spans="1:26" x14ac:dyDescent="0.25">
      <c r="B935" s="104"/>
      <c r="N935" s="296"/>
      <c r="O935" s="296"/>
      <c r="P935" s="296"/>
      <c r="Q935" s="296"/>
      <c r="R935" s="296"/>
      <c r="S935" s="296"/>
      <c r="T935" s="296"/>
      <c r="U935" s="296"/>
      <c r="V935" s="296"/>
      <c r="Z935" s="113"/>
    </row>
    <row r="936" spans="1:26" x14ac:dyDescent="0.25">
      <c r="A936" s="96"/>
      <c r="B936" s="97" t="s">
        <v>2640</v>
      </c>
      <c r="C936" s="96" t="s">
        <v>2641</v>
      </c>
      <c r="D936" s="96"/>
      <c r="E936" s="96"/>
      <c r="F936" s="96" t="s">
        <v>2642</v>
      </c>
      <c r="G936" s="233">
        <v>42262</v>
      </c>
      <c r="H936" s="301">
        <v>15</v>
      </c>
      <c r="I936" s="301">
        <v>9</v>
      </c>
      <c r="J936" s="69">
        <v>2015</v>
      </c>
      <c r="K936" s="40" t="s">
        <v>34</v>
      </c>
      <c r="L936" s="40" t="s">
        <v>2643</v>
      </c>
      <c r="M936" s="96" t="s">
        <v>624</v>
      </c>
      <c r="N936" s="30">
        <v>12995</v>
      </c>
      <c r="O936" s="102"/>
      <c r="P936" s="30"/>
      <c r="Q936" s="102">
        <v>10</v>
      </c>
      <c r="R936" s="30">
        <f>(((N936)-1)/10)/12</f>
        <v>108.28333333333335</v>
      </c>
      <c r="S936" s="5">
        <v>1624.2500000000002</v>
      </c>
      <c r="T936" s="312">
        <f>Z936*R936</f>
        <v>1840.8166666666668</v>
      </c>
      <c r="U936" s="15">
        <f t="shared" ref="U936" si="151">T936-S936</f>
        <v>216.56666666666661</v>
      </c>
      <c r="V936" s="134">
        <f>N936-T936</f>
        <v>11154.183333333332</v>
      </c>
      <c r="W936" s="103"/>
      <c r="X936" s="135"/>
      <c r="Y936" s="134"/>
      <c r="Z936" s="113">
        <f>IF((DATEDIF(G936,Z$4,"m"))&gt;=120,120,(DATEDIF(G936,Z$4,"m")))</f>
        <v>17</v>
      </c>
    </row>
    <row r="937" spans="1:26" x14ac:dyDescent="0.25">
      <c r="B937" s="104" t="s">
        <v>2644</v>
      </c>
      <c r="M937" s="108"/>
      <c r="N937" s="108">
        <f>SUBTOTAL(9,N936)</f>
        <v>12995</v>
      </c>
      <c r="O937" s="281"/>
      <c r="P937" s="108"/>
      <c r="Q937" s="102"/>
      <c r="R937" s="108">
        <f>SUM(R936)</f>
        <v>108.28333333333335</v>
      </c>
      <c r="S937" s="108">
        <v>1624.2500000000002</v>
      </c>
      <c r="T937" s="108">
        <f t="shared" ref="T937:V937" si="152">SUM(T936)</f>
        <v>1840.8166666666668</v>
      </c>
      <c r="U937" s="108">
        <f t="shared" si="152"/>
        <v>216.56666666666661</v>
      </c>
      <c r="V937" s="108">
        <f t="shared" si="152"/>
        <v>11154.183333333332</v>
      </c>
      <c r="Z937" s="113"/>
    </row>
    <row r="938" spans="1:26" x14ac:dyDescent="0.25">
      <c r="B938" s="104"/>
      <c r="N938" s="296"/>
      <c r="O938" s="296"/>
      <c r="P938" s="296"/>
      <c r="Q938" s="296"/>
      <c r="R938" s="296"/>
      <c r="S938" s="296"/>
      <c r="T938" s="296"/>
      <c r="U938" s="296"/>
      <c r="V938" s="296"/>
      <c r="Z938" s="113"/>
    </row>
    <row r="939" spans="1:26" s="102" customFormat="1" ht="14.25" customHeight="1" x14ac:dyDescent="0.25">
      <c r="A939" s="96"/>
      <c r="B939" s="97" t="s">
        <v>2646</v>
      </c>
      <c r="C939" s="96"/>
      <c r="D939" s="96"/>
      <c r="E939" s="96"/>
      <c r="F939" s="96" t="s">
        <v>2091</v>
      </c>
      <c r="G939" s="233">
        <v>42279</v>
      </c>
      <c r="H939" s="301">
        <v>2</v>
      </c>
      <c r="I939" s="301">
        <v>10</v>
      </c>
      <c r="J939" s="69">
        <v>2015</v>
      </c>
      <c r="K939" s="40" t="s">
        <v>34</v>
      </c>
      <c r="L939" s="40" t="s">
        <v>2651</v>
      </c>
      <c r="M939" s="96" t="s">
        <v>624</v>
      </c>
      <c r="N939" s="30">
        <v>5286.4</v>
      </c>
      <c r="O939" s="101"/>
      <c r="Q939" s="102">
        <v>10</v>
      </c>
      <c r="R939" s="30">
        <f>(((N939)-1)/10)/12</f>
        <v>44.044999999999995</v>
      </c>
      <c r="S939" s="5">
        <v>616.62999999999988</v>
      </c>
      <c r="T939" s="312">
        <f t="shared" ref="T939:T943" si="153">Z939*R939</f>
        <v>704.71999999999991</v>
      </c>
      <c r="U939" s="15">
        <f t="shared" ref="U939:U943" si="154">T939-S939</f>
        <v>88.090000000000032</v>
      </c>
      <c r="V939" s="134">
        <f>N939-T939</f>
        <v>4581.6799999999994</v>
      </c>
      <c r="W939" s="103" t="s">
        <v>2121</v>
      </c>
      <c r="X939" s="135"/>
      <c r="Y939" s="134"/>
      <c r="Z939" s="113">
        <f>IF((DATEDIF(G939,Z$4,"m"))&gt;=120,120,(DATEDIF(G939,Z$4,"m")))</f>
        <v>16</v>
      </c>
    </row>
    <row r="940" spans="1:26" x14ac:dyDescent="0.25">
      <c r="B940" s="97" t="s">
        <v>2647</v>
      </c>
      <c r="F940" s="96" t="s">
        <v>2091</v>
      </c>
      <c r="G940" s="233">
        <v>42279</v>
      </c>
      <c r="H940" s="301">
        <v>2</v>
      </c>
      <c r="I940" s="301">
        <v>10</v>
      </c>
      <c r="J940" s="69">
        <v>2015</v>
      </c>
      <c r="K940" s="40" t="s">
        <v>34</v>
      </c>
      <c r="L940" s="40" t="s">
        <v>2651</v>
      </c>
      <c r="M940" s="96" t="s">
        <v>624</v>
      </c>
      <c r="N940" s="30">
        <v>8024</v>
      </c>
      <c r="O940" s="101"/>
      <c r="P940" s="102"/>
      <c r="Q940" s="102">
        <v>10</v>
      </c>
      <c r="R940" s="30">
        <f t="shared" ref="R940:R943" si="155">(((N940)-1)/10)/12</f>
        <v>66.858333333333334</v>
      </c>
      <c r="S940" s="5">
        <v>936.01666666666665</v>
      </c>
      <c r="T940" s="312">
        <f t="shared" si="153"/>
        <v>1069.7333333333333</v>
      </c>
      <c r="U940" s="15">
        <f t="shared" si="154"/>
        <v>133.7166666666667</v>
      </c>
      <c r="V940" s="134">
        <f t="shared" ref="V940:V943" si="156">N940-T940</f>
        <v>6954.2666666666664</v>
      </c>
      <c r="W940" s="103" t="s">
        <v>2121</v>
      </c>
      <c r="X940" s="135"/>
      <c r="Y940" s="134"/>
      <c r="Z940" s="113">
        <f>IF((DATEDIF(G940,Z$4,"m"))&gt;=120,120,(DATEDIF(G940,Z$4,"m")))</f>
        <v>16</v>
      </c>
    </row>
    <row r="941" spans="1:26" x14ac:dyDescent="0.25">
      <c r="B941" s="97" t="s">
        <v>2648</v>
      </c>
      <c r="F941" s="96" t="s">
        <v>2091</v>
      </c>
      <c r="G941" s="233">
        <v>42279</v>
      </c>
      <c r="H941" s="301">
        <v>2</v>
      </c>
      <c r="I941" s="301">
        <v>10</v>
      </c>
      <c r="J941" s="69">
        <v>2015</v>
      </c>
      <c r="K941" s="40" t="s">
        <v>34</v>
      </c>
      <c r="L941" s="40" t="s">
        <v>2651</v>
      </c>
      <c r="M941" s="96" t="s">
        <v>624</v>
      </c>
      <c r="N941" s="30">
        <v>3672.16</v>
      </c>
      <c r="O941" s="101"/>
      <c r="P941" s="102"/>
      <c r="Q941" s="102">
        <v>10</v>
      </c>
      <c r="R941" s="30">
        <f t="shared" si="155"/>
        <v>30.593</v>
      </c>
      <c r="S941" s="5">
        <v>428.30200000000002</v>
      </c>
      <c r="T941" s="312">
        <f t="shared" si="153"/>
        <v>489.488</v>
      </c>
      <c r="U941" s="15">
        <f t="shared" si="154"/>
        <v>61.185999999999979</v>
      </c>
      <c r="V941" s="134">
        <f t="shared" si="156"/>
        <v>3182.672</v>
      </c>
      <c r="W941" s="103" t="s">
        <v>2121</v>
      </c>
      <c r="X941" s="135"/>
      <c r="Y941" s="134"/>
      <c r="Z941" s="113">
        <f>IF((DATEDIF(G941,Z$4,"m"))&gt;=120,120,(DATEDIF(G941,Z$4,"m")))</f>
        <v>16</v>
      </c>
    </row>
    <row r="942" spans="1:26" x14ac:dyDescent="0.25">
      <c r="B942" s="97" t="s">
        <v>2649</v>
      </c>
      <c r="F942" s="96" t="s">
        <v>2091</v>
      </c>
      <c r="G942" s="233">
        <v>42279</v>
      </c>
      <c r="H942" s="301">
        <v>2</v>
      </c>
      <c r="I942" s="301">
        <v>10</v>
      </c>
      <c r="J942" s="69">
        <v>2015</v>
      </c>
      <c r="K942" s="40" t="s">
        <v>34</v>
      </c>
      <c r="L942" s="40" t="s">
        <v>2651</v>
      </c>
      <c r="M942" s="96" t="s">
        <v>624</v>
      </c>
      <c r="N942" s="30">
        <v>11172.24</v>
      </c>
      <c r="O942" s="101"/>
      <c r="P942" s="102"/>
      <c r="Q942" s="102">
        <v>10</v>
      </c>
      <c r="R942" s="30">
        <f t="shared" si="155"/>
        <v>93.093666666666664</v>
      </c>
      <c r="S942" s="5">
        <v>1303.3113333333333</v>
      </c>
      <c r="T942" s="312">
        <f t="shared" si="153"/>
        <v>1489.4986666666666</v>
      </c>
      <c r="U942" s="15">
        <f t="shared" si="154"/>
        <v>186.1873333333333</v>
      </c>
      <c r="V942" s="134">
        <f t="shared" si="156"/>
        <v>9682.7413333333334</v>
      </c>
      <c r="W942" s="103" t="s">
        <v>2121</v>
      </c>
      <c r="X942" s="135"/>
      <c r="Y942" s="134"/>
      <c r="Z942" s="113">
        <f>IF((DATEDIF(G942,Z$4,"m"))&gt;=120,120,(DATEDIF(G942,Z$4,"m")))</f>
        <v>16</v>
      </c>
    </row>
    <row r="943" spans="1:26" x14ac:dyDescent="0.25">
      <c r="B943" s="97" t="s">
        <v>2650</v>
      </c>
      <c r="F943" s="96" t="s">
        <v>2091</v>
      </c>
      <c r="G943" s="233">
        <v>42279</v>
      </c>
      <c r="H943" s="301">
        <v>2</v>
      </c>
      <c r="I943" s="301">
        <v>10</v>
      </c>
      <c r="J943" s="69">
        <v>2015</v>
      </c>
      <c r="K943" s="40" t="s">
        <v>34</v>
      </c>
      <c r="L943" s="40" t="s">
        <v>2651</v>
      </c>
      <c r="M943" s="96" t="s">
        <v>624</v>
      </c>
      <c r="N943" s="30">
        <v>4177.2</v>
      </c>
      <c r="O943" s="101"/>
      <c r="P943" s="102"/>
      <c r="Q943" s="102">
        <v>10</v>
      </c>
      <c r="R943" s="30">
        <f t="shared" si="155"/>
        <v>34.801666666666669</v>
      </c>
      <c r="S943" s="5">
        <v>487.22333333333336</v>
      </c>
      <c r="T943" s="312">
        <f t="shared" si="153"/>
        <v>556.82666666666671</v>
      </c>
      <c r="U943" s="15">
        <f t="shared" si="154"/>
        <v>69.603333333333353</v>
      </c>
      <c r="V943" s="134">
        <f t="shared" si="156"/>
        <v>3620.373333333333</v>
      </c>
      <c r="W943" s="103" t="s">
        <v>2121</v>
      </c>
      <c r="X943" s="135"/>
      <c r="Y943" s="134"/>
      <c r="Z943" s="113">
        <f>IF((DATEDIF(G943,Z$4,"m"))&gt;=120,120,(DATEDIF(G943,Z$4,"m")))</f>
        <v>16</v>
      </c>
    </row>
    <row r="944" spans="1:26" x14ac:dyDescent="0.25">
      <c r="B944" s="104" t="s">
        <v>2645</v>
      </c>
      <c r="N944" s="108">
        <f>SUBTOTAL(9,N939:N943)</f>
        <v>32331.999999999996</v>
      </c>
      <c r="O944" s="108">
        <f>SUBTOTAL(9,O939:O939)</f>
        <v>0</v>
      </c>
      <c r="P944" s="108">
        <f>SUBTOTAL(9,P939:P939)</f>
        <v>0</v>
      </c>
      <c r="Q944" s="108"/>
      <c r="R944" s="108">
        <f>SUBTOTAL(9,R939:R943)</f>
        <v>269.39166666666665</v>
      </c>
      <c r="S944" s="108">
        <v>3771.4833333333336</v>
      </c>
      <c r="T944" s="108">
        <f>SUBTOTAL(9,T939:T943)</f>
        <v>4310.2666666666664</v>
      </c>
      <c r="U944" s="108">
        <f>SUBTOTAL(9,U939:U943)</f>
        <v>538.7833333333333</v>
      </c>
      <c r="V944" s="108">
        <f>SUBTOTAL(9,V939:V943)</f>
        <v>28021.733333333334</v>
      </c>
      <c r="Z944" s="113"/>
    </row>
    <row r="945" spans="1:26" x14ac:dyDescent="0.25">
      <c r="B945" s="104"/>
      <c r="N945" s="296"/>
      <c r="O945" s="296"/>
      <c r="P945" s="296"/>
      <c r="Q945" s="296"/>
      <c r="R945" s="296"/>
      <c r="S945" s="296"/>
      <c r="T945" s="296"/>
      <c r="U945" s="296"/>
      <c r="V945" s="296"/>
      <c r="Z945" s="113"/>
    </row>
    <row r="946" spans="1:26" x14ac:dyDescent="0.25">
      <c r="A946" s="96"/>
      <c r="B946" s="97" t="s">
        <v>2652</v>
      </c>
      <c r="C946" s="96"/>
      <c r="D946" s="96"/>
      <c r="E946" s="96"/>
      <c r="F946" s="96" t="s">
        <v>2091</v>
      </c>
      <c r="G946" s="233">
        <v>42313</v>
      </c>
      <c r="H946" s="301">
        <v>5</v>
      </c>
      <c r="I946" s="301">
        <v>11</v>
      </c>
      <c r="J946" s="69">
        <v>2015</v>
      </c>
      <c r="K946" s="40" t="s">
        <v>34</v>
      </c>
      <c r="L946" s="40" t="s">
        <v>2654</v>
      </c>
      <c r="M946" s="96" t="s">
        <v>624</v>
      </c>
      <c r="N946" s="30">
        <v>1840.8</v>
      </c>
      <c r="O946" s="102"/>
      <c r="P946" s="30"/>
      <c r="Q946" s="102">
        <v>10</v>
      </c>
      <c r="R946" s="30">
        <f>(((N946)-1)/10)/12</f>
        <v>15.331666666666665</v>
      </c>
      <c r="S946" s="5">
        <v>199.31166666666664</v>
      </c>
      <c r="T946" s="312">
        <f>Z946*R946</f>
        <v>229.97499999999997</v>
      </c>
      <c r="U946" s="15">
        <f t="shared" ref="U946" si="157">T946-S946</f>
        <v>30.663333333333327</v>
      </c>
      <c r="V946" s="134">
        <f>N946-T946</f>
        <v>1610.825</v>
      </c>
      <c r="W946" s="103"/>
      <c r="X946" s="135"/>
      <c r="Y946" s="134"/>
      <c r="Z946" s="113">
        <f>IF((DATEDIF(G946,Z$4,"m"))&gt;=120,120,(DATEDIF(G946,Z$4,"m")))</f>
        <v>15</v>
      </c>
    </row>
    <row r="947" spans="1:26" x14ac:dyDescent="0.25">
      <c r="B947" s="104" t="s">
        <v>2653</v>
      </c>
      <c r="M947" s="108"/>
      <c r="N947" s="108">
        <f>SUBTOTAL(9,N946)</f>
        <v>1840.8</v>
      </c>
      <c r="O947" s="281"/>
      <c r="P947" s="108"/>
      <c r="Q947" s="102"/>
      <c r="R947" s="108">
        <f>SUM(R946)</f>
        <v>15.331666666666665</v>
      </c>
      <c r="S947" s="108">
        <v>199.31166666666664</v>
      </c>
      <c r="T947" s="108">
        <f t="shared" ref="T947:V947" si="158">SUM(T946)</f>
        <v>229.97499999999997</v>
      </c>
      <c r="U947" s="108">
        <f t="shared" si="158"/>
        <v>30.663333333333327</v>
      </c>
      <c r="V947" s="108">
        <f t="shared" si="158"/>
        <v>1610.825</v>
      </c>
      <c r="Z947" s="113"/>
    </row>
    <row r="948" spans="1:26" x14ac:dyDescent="0.25">
      <c r="B948" s="104"/>
      <c r="N948" s="296"/>
      <c r="O948" s="296"/>
      <c r="P948" s="296"/>
      <c r="Q948" s="296"/>
      <c r="R948" s="296"/>
      <c r="S948" s="296"/>
      <c r="T948" s="296"/>
      <c r="U948" s="296"/>
      <c r="V948" s="296"/>
      <c r="Z948" s="113"/>
    </row>
    <row r="949" spans="1:26" x14ac:dyDescent="0.25">
      <c r="A949" s="104" t="s">
        <v>2492</v>
      </c>
      <c r="B949" s="110"/>
      <c r="N949" s="114">
        <f>+N919+N922+N926+N934+N937+N944+N947</f>
        <v>174915</v>
      </c>
      <c r="O949" s="420"/>
      <c r="P949" s="420"/>
      <c r="Q949" s="102"/>
      <c r="R949" s="114">
        <f>+R919+R922+R926+R934+R937+R944</f>
        <v>1442.135</v>
      </c>
      <c r="S949" s="114">
        <v>26664.947500000002</v>
      </c>
      <c r="T949" s="114">
        <f>+T919+T922+T926+T934+T937+T944+T947</f>
        <v>29579.880833333333</v>
      </c>
      <c r="U949" s="114">
        <f>+U919+U922+U926+U934+U937+U944+U947</f>
        <v>2914.9333333333329</v>
      </c>
      <c r="V949" s="114">
        <f>+V919+V922+V926+V934+V937+V944+V947</f>
        <v>145335.11916666667</v>
      </c>
      <c r="Z949" s="113"/>
    </row>
    <row r="950" spans="1:26" x14ac:dyDescent="0.25">
      <c r="A950" s="104"/>
      <c r="B950" s="110"/>
      <c r="N950" s="420"/>
      <c r="O950" s="420"/>
      <c r="P950" s="420"/>
      <c r="Q950" s="102"/>
      <c r="R950" s="420"/>
      <c r="S950" s="420"/>
      <c r="T950" s="420"/>
      <c r="U950" s="420"/>
      <c r="V950" s="420"/>
      <c r="Z950" s="113"/>
    </row>
    <row r="951" spans="1:26" x14ac:dyDescent="0.25">
      <c r="A951" s="104"/>
      <c r="B951" s="110"/>
      <c r="N951" s="420"/>
      <c r="O951" s="420"/>
      <c r="P951" s="420"/>
      <c r="Q951" s="102"/>
      <c r="R951" s="420"/>
      <c r="S951" s="420"/>
      <c r="T951" s="420"/>
      <c r="U951" s="420"/>
      <c r="V951" s="420"/>
      <c r="Z951" s="113"/>
    </row>
    <row r="952" spans="1:26" x14ac:dyDescent="0.25">
      <c r="A952" s="104"/>
      <c r="B952" s="110" t="s">
        <v>2682</v>
      </c>
      <c r="F952" s="97" t="s">
        <v>2091</v>
      </c>
      <c r="G952" s="233">
        <v>42415</v>
      </c>
      <c r="H952" s="269">
        <v>15</v>
      </c>
      <c r="I952" s="269">
        <v>2</v>
      </c>
      <c r="J952" s="270">
        <v>2016</v>
      </c>
      <c r="K952" s="97" t="s">
        <v>34</v>
      </c>
      <c r="L952" s="97" t="s">
        <v>2654</v>
      </c>
      <c r="M952" s="97" t="s">
        <v>624</v>
      </c>
      <c r="N952" s="420">
        <v>9419.23</v>
      </c>
      <c r="O952" s="420"/>
      <c r="P952" s="420"/>
      <c r="Q952" s="102">
        <v>10</v>
      </c>
      <c r="R952" s="30">
        <f>(((N952)-1)/10)/12</f>
        <v>78.485249999999994</v>
      </c>
      <c r="S952" s="420">
        <v>784.85249999999996</v>
      </c>
      <c r="T952" s="312">
        <f>Z952*R952</f>
        <v>941.82299999999987</v>
      </c>
      <c r="U952" s="15">
        <f>T952-S952</f>
        <v>156.9704999999999</v>
      </c>
      <c r="V952" s="134">
        <f>N952-T952</f>
        <v>8477.4069999999992</v>
      </c>
      <c r="Z952" s="113">
        <f>IF((DATEDIF(G952,Z$4,"m"))&gt;=120,120,(DATEDIF(G952,Z$4,"m")))</f>
        <v>12</v>
      </c>
    </row>
    <row r="953" spans="1:26" x14ac:dyDescent="0.25">
      <c r="B953" s="104" t="s">
        <v>2685</v>
      </c>
      <c r="M953" s="108"/>
      <c r="N953" s="108">
        <f>SUBTOTAL(9,N952)</f>
        <v>9419.23</v>
      </c>
      <c r="O953" s="281"/>
      <c r="P953" s="108"/>
      <c r="Q953" s="102"/>
      <c r="R953" s="108">
        <f>SUM(R952)</f>
        <v>78.485249999999994</v>
      </c>
      <c r="S953" s="108">
        <v>784.85249999999996</v>
      </c>
      <c r="T953" s="108">
        <f>SUM(T952)</f>
        <v>941.82299999999987</v>
      </c>
      <c r="U953" s="108">
        <f t="shared" ref="U953:V953" si="159">SUM(U952)</f>
        <v>156.9704999999999</v>
      </c>
      <c r="V953" s="108">
        <f t="shared" si="159"/>
        <v>8477.4069999999992</v>
      </c>
      <c r="Z953" s="113"/>
    </row>
    <row r="954" spans="1:26" x14ac:dyDescent="0.25">
      <c r="A954" s="104"/>
      <c r="B954" s="110"/>
      <c r="N954" s="420"/>
      <c r="O954" s="420"/>
      <c r="P954" s="420"/>
      <c r="Q954" s="102"/>
      <c r="R954" s="420"/>
      <c r="S954" s="420"/>
      <c r="T954" s="420"/>
      <c r="U954" s="420"/>
      <c r="V954" s="420"/>
      <c r="Z954" s="113"/>
    </row>
    <row r="955" spans="1:26" s="102" customFormat="1" ht="14.25" customHeight="1" x14ac:dyDescent="0.25">
      <c r="A955" s="96"/>
      <c r="B955" s="97" t="s">
        <v>2109</v>
      </c>
      <c r="C955" s="96" t="s">
        <v>28</v>
      </c>
      <c r="D955" s="96"/>
      <c r="E955" s="96"/>
      <c r="F955" s="40" t="s">
        <v>2110</v>
      </c>
      <c r="G955" s="233">
        <v>42468</v>
      </c>
      <c r="H955" s="301">
        <v>8</v>
      </c>
      <c r="I955" s="301">
        <v>4</v>
      </c>
      <c r="J955" s="69">
        <v>2016</v>
      </c>
      <c r="K955" s="40" t="s">
        <v>34</v>
      </c>
      <c r="L955" s="40" t="s">
        <v>2306</v>
      </c>
      <c r="M955" s="96" t="s">
        <v>624</v>
      </c>
      <c r="N955" s="30">
        <v>18071.7</v>
      </c>
      <c r="O955" s="101"/>
      <c r="Q955" s="102">
        <v>10</v>
      </c>
      <c r="R955" s="30">
        <f>(((N955)-1)/10)/12</f>
        <v>150.58916666666667</v>
      </c>
      <c r="S955" s="5">
        <v>1204.7133333333334</v>
      </c>
      <c r="T955" s="312">
        <f t="shared" ref="T955" si="160">Z955*R955</f>
        <v>1505.8916666666667</v>
      </c>
      <c r="U955" s="15">
        <f t="shared" ref="U955" si="161">T955-S955</f>
        <v>301.17833333333328</v>
      </c>
      <c r="V955" s="134">
        <f>N955-T955</f>
        <v>16565.808333333334</v>
      </c>
      <c r="W955" s="103" t="s">
        <v>2688</v>
      </c>
      <c r="X955" s="135"/>
      <c r="Y955" s="134"/>
      <c r="Z955" s="113">
        <f>IF((DATEDIF(G955,Z$4,"m"))&gt;=120,120,(DATEDIF(G955,Z$4,"m")))</f>
        <v>10</v>
      </c>
    </row>
    <row r="956" spans="1:26" x14ac:dyDescent="0.25">
      <c r="B956" s="104" t="s">
        <v>2687</v>
      </c>
      <c r="M956" s="108"/>
      <c r="N956" s="108">
        <f>SUBTOTAL(9,N955)</f>
        <v>18071.7</v>
      </c>
      <c r="O956" s="281"/>
      <c r="P956" s="108"/>
      <c r="Q956" s="102"/>
      <c r="R956" s="108">
        <f>SUM(R955)</f>
        <v>150.58916666666667</v>
      </c>
      <c r="S956" s="108">
        <v>1204.7133333333334</v>
      </c>
      <c r="T956" s="108">
        <f>SUM(T955)</f>
        <v>1505.8916666666667</v>
      </c>
      <c r="U956" s="108">
        <f t="shared" ref="U956:V956" si="162">SUM(U955)</f>
        <v>301.17833333333328</v>
      </c>
      <c r="V956" s="108">
        <f t="shared" si="162"/>
        <v>16565.808333333334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2695</v>
      </c>
      <c r="C958" s="96"/>
      <c r="D958" s="96"/>
      <c r="E958" s="96"/>
      <c r="F958" s="96" t="s">
        <v>2091</v>
      </c>
      <c r="G958" s="233">
        <v>42549</v>
      </c>
      <c r="H958" s="301">
        <v>28</v>
      </c>
      <c r="I958" s="301">
        <v>6</v>
      </c>
      <c r="J958" s="69">
        <v>2016</v>
      </c>
      <c r="K958" s="40" t="s">
        <v>34</v>
      </c>
      <c r="L958" s="40" t="s">
        <v>2696</v>
      </c>
      <c r="M958" s="96" t="s">
        <v>624</v>
      </c>
      <c r="N958" s="30">
        <v>4814.3999999999996</v>
      </c>
      <c r="O958" s="101"/>
      <c r="Q958" s="102">
        <v>10</v>
      </c>
      <c r="R958" s="30">
        <f t="shared" ref="R958" si="163">(((N958)-1)/10)/12</f>
        <v>40.111666666666665</v>
      </c>
      <c r="S958" s="5">
        <v>240.67</v>
      </c>
      <c r="T958" s="312">
        <f t="shared" ref="T958" si="164">Z958*R958</f>
        <v>320.89333333333332</v>
      </c>
      <c r="U958" s="15">
        <f t="shared" ref="U958" si="165">T958-S958</f>
        <v>80.223333333333329</v>
      </c>
      <c r="V958" s="134">
        <f t="shared" ref="V958" si="166">N958-T958</f>
        <v>4493.5066666666662</v>
      </c>
      <c r="W958" s="103"/>
      <c r="X958" s="135"/>
      <c r="Y958" s="134"/>
      <c r="Z958" s="113">
        <f t="shared" ref="Z958:Z968" si="167">IF((DATEDIF(G958,Z$4,"m"))&gt;=120,120,(DATEDIF(G958,Z$4,"m")))</f>
        <v>8</v>
      </c>
    </row>
    <row r="959" spans="1:26" s="102" customFormat="1" ht="14.25" customHeight="1" x14ac:dyDescent="0.25">
      <c r="A959" s="96"/>
      <c r="B959" s="97" t="s">
        <v>2695</v>
      </c>
      <c r="C959" s="96"/>
      <c r="D959" s="96"/>
      <c r="E959" s="96"/>
      <c r="F959" s="96" t="s">
        <v>2091</v>
      </c>
      <c r="G959" s="233">
        <v>42549</v>
      </c>
      <c r="H959" s="301">
        <v>28</v>
      </c>
      <c r="I959" s="301">
        <v>6</v>
      </c>
      <c r="J959" s="69">
        <v>2016</v>
      </c>
      <c r="K959" s="40" t="s">
        <v>34</v>
      </c>
      <c r="L959" s="40" t="s">
        <v>2696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ref="R959:R961" si="168">(((N959)-1)/10)/12</f>
        <v>40.111666666666665</v>
      </c>
      <c r="S959" s="5">
        <v>240.67</v>
      </c>
      <c r="T959" s="312">
        <f t="shared" ref="T959:T961" si="169">Z959*R959</f>
        <v>320.89333333333332</v>
      </c>
      <c r="U959" s="15">
        <f t="shared" ref="U959:U961" si="170">T959-S959</f>
        <v>80.223333333333329</v>
      </c>
      <c r="V959" s="134">
        <f t="shared" ref="V959:V961" si="171">N959-T959</f>
        <v>4493.5066666666662</v>
      </c>
      <c r="W959" s="103"/>
      <c r="X959" s="135"/>
      <c r="Y959" s="134"/>
      <c r="Z959" s="113">
        <f t="shared" si="167"/>
        <v>8</v>
      </c>
    </row>
    <row r="960" spans="1:26" s="102" customFormat="1" ht="14.25" customHeight="1" x14ac:dyDescent="0.25">
      <c r="A960" s="96"/>
      <c r="B960" s="97" t="s">
        <v>2695</v>
      </c>
      <c r="C960" s="96"/>
      <c r="D960" s="96"/>
      <c r="E960" s="96"/>
      <c r="F960" s="96" t="s">
        <v>2091</v>
      </c>
      <c r="G960" s="233">
        <v>42549</v>
      </c>
      <c r="H960" s="301">
        <v>28</v>
      </c>
      <c r="I960" s="301">
        <v>6</v>
      </c>
      <c r="J960" s="69">
        <v>2016</v>
      </c>
      <c r="K960" s="40" t="s">
        <v>34</v>
      </c>
      <c r="L960" s="40" t="s">
        <v>2696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68"/>
        <v>40.111666666666665</v>
      </c>
      <c r="S960" s="5">
        <v>240.67</v>
      </c>
      <c r="T960" s="312">
        <f t="shared" si="169"/>
        <v>320.89333333333332</v>
      </c>
      <c r="U960" s="15">
        <f t="shared" si="170"/>
        <v>80.223333333333329</v>
      </c>
      <c r="V960" s="134">
        <f t="shared" si="171"/>
        <v>4493.5066666666662</v>
      </c>
      <c r="W960" s="103"/>
      <c r="X960" s="135"/>
      <c r="Y960" s="134"/>
      <c r="Z960" s="113">
        <f t="shared" si="167"/>
        <v>8</v>
      </c>
    </row>
    <row r="961" spans="1:26" s="102" customFormat="1" ht="14.25" customHeight="1" x14ac:dyDescent="0.25">
      <c r="A961" s="96"/>
      <c r="B961" s="97" t="s">
        <v>2695</v>
      </c>
      <c r="C961" s="96"/>
      <c r="D961" s="96"/>
      <c r="E961" s="96"/>
      <c r="F961" s="96" t="s">
        <v>2091</v>
      </c>
      <c r="G961" s="233">
        <v>42549</v>
      </c>
      <c r="H961" s="301">
        <v>28</v>
      </c>
      <c r="I961" s="301">
        <v>6</v>
      </c>
      <c r="J961" s="69">
        <v>2016</v>
      </c>
      <c r="K961" s="40" t="s">
        <v>34</v>
      </c>
      <c r="L961" s="40" t="s">
        <v>2696</v>
      </c>
      <c r="M961" s="96" t="s">
        <v>624</v>
      </c>
      <c r="N961" s="30">
        <v>4814.3999999999996</v>
      </c>
      <c r="O961" s="101"/>
      <c r="Q961" s="102">
        <v>10</v>
      </c>
      <c r="R961" s="30">
        <f t="shared" si="168"/>
        <v>40.111666666666665</v>
      </c>
      <c r="S961" s="5">
        <v>240.67</v>
      </c>
      <c r="T961" s="312">
        <f t="shared" si="169"/>
        <v>320.89333333333332</v>
      </c>
      <c r="U961" s="15">
        <f t="shared" si="170"/>
        <v>80.223333333333329</v>
      </c>
      <c r="V961" s="134">
        <f t="shared" si="171"/>
        <v>4493.5066666666662</v>
      </c>
      <c r="W961" s="103"/>
      <c r="X961" s="135"/>
      <c r="Y961" s="134"/>
      <c r="Z961" s="113">
        <f t="shared" si="167"/>
        <v>8</v>
      </c>
    </row>
    <row r="962" spans="1:26" s="102" customFormat="1" ht="14.25" customHeight="1" x14ac:dyDescent="0.25">
      <c r="A962" s="96"/>
      <c r="B962" s="97" t="s">
        <v>2698</v>
      </c>
      <c r="C962" s="96"/>
      <c r="D962" s="96" t="s">
        <v>2699</v>
      </c>
      <c r="E962" s="96"/>
      <c r="F962" s="96" t="s">
        <v>2091</v>
      </c>
      <c r="G962" s="233">
        <v>42549</v>
      </c>
      <c r="H962" s="301">
        <v>28</v>
      </c>
      <c r="I962" s="301">
        <v>6</v>
      </c>
      <c r="J962" s="69">
        <v>2016</v>
      </c>
      <c r="K962" s="40" t="s">
        <v>34</v>
      </c>
      <c r="L962" s="40" t="s">
        <v>2696</v>
      </c>
      <c r="M962" s="96" t="s">
        <v>624</v>
      </c>
      <c r="N962" s="30">
        <v>8722.56</v>
      </c>
      <c r="O962" s="101"/>
      <c r="Q962" s="102">
        <v>10</v>
      </c>
      <c r="R962" s="30">
        <f t="shared" ref="R962" si="172">(((N962)-1)/10)/12</f>
        <v>72.679666666666662</v>
      </c>
      <c r="S962" s="5">
        <v>436.07799999999997</v>
      </c>
      <c r="T962" s="312">
        <f t="shared" ref="T962" si="173">Z962*R962</f>
        <v>581.4373333333333</v>
      </c>
      <c r="U962" s="15">
        <f t="shared" ref="U962" si="174">T962-S962</f>
        <v>145.35933333333332</v>
      </c>
      <c r="V962" s="134">
        <f t="shared" ref="V962" si="175">N962-T962</f>
        <v>8141.1226666666662</v>
      </c>
      <c r="W962" s="103"/>
      <c r="X962" s="135"/>
      <c r="Y962" s="134"/>
      <c r="Z962" s="113">
        <f t="shared" si="167"/>
        <v>8</v>
      </c>
    </row>
    <row r="963" spans="1:26" s="102" customFormat="1" ht="14.25" customHeight="1" x14ac:dyDescent="0.25">
      <c r="A963" s="96"/>
      <c r="B963" s="97" t="s">
        <v>2698</v>
      </c>
      <c r="C963" s="96"/>
      <c r="D963" s="96" t="s">
        <v>2699</v>
      </c>
      <c r="E963" s="96"/>
      <c r="F963" s="96" t="s">
        <v>2091</v>
      </c>
      <c r="G963" s="233">
        <v>42549</v>
      </c>
      <c r="H963" s="301">
        <v>28</v>
      </c>
      <c r="I963" s="301">
        <v>6</v>
      </c>
      <c r="J963" s="69">
        <v>2016</v>
      </c>
      <c r="K963" s="40" t="s">
        <v>34</v>
      </c>
      <c r="L963" s="40" t="s">
        <v>2696</v>
      </c>
      <c r="M963" s="96" t="s">
        <v>624</v>
      </c>
      <c r="N963" s="30">
        <v>8722.56</v>
      </c>
      <c r="O963" s="101"/>
      <c r="Q963" s="102">
        <v>10</v>
      </c>
      <c r="R963" s="30">
        <f t="shared" ref="R963:R967" si="176">(((N963)-1)/10)/12</f>
        <v>72.679666666666662</v>
      </c>
      <c r="S963" s="5">
        <v>436.07799999999997</v>
      </c>
      <c r="T963" s="312">
        <f t="shared" ref="T963:T967" si="177">Z963*R963</f>
        <v>581.4373333333333</v>
      </c>
      <c r="U963" s="15">
        <f t="shared" ref="U963:U967" si="178">T963-S963</f>
        <v>145.35933333333332</v>
      </c>
      <c r="V963" s="134">
        <f t="shared" ref="V963:V967" si="179">N963-T963</f>
        <v>8141.1226666666662</v>
      </c>
      <c r="W963" s="103"/>
      <c r="X963" s="135"/>
      <c r="Y963" s="134"/>
      <c r="Z963" s="113">
        <f t="shared" si="167"/>
        <v>8</v>
      </c>
    </row>
    <row r="964" spans="1:26" s="102" customFormat="1" ht="14.25" customHeight="1" x14ac:dyDescent="0.25">
      <c r="A964" s="96"/>
      <c r="B964" s="97" t="s">
        <v>2698</v>
      </c>
      <c r="C964" s="96"/>
      <c r="D964" s="96" t="s">
        <v>2699</v>
      </c>
      <c r="E964" s="96"/>
      <c r="F964" s="96" t="s">
        <v>2091</v>
      </c>
      <c r="G964" s="233">
        <v>42549</v>
      </c>
      <c r="H964" s="301">
        <v>28</v>
      </c>
      <c r="I964" s="301">
        <v>6</v>
      </c>
      <c r="J964" s="69">
        <v>2016</v>
      </c>
      <c r="K964" s="40" t="s">
        <v>34</v>
      </c>
      <c r="L964" s="40" t="s">
        <v>2696</v>
      </c>
      <c r="M964" s="96" t="s">
        <v>624</v>
      </c>
      <c r="N964" s="30">
        <v>8722.56</v>
      </c>
      <c r="O964" s="101"/>
      <c r="Q964" s="102">
        <v>10</v>
      </c>
      <c r="R964" s="30">
        <f t="shared" si="176"/>
        <v>72.679666666666662</v>
      </c>
      <c r="S964" s="5">
        <v>436.07799999999997</v>
      </c>
      <c r="T964" s="312">
        <f t="shared" si="177"/>
        <v>581.4373333333333</v>
      </c>
      <c r="U964" s="15">
        <f t="shared" si="178"/>
        <v>145.35933333333332</v>
      </c>
      <c r="V964" s="134">
        <f t="shared" si="179"/>
        <v>8141.1226666666662</v>
      </c>
      <c r="W964" s="103"/>
      <c r="X964" s="135"/>
      <c r="Y964" s="134"/>
      <c r="Z964" s="113">
        <f t="shared" si="167"/>
        <v>8</v>
      </c>
    </row>
    <row r="965" spans="1:26" s="102" customFormat="1" ht="14.25" customHeight="1" x14ac:dyDescent="0.25">
      <c r="A965" s="96"/>
      <c r="B965" s="97" t="s">
        <v>2698</v>
      </c>
      <c r="C965" s="96"/>
      <c r="D965" s="96" t="s">
        <v>2699</v>
      </c>
      <c r="E965" s="96"/>
      <c r="F965" s="96" t="s">
        <v>2091</v>
      </c>
      <c r="G965" s="233">
        <v>42549</v>
      </c>
      <c r="H965" s="301">
        <v>28</v>
      </c>
      <c r="I965" s="301">
        <v>6</v>
      </c>
      <c r="J965" s="69">
        <v>2016</v>
      </c>
      <c r="K965" s="40" t="s">
        <v>34</v>
      </c>
      <c r="L965" s="40" t="s">
        <v>2696</v>
      </c>
      <c r="M965" s="96" t="s">
        <v>624</v>
      </c>
      <c r="N965" s="30">
        <v>8722.56</v>
      </c>
      <c r="O965" s="101"/>
      <c r="Q965" s="102">
        <v>10</v>
      </c>
      <c r="R965" s="30">
        <f t="shared" si="176"/>
        <v>72.679666666666662</v>
      </c>
      <c r="S965" s="5">
        <v>436.07799999999997</v>
      </c>
      <c r="T965" s="312">
        <f t="shared" si="177"/>
        <v>581.4373333333333</v>
      </c>
      <c r="U965" s="15">
        <f t="shared" si="178"/>
        <v>145.35933333333332</v>
      </c>
      <c r="V965" s="134">
        <f t="shared" si="179"/>
        <v>8141.1226666666662</v>
      </c>
      <c r="W965" s="103"/>
      <c r="X965" s="135"/>
      <c r="Y965" s="134"/>
      <c r="Z965" s="113">
        <f t="shared" si="167"/>
        <v>8</v>
      </c>
    </row>
    <row r="966" spans="1:26" s="102" customFormat="1" ht="14.25" customHeight="1" x14ac:dyDescent="0.25">
      <c r="A966" s="96"/>
      <c r="B966" s="97" t="s">
        <v>2698</v>
      </c>
      <c r="C966" s="96"/>
      <c r="D966" s="96" t="s">
        <v>2699</v>
      </c>
      <c r="E966" s="96"/>
      <c r="F966" s="96" t="s">
        <v>2091</v>
      </c>
      <c r="G966" s="233">
        <v>42549</v>
      </c>
      <c r="H966" s="301">
        <v>28</v>
      </c>
      <c r="I966" s="301">
        <v>6</v>
      </c>
      <c r="J966" s="69">
        <v>2016</v>
      </c>
      <c r="K966" s="40" t="s">
        <v>34</v>
      </c>
      <c r="L966" s="40" t="s">
        <v>2696</v>
      </c>
      <c r="M966" s="96" t="s">
        <v>624</v>
      </c>
      <c r="N966" s="30">
        <v>8722.56</v>
      </c>
      <c r="O966" s="101"/>
      <c r="Q966" s="102">
        <v>10</v>
      </c>
      <c r="R966" s="30">
        <f t="shared" si="176"/>
        <v>72.679666666666662</v>
      </c>
      <c r="S966" s="5">
        <v>436.07799999999997</v>
      </c>
      <c r="T966" s="312">
        <f t="shared" si="177"/>
        <v>581.4373333333333</v>
      </c>
      <c r="U966" s="15">
        <f t="shared" si="178"/>
        <v>145.35933333333332</v>
      </c>
      <c r="V966" s="134">
        <f t="shared" si="179"/>
        <v>8141.1226666666662</v>
      </c>
      <c r="W966" s="103"/>
      <c r="X966" s="135"/>
      <c r="Y966" s="134"/>
      <c r="Z966" s="113">
        <f t="shared" si="167"/>
        <v>8</v>
      </c>
    </row>
    <row r="967" spans="1:26" s="102" customFormat="1" ht="14.25" customHeight="1" x14ac:dyDescent="0.25">
      <c r="A967" s="96"/>
      <c r="B967" s="97" t="s">
        <v>2698</v>
      </c>
      <c r="C967" s="96"/>
      <c r="D967" s="96" t="s">
        <v>2699</v>
      </c>
      <c r="E967" s="96"/>
      <c r="F967" s="96" t="s">
        <v>2091</v>
      </c>
      <c r="G967" s="233">
        <v>42549</v>
      </c>
      <c r="H967" s="301">
        <v>28</v>
      </c>
      <c r="I967" s="301">
        <v>6</v>
      </c>
      <c r="J967" s="69">
        <v>2016</v>
      </c>
      <c r="K967" s="40" t="s">
        <v>34</v>
      </c>
      <c r="L967" s="40" t="s">
        <v>2696</v>
      </c>
      <c r="M967" s="96" t="s">
        <v>624</v>
      </c>
      <c r="N967" s="30">
        <v>8722.56</v>
      </c>
      <c r="O967" s="101"/>
      <c r="Q967" s="102">
        <v>10</v>
      </c>
      <c r="R967" s="30">
        <f t="shared" si="176"/>
        <v>72.679666666666662</v>
      </c>
      <c r="S967" s="5">
        <v>436.07799999999997</v>
      </c>
      <c r="T967" s="312">
        <f t="shared" si="177"/>
        <v>581.4373333333333</v>
      </c>
      <c r="U967" s="15">
        <f t="shared" si="178"/>
        <v>145.35933333333332</v>
      </c>
      <c r="V967" s="134">
        <f t="shared" si="179"/>
        <v>8141.1226666666662</v>
      </c>
      <c r="W967" s="103"/>
      <c r="X967" s="135"/>
      <c r="Y967" s="134"/>
      <c r="Z967" s="113">
        <f t="shared" si="167"/>
        <v>8</v>
      </c>
    </row>
    <row r="968" spans="1:26" s="102" customFormat="1" ht="14.25" customHeight="1" x14ac:dyDescent="0.25">
      <c r="A968" s="96"/>
      <c r="B968" s="97" t="s">
        <v>2701</v>
      </c>
      <c r="C968" s="96"/>
      <c r="D968" s="96"/>
      <c r="E968" s="96"/>
      <c r="F968" s="96" t="s">
        <v>2065</v>
      </c>
      <c r="G968" s="233">
        <v>42551</v>
      </c>
      <c r="H968" s="301">
        <v>30</v>
      </c>
      <c r="I968" s="301">
        <v>6</v>
      </c>
      <c r="J968" s="69">
        <v>2016</v>
      </c>
      <c r="K968" s="40" t="s">
        <v>34</v>
      </c>
      <c r="L968" s="40" t="s">
        <v>2700</v>
      </c>
      <c r="M968" s="96" t="s">
        <v>624</v>
      </c>
      <c r="N968" s="30">
        <v>21965.7</v>
      </c>
      <c r="O968" s="101"/>
      <c r="Q968" s="102">
        <v>10</v>
      </c>
      <c r="R968" s="30">
        <f t="shared" ref="R968" si="180">(((N968)-1)/10)/12</f>
        <v>183.03916666666669</v>
      </c>
      <c r="S968" s="5">
        <v>1098.2350000000001</v>
      </c>
      <c r="T968" s="312">
        <f>Z968*R968</f>
        <v>1281.2741666666668</v>
      </c>
      <c r="U968" s="15">
        <f t="shared" ref="U968" si="181">T968-S968</f>
        <v>183.03916666666669</v>
      </c>
      <c r="V968" s="134">
        <f t="shared" ref="V968" si="182">N968-T968</f>
        <v>20684.425833333335</v>
      </c>
      <c r="W968" s="103"/>
      <c r="X968" s="135"/>
      <c r="Y968" s="134"/>
      <c r="Z968" s="113">
        <f t="shared" si="167"/>
        <v>7</v>
      </c>
    </row>
    <row r="969" spans="1:26" x14ac:dyDescent="0.25">
      <c r="B969" s="104" t="s">
        <v>2697</v>
      </c>
      <c r="N969" s="108">
        <f>SUBTOTAL(9,N958:N968)</f>
        <v>93558.659999999989</v>
      </c>
      <c r="O969" s="108">
        <f>SUBTOTAL(9,O958:O959)</f>
        <v>0</v>
      </c>
      <c r="P969" s="108">
        <f>SUBTOTAL(9,P958:P959)</f>
        <v>0</v>
      </c>
      <c r="Q969" s="108"/>
      <c r="R969" s="108">
        <f>SUBTOTAL(9,R958:R968)</f>
        <v>779.56383333333338</v>
      </c>
      <c r="S969" s="108">
        <v>4677.3829999999998</v>
      </c>
      <c r="T969" s="108">
        <f>SUBTOTAL(9,T958:T968)</f>
        <v>6053.4715000000006</v>
      </c>
      <c r="U969" s="108">
        <f>SUBTOTAL(9,U958:U968)</f>
        <v>1376.0885000000001</v>
      </c>
      <c r="V969" s="108">
        <f>SUBTOTAL(9,V958:V968)</f>
        <v>87505.188499999989</v>
      </c>
      <c r="Z969" s="113"/>
    </row>
    <row r="970" spans="1:26" x14ac:dyDescent="0.25">
      <c r="A970" s="104"/>
      <c r="B970" s="110"/>
      <c r="M970" s="96"/>
      <c r="N970" s="420"/>
      <c r="O970" s="420"/>
      <c r="P970" s="420"/>
      <c r="Q970" s="102"/>
      <c r="R970" s="420"/>
      <c r="S970" s="420"/>
      <c r="T970" s="420"/>
      <c r="U970" s="420"/>
      <c r="V970" s="420"/>
      <c r="Z970" s="113"/>
    </row>
    <row r="971" spans="1:26" s="102" customFormat="1" ht="14.25" customHeight="1" x14ac:dyDescent="0.25">
      <c r="A971" s="96"/>
      <c r="B971" s="97" t="s">
        <v>2714</v>
      </c>
      <c r="C971" s="96"/>
      <c r="D971" s="96" t="s">
        <v>2715</v>
      </c>
      <c r="E971" s="96"/>
      <c r="F971" s="96" t="s">
        <v>2091</v>
      </c>
      <c r="G971" s="233">
        <v>42564</v>
      </c>
      <c r="H971" s="301">
        <v>13</v>
      </c>
      <c r="I971" s="301">
        <v>7</v>
      </c>
      <c r="J971" s="69">
        <v>2016</v>
      </c>
      <c r="K971" s="40" t="s">
        <v>34</v>
      </c>
      <c r="L971" s="40" t="s">
        <v>2717</v>
      </c>
      <c r="M971" s="96" t="s">
        <v>624</v>
      </c>
      <c r="N971" s="30">
        <v>4965.4399999999996</v>
      </c>
      <c r="O971" s="101"/>
      <c r="Q971" s="102">
        <v>10</v>
      </c>
      <c r="R971" s="30">
        <f t="shared" ref="R971" si="183">(((N971)-1)/10)/12</f>
        <v>41.370333333333328</v>
      </c>
      <c r="S971" s="5">
        <v>206.85166666666663</v>
      </c>
      <c r="T971" s="312">
        <f>Z971*R971</f>
        <v>289.59233333333327</v>
      </c>
      <c r="U971" s="15">
        <f t="shared" ref="U971" si="184">T971-S971</f>
        <v>82.740666666666641</v>
      </c>
      <c r="V971" s="134">
        <f t="shared" ref="V971" si="185">N971-T971</f>
        <v>4675.8476666666666</v>
      </c>
      <c r="W971" s="103"/>
      <c r="X971" s="135"/>
      <c r="Y971" s="134"/>
      <c r="Z971" s="113">
        <f>IF((DATEDIF(G971,Z$4,"m"))&gt;=120,120,(DATEDIF(G971,Z$4,"m")))</f>
        <v>7</v>
      </c>
    </row>
    <row r="972" spans="1:26" x14ac:dyDescent="0.25">
      <c r="B972" s="104" t="s">
        <v>2716</v>
      </c>
      <c r="M972" s="296"/>
      <c r="N972" s="108">
        <f>SUBTOTAL(9,N971)</f>
        <v>4965.4399999999996</v>
      </c>
      <c r="O972" s="281"/>
      <c r="P972" s="108"/>
      <c r="Q972" s="102"/>
      <c r="R972" s="108">
        <f>SUM(R971)</f>
        <v>41.370333333333328</v>
      </c>
      <c r="S972" s="108">
        <v>206.85166666666663</v>
      </c>
      <c r="T972" s="108">
        <f>SUM(T971)</f>
        <v>289.59233333333327</v>
      </c>
      <c r="U972" s="108">
        <f t="shared" ref="U972:V972" si="186">SUM(U971)</f>
        <v>82.740666666666641</v>
      </c>
      <c r="V972" s="108">
        <f t="shared" si="186"/>
        <v>4675.8476666666666</v>
      </c>
      <c r="Z972" s="113"/>
    </row>
    <row r="973" spans="1:26" x14ac:dyDescent="0.25">
      <c r="A973" s="104"/>
      <c r="B973" s="110"/>
      <c r="M973" s="96"/>
      <c r="N973" s="420"/>
      <c r="O973" s="420"/>
      <c r="P973" s="420"/>
      <c r="Q973" s="102"/>
      <c r="R973" s="420"/>
      <c r="S973" s="420"/>
      <c r="T973" s="420"/>
      <c r="U973" s="420"/>
      <c r="V973" s="420"/>
      <c r="Z973" s="113"/>
    </row>
    <row r="974" spans="1:26" s="102" customFormat="1" ht="14.25" customHeight="1" x14ac:dyDescent="0.25">
      <c r="A974" s="96"/>
      <c r="B974" s="97" t="s">
        <v>2718</v>
      </c>
      <c r="C974" s="96"/>
      <c r="D974" s="96" t="s">
        <v>2719</v>
      </c>
      <c r="E974" s="96"/>
      <c r="F974" s="96" t="s">
        <v>2720</v>
      </c>
      <c r="G974" s="233">
        <v>42606</v>
      </c>
      <c r="H974" s="301">
        <v>24</v>
      </c>
      <c r="I974" s="301">
        <v>8</v>
      </c>
      <c r="J974" s="69">
        <v>2016</v>
      </c>
      <c r="K974" s="40" t="s">
        <v>34</v>
      </c>
      <c r="L974" s="40" t="s">
        <v>2721</v>
      </c>
      <c r="M974" s="96" t="s">
        <v>624</v>
      </c>
      <c r="N974" s="30">
        <v>8579.14</v>
      </c>
      <c r="O974" s="101"/>
      <c r="Q974" s="102">
        <v>10</v>
      </c>
      <c r="R974" s="30">
        <f t="shared" ref="R974" si="187">(((N974)-1)/10)/12</f>
        <v>71.484499999999997</v>
      </c>
      <c r="S974" s="5">
        <v>285.93799999999999</v>
      </c>
      <c r="T974" s="312">
        <f>Z974*R974</f>
        <v>428.90699999999998</v>
      </c>
      <c r="U974" s="15">
        <f t="shared" ref="U974" si="188">T974-S974</f>
        <v>142.96899999999999</v>
      </c>
      <c r="V974" s="134">
        <f t="shared" ref="V974" si="189">N974-T974</f>
        <v>8150.2329999999993</v>
      </c>
      <c r="W974" s="103"/>
      <c r="X974" s="135"/>
      <c r="Y974" s="134"/>
      <c r="Z974" s="113">
        <f>IF((DATEDIF(G974,Z$4,"m"))&gt;=120,120,(DATEDIF(G974,Z$4,"m")))</f>
        <v>6</v>
      </c>
    </row>
    <row r="975" spans="1:26" s="102" customFormat="1" ht="14.25" customHeight="1" x14ac:dyDescent="0.25">
      <c r="A975" s="96"/>
      <c r="B975" s="97" t="s">
        <v>2718</v>
      </c>
      <c r="C975" s="96"/>
      <c r="D975" s="96" t="s">
        <v>2719</v>
      </c>
      <c r="E975" s="96"/>
      <c r="F975" s="96" t="s">
        <v>2720</v>
      </c>
      <c r="G975" s="233">
        <v>42606</v>
      </c>
      <c r="H975" s="301">
        <v>24</v>
      </c>
      <c r="I975" s="301">
        <v>8</v>
      </c>
      <c r="J975" s="69">
        <v>2016</v>
      </c>
      <c r="K975" s="40" t="s">
        <v>34</v>
      </c>
      <c r="L975" s="40" t="s">
        <v>2721</v>
      </c>
      <c r="M975" s="96" t="s">
        <v>624</v>
      </c>
      <c r="N975" s="30">
        <v>8579.14</v>
      </c>
      <c r="O975" s="101"/>
      <c r="Q975" s="102">
        <v>10</v>
      </c>
      <c r="R975" s="30">
        <f t="shared" ref="R975:R976" si="190">(((N975)-1)/10)/12</f>
        <v>71.484499999999997</v>
      </c>
      <c r="S975" s="5">
        <v>285.93799999999999</v>
      </c>
      <c r="T975" s="312">
        <f t="shared" ref="T975:T976" si="191">Z975*R975</f>
        <v>428.90699999999998</v>
      </c>
      <c r="U975" s="15">
        <f t="shared" ref="U975:U976" si="192">T975-S975</f>
        <v>142.96899999999999</v>
      </c>
      <c r="V975" s="134">
        <f t="shared" ref="V975:V976" si="193">N975-T975</f>
        <v>8150.2329999999993</v>
      </c>
      <c r="W975" s="103"/>
      <c r="X975" s="135"/>
      <c r="Y975" s="134"/>
      <c r="Z975" s="113">
        <f>IF((DATEDIF(G975,Z$4,"m"))&gt;=120,120,(DATEDIF(G975,Z$4,"m")))</f>
        <v>6</v>
      </c>
    </row>
    <row r="976" spans="1:26" s="102" customFormat="1" ht="14.25" customHeight="1" x14ac:dyDescent="0.25">
      <c r="A976" s="96"/>
      <c r="B976" s="97" t="s">
        <v>2718</v>
      </c>
      <c r="C976" s="96"/>
      <c r="D976" s="96" t="s">
        <v>2719</v>
      </c>
      <c r="E976" s="96"/>
      <c r="F976" s="96" t="s">
        <v>2720</v>
      </c>
      <c r="G976" s="233">
        <v>42606</v>
      </c>
      <c r="H976" s="301">
        <v>24</v>
      </c>
      <c r="I976" s="301">
        <v>8</v>
      </c>
      <c r="J976" s="69">
        <v>2016</v>
      </c>
      <c r="K976" s="40" t="s">
        <v>34</v>
      </c>
      <c r="L976" s="40" t="s">
        <v>2721</v>
      </c>
      <c r="M976" s="96" t="s">
        <v>624</v>
      </c>
      <c r="N976" s="30">
        <v>8579.14</v>
      </c>
      <c r="O976" s="101"/>
      <c r="Q976" s="102">
        <v>10</v>
      </c>
      <c r="R976" s="30">
        <f t="shared" si="190"/>
        <v>71.484499999999997</v>
      </c>
      <c r="S976" s="5">
        <v>285.93799999999999</v>
      </c>
      <c r="T976" s="312">
        <f t="shared" si="191"/>
        <v>428.90699999999998</v>
      </c>
      <c r="U976" s="15">
        <f t="shared" si="192"/>
        <v>142.96899999999999</v>
      </c>
      <c r="V976" s="134">
        <f t="shared" si="193"/>
        <v>8150.2329999999993</v>
      </c>
      <c r="W976" s="103"/>
      <c r="X976" s="135"/>
      <c r="Y976" s="134"/>
      <c r="Z976" s="113">
        <f>IF((DATEDIF(G976,Z$4,"m"))&gt;=120,120,(DATEDIF(G976,Z$4,"m")))</f>
        <v>6</v>
      </c>
    </row>
    <row r="977" spans="1:26" x14ac:dyDescent="0.25">
      <c r="B977" s="104" t="s">
        <v>2735</v>
      </c>
      <c r="M977" s="296"/>
      <c r="N977" s="108">
        <f>SUBTOTAL(9,N974:N976)</f>
        <v>25737.42</v>
      </c>
      <c r="O977" s="281"/>
      <c r="P977" s="108"/>
      <c r="Q977" s="102"/>
      <c r="R977" s="108">
        <f>SUBTOTAL(9,R974:R976)</f>
        <v>214.45349999999999</v>
      </c>
      <c r="S977" s="108">
        <v>857.81399999999996</v>
      </c>
      <c r="T977" s="108">
        <f t="shared" ref="T977:V977" si="194">SUBTOTAL(9,T974:T976)</f>
        <v>1286.721</v>
      </c>
      <c r="U977" s="108">
        <f t="shared" si="194"/>
        <v>428.90699999999998</v>
      </c>
      <c r="V977" s="108">
        <f t="shared" si="194"/>
        <v>24450.698999999997</v>
      </c>
      <c r="Z977" s="113"/>
    </row>
    <row r="978" spans="1:26" x14ac:dyDescent="0.25">
      <c r="B978" s="104"/>
      <c r="M978" s="296"/>
      <c r="N978" s="296"/>
      <c r="O978" s="281"/>
      <c r="P978" s="296"/>
      <c r="Q978" s="102"/>
      <c r="R978" s="296"/>
      <c r="S978" s="296"/>
      <c r="T978" s="296"/>
      <c r="U978" s="296"/>
      <c r="V978" s="296"/>
      <c r="Z978" s="113"/>
    </row>
    <row r="979" spans="1:26" s="102" customFormat="1" ht="14.25" customHeight="1" x14ac:dyDescent="0.25">
      <c r="A979" s="96"/>
      <c r="B979" s="97" t="s">
        <v>2759</v>
      </c>
      <c r="C979" s="96" t="s">
        <v>2760</v>
      </c>
      <c r="D979" s="96"/>
      <c r="E979" s="96"/>
      <c r="F979" s="96" t="s">
        <v>2091</v>
      </c>
      <c r="G979" s="233">
        <v>42655</v>
      </c>
      <c r="H979" s="301">
        <v>12</v>
      </c>
      <c r="I979" s="301">
        <v>10</v>
      </c>
      <c r="J979" s="69">
        <v>2016</v>
      </c>
      <c r="K979" s="40" t="s">
        <v>34</v>
      </c>
      <c r="L979" s="40" t="s">
        <v>2737</v>
      </c>
      <c r="M979" s="96" t="s">
        <v>624</v>
      </c>
      <c r="N979" s="30">
        <v>5900</v>
      </c>
      <c r="O979" s="101"/>
      <c r="Q979" s="102">
        <v>10</v>
      </c>
      <c r="R979" s="30">
        <f t="shared" ref="R979:R982" si="195">(((N979)-1)/10)/12</f>
        <v>49.158333333333331</v>
      </c>
      <c r="S979" s="5">
        <v>98.316666666666663</v>
      </c>
      <c r="T979" s="312">
        <f t="shared" ref="T979:T982" si="196">Z979*R979</f>
        <v>196.63333333333333</v>
      </c>
      <c r="U979" s="15">
        <f t="shared" ref="U979:U982" si="197">T979-S979</f>
        <v>98.316666666666663</v>
      </c>
      <c r="V979" s="134">
        <f t="shared" ref="V979:V982" si="198">N979-T979</f>
        <v>5703.3666666666668</v>
      </c>
      <c r="W979" s="103" t="s">
        <v>2121</v>
      </c>
      <c r="X979" s="135"/>
      <c r="Y979" s="134"/>
      <c r="Z979" s="113">
        <f t="shared" ref="Z979:Z985" si="199">IF((DATEDIF(G979,Z$4,"m"))&gt;=120,120,(DATEDIF(G979,Z$4,"m")))</f>
        <v>4</v>
      </c>
    </row>
    <row r="980" spans="1:26" s="102" customFormat="1" ht="14.25" customHeight="1" x14ac:dyDescent="0.25">
      <c r="A980" s="96"/>
      <c r="B980" s="97" t="s">
        <v>2695</v>
      </c>
      <c r="C980" s="96"/>
      <c r="D980" s="96"/>
      <c r="E980" s="96"/>
      <c r="F980" s="96" t="s">
        <v>2091</v>
      </c>
      <c r="G980" s="233">
        <v>42655</v>
      </c>
      <c r="H980" s="301">
        <v>12</v>
      </c>
      <c r="I980" s="301">
        <v>10</v>
      </c>
      <c r="J980" s="69">
        <v>2016</v>
      </c>
      <c r="K980" s="40" t="s">
        <v>34</v>
      </c>
      <c r="L980" s="40" t="s">
        <v>2737</v>
      </c>
      <c r="M980" s="96" t="s">
        <v>624</v>
      </c>
      <c r="N980" s="30">
        <v>4814.3999999999996</v>
      </c>
      <c r="O980" s="101"/>
      <c r="Q980" s="102">
        <v>10</v>
      </c>
      <c r="R980" s="30">
        <f t="shared" si="195"/>
        <v>40.111666666666665</v>
      </c>
      <c r="S980" s="5">
        <v>80.223333333333329</v>
      </c>
      <c r="T980" s="312">
        <f t="shared" si="196"/>
        <v>160.44666666666666</v>
      </c>
      <c r="U980" s="15">
        <f t="shared" si="197"/>
        <v>80.223333333333329</v>
      </c>
      <c r="V980" s="134">
        <f t="shared" si="198"/>
        <v>4653.9533333333329</v>
      </c>
      <c r="W980" s="103"/>
      <c r="X980" s="135"/>
      <c r="Y980" s="134"/>
      <c r="Z980" s="113">
        <f t="shared" si="199"/>
        <v>4</v>
      </c>
    </row>
    <row r="981" spans="1:26" s="102" customFormat="1" ht="14.25" customHeight="1" x14ac:dyDescent="0.25">
      <c r="A981" s="96"/>
      <c r="B981" s="97" t="s">
        <v>2695</v>
      </c>
      <c r="C981" s="96"/>
      <c r="D981" s="96"/>
      <c r="E981" s="96"/>
      <c r="F981" s="96" t="s">
        <v>2091</v>
      </c>
      <c r="G981" s="233">
        <v>42655</v>
      </c>
      <c r="H981" s="301">
        <v>12</v>
      </c>
      <c r="I981" s="301">
        <v>10</v>
      </c>
      <c r="J981" s="69">
        <v>2016</v>
      </c>
      <c r="K981" s="40" t="s">
        <v>34</v>
      </c>
      <c r="L981" s="40" t="s">
        <v>2737</v>
      </c>
      <c r="M981" s="96" t="s">
        <v>624</v>
      </c>
      <c r="N981" s="30">
        <v>4814.3999999999996</v>
      </c>
      <c r="O981" s="101"/>
      <c r="Q981" s="102">
        <v>10</v>
      </c>
      <c r="R981" s="30">
        <f t="shared" si="195"/>
        <v>40.111666666666665</v>
      </c>
      <c r="S981" s="5">
        <v>80.223333333333329</v>
      </c>
      <c r="T981" s="312">
        <f t="shared" si="196"/>
        <v>160.44666666666666</v>
      </c>
      <c r="U981" s="15">
        <f t="shared" si="197"/>
        <v>80.223333333333329</v>
      </c>
      <c r="V981" s="134">
        <f t="shared" si="198"/>
        <v>4653.9533333333329</v>
      </c>
      <c r="W981" s="103"/>
      <c r="X981" s="135"/>
      <c r="Y981" s="134"/>
      <c r="Z981" s="113">
        <f t="shared" si="199"/>
        <v>4</v>
      </c>
    </row>
    <row r="982" spans="1:26" s="102" customFormat="1" ht="14.25" customHeight="1" x14ac:dyDescent="0.25">
      <c r="A982" s="96"/>
      <c r="B982" s="97" t="s">
        <v>2738</v>
      </c>
      <c r="C982" s="96"/>
      <c r="D982" s="96"/>
      <c r="E982" s="96"/>
      <c r="F982" s="96" t="s">
        <v>2091</v>
      </c>
      <c r="G982" s="233">
        <v>42655</v>
      </c>
      <c r="H982" s="301">
        <v>12</v>
      </c>
      <c r="I982" s="301">
        <v>10</v>
      </c>
      <c r="J982" s="69">
        <v>2016</v>
      </c>
      <c r="K982" s="40" t="s">
        <v>34</v>
      </c>
      <c r="L982" s="40" t="s">
        <v>2737</v>
      </c>
      <c r="M982" s="96" t="s">
        <v>624</v>
      </c>
      <c r="N982" s="30">
        <v>7056.4</v>
      </c>
      <c r="O982" s="101"/>
      <c r="Q982" s="102">
        <v>10</v>
      </c>
      <c r="R982" s="30">
        <f t="shared" si="195"/>
        <v>58.794999999999995</v>
      </c>
      <c r="S982" s="5">
        <v>117.58999999999999</v>
      </c>
      <c r="T982" s="312">
        <f t="shared" si="196"/>
        <v>235.17999999999998</v>
      </c>
      <c r="U982" s="15">
        <f t="shared" si="197"/>
        <v>117.58999999999999</v>
      </c>
      <c r="V982" s="134">
        <f t="shared" si="198"/>
        <v>6821.2199999999993</v>
      </c>
      <c r="W982" s="103"/>
      <c r="X982" s="135"/>
      <c r="Y982" s="134"/>
      <c r="Z982" s="113">
        <f t="shared" si="199"/>
        <v>4</v>
      </c>
    </row>
    <row r="983" spans="1:26" s="102" customFormat="1" ht="14.25" customHeight="1" x14ac:dyDescent="0.25">
      <c r="A983" s="96"/>
      <c r="B983" s="97" t="s">
        <v>2738</v>
      </c>
      <c r="C983" s="96"/>
      <c r="D983" s="96"/>
      <c r="E983" s="96"/>
      <c r="F983" s="96" t="s">
        <v>2091</v>
      </c>
      <c r="G983" s="233">
        <v>42655</v>
      </c>
      <c r="H983" s="301">
        <v>12</v>
      </c>
      <c r="I983" s="301">
        <v>10</v>
      </c>
      <c r="J983" s="69">
        <v>2016</v>
      </c>
      <c r="K983" s="40" t="s">
        <v>34</v>
      </c>
      <c r="L983" s="40" t="s">
        <v>2737</v>
      </c>
      <c r="M983" s="96" t="s">
        <v>624</v>
      </c>
      <c r="N983" s="30">
        <v>7056.4</v>
      </c>
      <c r="O983" s="101"/>
      <c r="Q983" s="102">
        <v>10</v>
      </c>
      <c r="R983" s="30">
        <f t="shared" ref="R983:R985" si="200">(((N983)-1)/10)/12</f>
        <v>58.794999999999995</v>
      </c>
      <c r="S983" s="5">
        <v>117.58999999999999</v>
      </c>
      <c r="T983" s="312">
        <f t="shared" ref="T983:T985" si="201">Z983*R983</f>
        <v>235.17999999999998</v>
      </c>
      <c r="U983" s="15">
        <f t="shared" ref="U983:U985" si="202">T983-S983</f>
        <v>117.58999999999999</v>
      </c>
      <c r="V983" s="134">
        <f t="shared" ref="V983:V985" si="203">N983-T983</f>
        <v>6821.2199999999993</v>
      </c>
      <c r="W983" s="103"/>
      <c r="X983" s="135"/>
      <c r="Y983" s="134"/>
      <c r="Z983" s="113">
        <f t="shared" si="199"/>
        <v>4</v>
      </c>
    </row>
    <row r="984" spans="1:26" s="102" customFormat="1" ht="14.25" customHeight="1" x14ac:dyDescent="0.25">
      <c r="A984" s="96"/>
      <c r="B984" s="97" t="s">
        <v>2738</v>
      </c>
      <c r="C984" s="96"/>
      <c r="D984" s="96"/>
      <c r="E984" s="96"/>
      <c r="F984" s="96" t="s">
        <v>2091</v>
      </c>
      <c r="G984" s="233">
        <v>42655</v>
      </c>
      <c r="H984" s="301">
        <v>12</v>
      </c>
      <c r="I984" s="301">
        <v>10</v>
      </c>
      <c r="J984" s="69">
        <v>2016</v>
      </c>
      <c r="K984" s="40" t="s">
        <v>34</v>
      </c>
      <c r="L984" s="40" t="s">
        <v>2737</v>
      </c>
      <c r="M984" s="96" t="s">
        <v>624</v>
      </c>
      <c r="N984" s="30">
        <v>7056.4</v>
      </c>
      <c r="O984" s="101"/>
      <c r="Q984" s="102">
        <v>10</v>
      </c>
      <c r="R984" s="30">
        <f t="shared" si="200"/>
        <v>58.794999999999995</v>
      </c>
      <c r="S984" s="5">
        <v>117.58999999999999</v>
      </c>
      <c r="T984" s="312">
        <f t="shared" si="201"/>
        <v>235.17999999999998</v>
      </c>
      <c r="U984" s="15">
        <f t="shared" si="202"/>
        <v>117.58999999999999</v>
      </c>
      <c r="V984" s="134">
        <f t="shared" si="203"/>
        <v>6821.2199999999993</v>
      </c>
      <c r="W984" s="103"/>
      <c r="X984" s="135"/>
      <c r="Y984" s="134"/>
      <c r="Z984" s="113">
        <f t="shared" si="199"/>
        <v>4</v>
      </c>
    </row>
    <row r="985" spans="1:26" s="102" customFormat="1" ht="14.25" customHeight="1" x14ac:dyDescent="0.25">
      <c r="A985" s="96"/>
      <c r="B985" s="97" t="s">
        <v>2738</v>
      </c>
      <c r="C985" s="96"/>
      <c r="D985" s="96"/>
      <c r="E985" s="96"/>
      <c r="F985" s="96" t="s">
        <v>2091</v>
      </c>
      <c r="G985" s="233">
        <v>42655</v>
      </c>
      <c r="H985" s="301">
        <v>12</v>
      </c>
      <c r="I985" s="301">
        <v>10</v>
      </c>
      <c r="J985" s="69">
        <v>2016</v>
      </c>
      <c r="K985" s="40" t="s">
        <v>34</v>
      </c>
      <c r="L985" s="40" t="s">
        <v>2737</v>
      </c>
      <c r="M985" s="96" t="s">
        <v>624</v>
      </c>
      <c r="N985" s="30">
        <v>7056.4</v>
      </c>
      <c r="O985" s="101"/>
      <c r="Q985" s="102">
        <v>10</v>
      </c>
      <c r="R985" s="30">
        <f t="shared" si="200"/>
        <v>58.794999999999995</v>
      </c>
      <c r="S985" s="5">
        <v>117.58999999999999</v>
      </c>
      <c r="T985" s="312">
        <f t="shared" si="201"/>
        <v>235.17999999999998</v>
      </c>
      <c r="U985" s="15">
        <f t="shared" si="202"/>
        <v>117.58999999999999</v>
      </c>
      <c r="V985" s="134">
        <f t="shared" si="203"/>
        <v>6821.2199999999993</v>
      </c>
      <c r="W985" s="103"/>
      <c r="X985" s="135"/>
      <c r="Y985" s="134"/>
      <c r="Z985" s="113">
        <f t="shared" si="199"/>
        <v>4</v>
      </c>
    </row>
    <row r="986" spans="1:26" s="102" customFormat="1" ht="14.25" customHeight="1" x14ac:dyDescent="0.25">
      <c r="A986" s="96"/>
      <c r="B986" s="97"/>
      <c r="C986" s="96"/>
      <c r="D986" s="96"/>
      <c r="E986" s="96"/>
      <c r="F986" s="96"/>
      <c r="G986" s="233"/>
      <c r="H986" s="301"/>
      <c r="I986" s="301"/>
      <c r="J986" s="69"/>
      <c r="K986" s="40"/>
      <c r="L986" s="40"/>
      <c r="M986" s="96"/>
      <c r="N986" s="30"/>
      <c r="O986" s="101"/>
      <c r="R986" s="30"/>
      <c r="S986" s="5"/>
      <c r="T986" s="312"/>
      <c r="U986" s="15"/>
      <c r="V986" s="134"/>
      <c r="W986" s="103"/>
      <c r="X986" s="135"/>
      <c r="Y986" s="134"/>
      <c r="Z986" s="113"/>
    </row>
    <row r="987" spans="1:26" s="102" customFormat="1" ht="14.25" customHeight="1" x14ac:dyDescent="0.25">
      <c r="A987" s="96"/>
      <c r="B987" s="97" t="s">
        <v>2739</v>
      </c>
      <c r="C987" s="96"/>
      <c r="D987" s="96"/>
      <c r="E987" s="96"/>
      <c r="F987" s="96" t="s">
        <v>2065</v>
      </c>
      <c r="G987" s="233">
        <v>42656</v>
      </c>
      <c r="H987" s="301">
        <v>13</v>
      </c>
      <c r="I987" s="301">
        <v>10</v>
      </c>
      <c r="J987" s="69">
        <v>2016</v>
      </c>
      <c r="K987" s="40" t="s">
        <v>34</v>
      </c>
      <c r="L987" s="40" t="s">
        <v>2700</v>
      </c>
      <c r="M987" s="96" t="s">
        <v>624</v>
      </c>
      <c r="N987" s="30">
        <v>7288.7955549999997</v>
      </c>
      <c r="O987" s="101"/>
      <c r="Q987" s="102">
        <v>10</v>
      </c>
      <c r="R987" s="30">
        <f t="shared" ref="R987:R990" si="204">(((N987)-1)/10)/12</f>
        <v>60.731629625000004</v>
      </c>
      <c r="S987" s="5">
        <v>121.46325925000001</v>
      </c>
      <c r="T987" s="312">
        <f t="shared" ref="T987:T990" si="205">Z987*R987</f>
        <v>242.92651850000001</v>
      </c>
      <c r="U987" s="15">
        <f t="shared" ref="U987:U990" si="206">T987-S987</f>
        <v>121.46325925000001</v>
      </c>
      <c r="V987" s="134">
        <f t="shared" ref="V987:V990" si="207">N987-T987</f>
        <v>7045.8690364999993</v>
      </c>
      <c r="W987" s="103"/>
      <c r="X987" s="135"/>
      <c r="Y987" s="134"/>
      <c r="Z987" s="113">
        <f>IF((DATEDIF(G987,Z$4,"m"))&gt;=120,120,(DATEDIF(G987,Z$4,"m")))</f>
        <v>4</v>
      </c>
    </row>
    <row r="988" spans="1:26" s="102" customFormat="1" ht="14.25" customHeight="1" x14ac:dyDescent="0.25">
      <c r="A988" s="96"/>
      <c r="B988" s="97" t="s">
        <v>2739</v>
      </c>
      <c r="C988" s="96"/>
      <c r="D988" s="96"/>
      <c r="E988" s="96"/>
      <c r="F988" s="96" t="s">
        <v>2065</v>
      </c>
      <c r="G988" s="233">
        <v>42656</v>
      </c>
      <c r="H988" s="301">
        <v>13</v>
      </c>
      <c r="I988" s="301">
        <v>10</v>
      </c>
      <c r="J988" s="69">
        <v>2016</v>
      </c>
      <c r="K988" s="40" t="s">
        <v>34</v>
      </c>
      <c r="L988" s="40" t="s">
        <v>2700</v>
      </c>
      <c r="M988" s="96" t="s">
        <v>624</v>
      </c>
      <c r="N988" s="30">
        <v>7288.7955549999997</v>
      </c>
      <c r="O988" s="101"/>
      <c r="Q988" s="102">
        <v>10</v>
      </c>
      <c r="R988" s="30">
        <f t="shared" si="204"/>
        <v>60.731629625000004</v>
      </c>
      <c r="S988" s="5">
        <v>121.46325925000001</v>
      </c>
      <c r="T988" s="312">
        <f t="shared" si="205"/>
        <v>242.92651850000001</v>
      </c>
      <c r="U988" s="15">
        <f t="shared" si="206"/>
        <v>121.46325925000001</v>
      </c>
      <c r="V988" s="134">
        <f t="shared" si="207"/>
        <v>7045.8690364999993</v>
      </c>
      <c r="W988" s="103"/>
      <c r="X988" s="135"/>
      <c r="Y988" s="134"/>
      <c r="Z988" s="113">
        <f>IF((DATEDIF(G988,Z$4,"m"))&gt;=120,120,(DATEDIF(G988,Z$4,"m")))</f>
        <v>4</v>
      </c>
    </row>
    <row r="989" spans="1:26" s="102" customFormat="1" ht="14.25" customHeight="1" x14ac:dyDescent="0.25">
      <c r="A989" s="96"/>
      <c r="B989" s="97" t="s">
        <v>2738</v>
      </c>
      <c r="C989" s="96"/>
      <c r="D989" s="96"/>
      <c r="E989" s="96"/>
      <c r="F989" s="96" t="s">
        <v>2091</v>
      </c>
      <c r="G989" s="233">
        <v>42661</v>
      </c>
      <c r="H989" s="301">
        <v>18</v>
      </c>
      <c r="I989" s="301">
        <v>10</v>
      </c>
      <c r="J989" s="69">
        <v>2016</v>
      </c>
      <c r="K989" s="40" t="s">
        <v>34</v>
      </c>
      <c r="L989" s="40" t="s">
        <v>2740</v>
      </c>
      <c r="M989" s="96" t="s">
        <v>624</v>
      </c>
      <c r="N989" s="30">
        <v>6136</v>
      </c>
      <c r="O989" s="101"/>
      <c r="Q989" s="102">
        <v>10</v>
      </c>
      <c r="R989" s="30">
        <f t="shared" si="204"/>
        <v>51.125</v>
      </c>
      <c r="S989" s="5">
        <v>102.25</v>
      </c>
      <c r="T989" s="312">
        <f t="shared" si="205"/>
        <v>204.5</v>
      </c>
      <c r="U989" s="15">
        <f t="shared" si="206"/>
        <v>102.25</v>
      </c>
      <c r="V989" s="134">
        <f t="shared" si="207"/>
        <v>5931.5</v>
      </c>
      <c r="W989" s="103"/>
      <c r="X989" s="135"/>
      <c r="Y989" s="134"/>
      <c r="Z989" s="113">
        <f>IF((DATEDIF(G989,Z$4,"m"))&gt;=120,120,(DATEDIF(G989,Z$4,"m")))</f>
        <v>4</v>
      </c>
    </row>
    <row r="990" spans="1:26" s="102" customFormat="1" ht="14.25" customHeight="1" x14ac:dyDescent="0.25">
      <c r="A990" s="96"/>
      <c r="B990" s="97" t="s">
        <v>2695</v>
      </c>
      <c r="C990" s="96"/>
      <c r="D990" s="96"/>
      <c r="E990" s="96"/>
      <c r="F990" s="96" t="s">
        <v>2091</v>
      </c>
      <c r="G990" s="233">
        <v>42661</v>
      </c>
      <c r="H990" s="301">
        <v>18</v>
      </c>
      <c r="I990" s="301">
        <v>10</v>
      </c>
      <c r="J990" s="69">
        <v>2016</v>
      </c>
      <c r="K990" s="40" t="s">
        <v>34</v>
      </c>
      <c r="L990" s="40" t="s">
        <v>2740</v>
      </c>
      <c r="M990" s="96" t="s">
        <v>624</v>
      </c>
      <c r="N990" s="30">
        <v>4814.3999999999996</v>
      </c>
      <c r="O990" s="101"/>
      <c r="Q990" s="102">
        <v>10</v>
      </c>
      <c r="R990" s="30">
        <f t="shared" si="204"/>
        <v>40.111666666666665</v>
      </c>
      <c r="S990" s="5">
        <v>80.223333333333329</v>
      </c>
      <c r="T990" s="312">
        <f t="shared" si="205"/>
        <v>160.44666666666666</v>
      </c>
      <c r="U990" s="15">
        <f t="shared" si="206"/>
        <v>80.223333333333329</v>
      </c>
      <c r="V990" s="134">
        <f t="shared" si="207"/>
        <v>4653.9533333333329</v>
      </c>
      <c r="W990" s="103"/>
      <c r="X990" s="135"/>
      <c r="Y990" s="134"/>
      <c r="Z990" s="113">
        <f>IF((DATEDIF(G990,Z$4,"m"))&gt;=120,120,(DATEDIF(G990,Z$4,"m")))</f>
        <v>4</v>
      </c>
    </row>
    <row r="991" spans="1:26" x14ac:dyDescent="0.25">
      <c r="B991" s="104" t="s">
        <v>2736</v>
      </c>
      <c r="M991" s="296"/>
      <c r="N991" s="108">
        <f>SUBTOTAL(9,N979:N990)</f>
        <v>69282.391109999997</v>
      </c>
      <c r="O991" s="281"/>
      <c r="P991" s="108"/>
      <c r="Q991" s="102"/>
      <c r="R991" s="108">
        <f>SUBTOTAL(9,R979:R990)</f>
        <v>577.26159258333337</v>
      </c>
      <c r="S991" s="108">
        <v>1154.5231851666667</v>
      </c>
      <c r="T991" s="108">
        <f>SUBTOTAL(9,T979:T990)</f>
        <v>2309.0463703333335</v>
      </c>
      <c r="U991" s="108">
        <f>SUBTOTAL(9,U979:U990)</f>
        <v>1154.5231851666667</v>
      </c>
      <c r="V991" s="108">
        <f>SUBTOTAL(9,V979:V990)</f>
        <v>66973.344739666674</v>
      </c>
      <c r="Z991" s="113"/>
    </row>
    <row r="992" spans="1:26" x14ac:dyDescent="0.25">
      <c r="B992" s="104"/>
      <c r="M992" s="296"/>
      <c r="N992" s="296"/>
      <c r="O992" s="281"/>
      <c r="P992" s="296"/>
      <c r="Q992" s="102"/>
      <c r="R992" s="296"/>
      <c r="S992" s="296"/>
      <c r="T992" s="296"/>
      <c r="U992" s="296"/>
      <c r="V992" s="296"/>
      <c r="Z992" s="113"/>
    </row>
    <row r="993" spans="1:26" x14ac:dyDescent="0.25">
      <c r="B993" s="104"/>
      <c r="M993" s="296"/>
      <c r="N993" s="296"/>
      <c r="O993" s="281"/>
      <c r="P993" s="296"/>
      <c r="Q993" s="102"/>
      <c r="R993" s="296"/>
      <c r="S993" s="296"/>
      <c r="T993" s="296"/>
      <c r="U993" s="296"/>
      <c r="V993" s="296"/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s="102" customFormat="1" ht="14.25" customHeight="1" x14ac:dyDescent="0.25">
      <c r="A995" s="96"/>
      <c r="B995" s="97" t="s">
        <v>2553</v>
      </c>
      <c r="C995" s="96" t="s">
        <v>2554</v>
      </c>
      <c r="D995" s="96">
        <v>609</v>
      </c>
      <c r="E995" s="96"/>
      <c r="F995" s="96" t="s">
        <v>2091</v>
      </c>
      <c r="G995" s="233">
        <v>42677</v>
      </c>
      <c r="H995" s="301">
        <v>3</v>
      </c>
      <c r="I995" s="301">
        <v>11</v>
      </c>
      <c r="J995" s="69">
        <v>2016</v>
      </c>
      <c r="K995" s="40" t="s">
        <v>34</v>
      </c>
      <c r="L995" s="40" t="s">
        <v>2757</v>
      </c>
      <c r="M995" s="96" t="s">
        <v>624</v>
      </c>
      <c r="N995" s="30">
        <v>23222.400000000001</v>
      </c>
      <c r="O995" s="101"/>
      <c r="Q995" s="102">
        <v>10</v>
      </c>
      <c r="R995" s="30">
        <f t="shared" ref="R995:R996" si="208">(((N995)-1)/10)/12</f>
        <v>193.51166666666668</v>
      </c>
      <c r="S995" s="5">
        <v>193.51166666666668</v>
      </c>
      <c r="T995" s="312">
        <f t="shared" ref="T995:T996" si="209">Z995*R995</f>
        <v>580.53500000000008</v>
      </c>
      <c r="U995" s="15">
        <f>T995-S995</f>
        <v>387.02333333333343</v>
      </c>
      <c r="V995" s="134">
        <f t="shared" ref="V995:V996" si="210">N995-T995</f>
        <v>22641.865000000002</v>
      </c>
      <c r="W995" s="103" t="s">
        <v>2121</v>
      </c>
      <c r="X995" s="135"/>
      <c r="Y995" s="134"/>
      <c r="Z995" s="113">
        <f t="shared" ref="Z995:Z1013" si="211">IF((DATEDIF(G995,Z$4,"m"))&gt;=120,120,(DATEDIF(G995,Z$4,"m")))</f>
        <v>3</v>
      </c>
    </row>
    <row r="996" spans="1:26" s="102" customFormat="1" ht="14.25" customHeight="1" x14ac:dyDescent="0.25">
      <c r="A996" s="96"/>
      <c r="B996" s="97" t="s">
        <v>2695</v>
      </c>
      <c r="C996" s="96" t="s">
        <v>2758</v>
      </c>
      <c r="D996" s="96"/>
      <c r="E996" s="96"/>
      <c r="F996" s="96" t="s">
        <v>2091</v>
      </c>
      <c r="G996" s="233">
        <v>42677</v>
      </c>
      <c r="H996" s="301">
        <v>3</v>
      </c>
      <c r="I996" s="301">
        <v>11</v>
      </c>
      <c r="J996" s="69">
        <v>2016</v>
      </c>
      <c r="K996" s="40" t="s">
        <v>34</v>
      </c>
      <c r="L996" s="40" t="s">
        <v>2757</v>
      </c>
      <c r="M996" s="96" t="s">
        <v>624</v>
      </c>
      <c r="N996" s="30">
        <v>4814.3999999999996</v>
      </c>
      <c r="O996" s="101"/>
      <c r="Q996" s="102">
        <v>10</v>
      </c>
      <c r="R996" s="30">
        <f t="shared" si="208"/>
        <v>40.111666666666665</v>
      </c>
      <c r="S996" s="5">
        <v>40.111666666666665</v>
      </c>
      <c r="T996" s="312">
        <f t="shared" si="209"/>
        <v>120.33499999999999</v>
      </c>
      <c r="U996" s="15">
        <f t="shared" ref="U996" si="212">T996-S996</f>
        <v>80.223333333333329</v>
      </c>
      <c r="V996" s="134">
        <f t="shared" si="210"/>
        <v>4694.0649999999996</v>
      </c>
      <c r="W996" s="103"/>
      <c r="X996" s="135"/>
      <c r="Y996" s="134"/>
      <c r="Z996" s="113">
        <f t="shared" si="211"/>
        <v>3</v>
      </c>
    </row>
    <row r="997" spans="1:26" s="102" customFormat="1" ht="14.25" customHeight="1" x14ac:dyDescent="0.25">
      <c r="A997" s="96"/>
      <c r="B997" s="97" t="s">
        <v>2695</v>
      </c>
      <c r="C997" s="96" t="s">
        <v>2758</v>
      </c>
      <c r="D997" s="96"/>
      <c r="E997" s="96"/>
      <c r="F997" s="96" t="s">
        <v>2091</v>
      </c>
      <c r="G997" s="233">
        <v>42677</v>
      </c>
      <c r="H997" s="301">
        <v>3</v>
      </c>
      <c r="I997" s="301">
        <v>11</v>
      </c>
      <c r="J997" s="69">
        <v>2016</v>
      </c>
      <c r="K997" s="40" t="s">
        <v>34</v>
      </c>
      <c r="L997" s="40" t="s">
        <v>2757</v>
      </c>
      <c r="M997" s="96" t="s">
        <v>624</v>
      </c>
      <c r="N997" s="30">
        <v>4814.3999999999996</v>
      </c>
      <c r="O997" s="101"/>
      <c r="Q997" s="102">
        <v>10</v>
      </c>
      <c r="R997" s="30">
        <f t="shared" ref="R997:R998" si="213">(((N997)-1)/10)/12</f>
        <v>40.111666666666665</v>
      </c>
      <c r="S997" s="5">
        <v>40.111666666666665</v>
      </c>
      <c r="T997" s="312">
        <f t="shared" ref="T997:T998" si="214">Z997*R997</f>
        <v>120.33499999999999</v>
      </c>
      <c r="U997" s="15">
        <f t="shared" ref="U997:U998" si="215">T997-S997</f>
        <v>80.223333333333329</v>
      </c>
      <c r="V997" s="134">
        <f t="shared" ref="V997:V998" si="216">N997-T997</f>
        <v>4694.0649999999996</v>
      </c>
      <c r="W997" s="103"/>
      <c r="X997" s="135"/>
      <c r="Y997" s="134"/>
      <c r="Z997" s="113">
        <f t="shared" si="211"/>
        <v>3</v>
      </c>
    </row>
    <row r="998" spans="1:26" s="102" customFormat="1" ht="14.25" customHeight="1" x14ac:dyDescent="0.25">
      <c r="A998" s="96"/>
      <c r="B998" s="97" t="s">
        <v>2695</v>
      </c>
      <c r="C998" s="96" t="s">
        <v>2758</v>
      </c>
      <c r="D998" s="96"/>
      <c r="E998" s="96"/>
      <c r="F998" s="96" t="s">
        <v>2091</v>
      </c>
      <c r="G998" s="233">
        <v>42677</v>
      </c>
      <c r="H998" s="301">
        <v>3</v>
      </c>
      <c r="I998" s="301">
        <v>11</v>
      </c>
      <c r="J998" s="69">
        <v>2016</v>
      </c>
      <c r="K998" s="40" t="s">
        <v>34</v>
      </c>
      <c r="L998" s="40" t="s">
        <v>2757</v>
      </c>
      <c r="M998" s="96" t="s">
        <v>624</v>
      </c>
      <c r="N998" s="30">
        <v>4814.3999999999996</v>
      </c>
      <c r="O998" s="101"/>
      <c r="Q998" s="102">
        <v>10</v>
      </c>
      <c r="R998" s="30">
        <f t="shared" si="213"/>
        <v>40.111666666666665</v>
      </c>
      <c r="S998" s="5">
        <v>40.111666666666665</v>
      </c>
      <c r="T998" s="312">
        <f t="shared" si="214"/>
        <v>120.33499999999999</v>
      </c>
      <c r="U998" s="15">
        <f t="shared" si="215"/>
        <v>80.223333333333329</v>
      </c>
      <c r="V998" s="134">
        <f t="shared" si="216"/>
        <v>4694.0649999999996</v>
      </c>
      <c r="W998" s="103"/>
      <c r="X998" s="135"/>
      <c r="Y998" s="134"/>
      <c r="Z998" s="113">
        <f t="shared" si="211"/>
        <v>3</v>
      </c>
    </row>
    <row r="999" spans="1:26" s="102" customFormat="1" ht="14.25" customHeight="1" x14ac:dyDescent="0.25">
      <c r="A999" s="96"/>
      <c r="B999" s="97" t="s">
        <v>2738</v>
      </c>
      <c r="C999" s="96"/>
      <c r="D999" s="96"/>
      <c r="E999" s="96"/>
      <c r="F999" s="96" t="s">
        <v>2091</v>
      </c>
      <c r="G999" s="233">
        <v>42677</v>
      </c>
      <c r="H999" s="301">
        <v>3</v>
      </c>
      <c r="I999" s="301">
        <v>11</v>
      </c>
      <c r="J999" s="69">
        <v>2016</v>
      </c>
      <c r="K999" s="40" t="s">
        <v>34</v>
      </c>
      <c r="L999" s="40" t="s">
        <v>2757</v>
      </c>
      <c r="M999" s="96" t="s">
        <v>624</v>
      </c>
      <c r="N999" s="30">
        <v>7056.4</v>
      </c>
      <c r="O999" s="101"/>
      <c r="Q999" s="102">
        <v>10</v>
      </c>
      <c r="R999" s="30">
        <f t="shared" ref="R999" si="217">(((N999)-1)/10)/12</f>
        <v>58.794999999999995</v>
      </c>
      <c r="S999" s="5">
        <v>58.794999999999995</v>
      </c>
      <c r="T999" s="312">
        <f t="shared" ref="T999" si="218">Z999*R999</f>
        <v>176.38499999999999</v>
      </c>
      <c r="U999" s="15">
        <f t="shared" ref="U999" si="219">T999-S999</f>
        <v>117.59</v>
      </c>
      <c r="V999" s="134">
        <f t="shared" ref="V999" si="220">N999-T999</f>
        <v>6880.0149999999994</v>
      </c>
      <c r="W999" s="103"/>
      <c r="X999" s="135"/>
      <c r="Y999" s="134"/>
      <c r="Z999" s="113">
        <f t="shared" si="211"/>
        <v>3</v>
      </c>
    </row>
    <row r="1000" spans="1:26" s="102" customFormat="1" ht="14.25" customHeight="1" x14ac:dyDescent="0.25">
      <c r="A1000" s="96"/>
      <c r="B1000" s="97" t="s">
        <v>2738</v>
      </c>
      <c r="C1000" s="96"/>
      <c r="D1000" s="96"/>
      <c r="E1000" s="96"/>
      <c r="F1000" s="96" t="s">
        <v>2091</v>
      </c>
      <c r="G1000" s="233">
        <v>42677</v>
      </c>
      <c r="H1000" s="301">
        <v>3</v>
      </c>
      <c r="I1000" s="301">
        <v>11</v>
      </c>
      <c r="J1000" s="69">
        <v>2016</v>
      </c>
      <c r="K1000" s="40" t="s">
        <v>34</v>
      </c>
      <c r="L1000" s="40" t="s">
        <v>2757</v>
      </c>
      <c r="M1000" s="96" t="s">
        <v>624</v>
      </c>
      <c r="N1000" s="30">
        <v>7056.4</v>
      </c>
      <c r="O1000" s="101"/>
      <c r="Q1000" s="102">
        <v>10</v>
      </c>
      <c r="R1000" s="30">
        <f t="shared" ref="R1000:R1013" si="221">(((N1000)-1)/10)/12</f>
        <v>58.794999999999995</v>
      </c>
      <c r="S1000" s="5">
        <v>58.794999999999995</v>
      </c>
      <c r="T1000" s="312">
        <f t="shared" ref="T1000:T1013" si="222">Z1000*R1000</f>
        <v>176.38499999999999</v>
      </c>
      <c r="U1000" s="15">
        <f t="shared" ref="U1000:U1013" si="223">T1000-S1000</f>
        <v>117.59</v>
      </c>
      <c r="V1000" s="134">
        <f t="shared" ref="V1000:V1013" si="224">N1000-T1000</f>
        <v>6880.0149999999994</v>
      </c>
      <c r="W1000" s="103"/>
      <c r="X1000" s="135"/>
      <c r="Y1000" s="134"/>
      <c r="Z1000" s="113">
        <f t="shared" si="211"/>
        <v>3</v>
      </c>
    </row>
    <row r="1001" spans="1:26" s="102" customFormat="1" ht="14.25" customHeight="1" x14ac:dyDescent="0.25">
      <c r="A1001" s="96"/>
      <c r="B1001" s="97" t="s">
        <v>2738</v>
      </c>
      <c r="C1001" s="96"/>
      <c r="D1001" s="96"/>
      <c r="E1001" s="96"/>
      <c r="F1001" s="96" t="s">
        <v>2091</v>
      </c>
      <c r="G1001" s="233">
        <v>42677</v>
      </c>
      <c r="H1001" s="301">
        <v>3</v>
      </c>
      <c r="I1001" s="301">
        <v>11</v>
      </c>
      <c r="J1001" s="69">
        <v>2016</v>
      </c>
      <c r="K1001" s="40" t="s">
        <v>34</v>
      </c>
      <c r="L1001" s="40" t="s">
        <v>2757</v>
      </c>
      <c r="M1001" s="96" t="s">
        <v>624</v>
      </c>
      <c r="N1001" s="30">
        <v>7056.4</v>
      </c>
      <c r="O1001" s="101"/>
      <c r="Q1001" s="102">
        <v>10</v>
      </c>
      <c r="R1001" s="30">
        <f t="shared" si="221"/>
        <v>58.794999999999995</v>
      </c>
      <c r="S1001" s="5">
        <v>58.794999999999995</v>
      </c>
      <c r="T1001" s="312">
        <f t="shared" si="222"/>
        <v>176.38499999999999</v>
      </c>
      <c r="U1001" s="15">
        <f t="shared" si="223"/>
        <v>117.59</v>
      </c>
      <c r="V1001" s="134">
        <f t="shared" si="224"/>
        <v>6880.0149999999994</v>
      </c>
      <c r="W1001" s="103"/>
      <c r="X1001" s="135"/>
      <c r="Y1001" s="134"/>
      <c r="Z1001" s="113">
        <f t="shared" si="211"/>
        <v>3</v>
      </c>
    </row>
    <row r="1002" spans="1:26" s="102" customFormat="1" ht="14.25" customHeight="1" x14ac:dyDescent="0.25">
      <c r="A1002" s="96"/>
      <c r="B1002" s="97" t="s">
        <v>2738</v>
      </c>
      <c r="C1002" s="96"/>
      <c r="D1002" s="96"/>
      <c r="E1002" s="96"/>
      <c r="F1002" s="96" t="s">
        <v>2091</v>
      </c>
      <c r="G1002" s="233">
        <v>42677</v>
      </c>
      <c r="H1002" s="301">
        <v>3</v>
      </c>
      <c r="I1002" s="301">
        <v>11</v>
      </c>
      <c r="J1002" s="69">
        <v>2016</v>
      </c>
      <c r="K1002" s="40" t="s">
        <v>34</v>
      </c>
      <c r="L1002" s="40" t="s">
        <v>2757</v>
      </c>
      <c r="M1002" s="96" t="s">
        <v>624</v>
      </c>
      <c r="N1002" s="30">
        <v>7056.4</v>
      </c>
      <c r="O1002" s="101"/>
      <c r="Q1002" s="102">
        <v>10</v>
      </c>
      <c r="R1002" s="30">
        <f t="shared" si="221"/>
        <v>58.794999999999995</v>
      </c>
      <c r="S1002" s="5">
        <v>58.794999999999995</v>
      </c>
      <c r="T1002" s="312">
        <f t="shared" si="222"/>
        <v>176.38499999999999</v>
      </c>
      <c r="U1002" s="15">
        <f t="shared" si="223"/>
        <v>117.59</v>
      </c>
      <c r="V1002" s="134">
        <f t="shared" si="224"/>
        <v>6880.0149999999994</v>
      </c>
      <c r="W1002" s="103"/>
      <c r="X1002" s="135"/>
      <c r="Y1002" s="134"/>
      <c r="Z1002" s="113">
        <f t="shared" si="211"/>
        <v>3</v>
      </c>
    </row>
    <row r="1003" spans="1:26" s="102" customFormat="1" ht="14.25" customHeight="1" x14ac:dyDescent="0.25">
      <c r="A1003" s="96"/>
      <c r="B1003" s="97" t="s">
        <v>2738</v>
      </c>
      <c r="C1003" s="96"/>
      <c r="D1003" s="96"/>
      <c r="E1003" s="96"/>
      <c r="F1003" s="96" t="s">
        <v>2091</v>
      </c>
      <c r="G1003" s="233">
        <v>42677</v>
      </c>
      <c r="H1003" s="301">
        <v>3</v>
      </c>
      <c r="I1003" s="301">
        <v>11</v>
      </c>
      <c r="J1003" s="69">
        <v>2016</v>
      </c>
      <c r="K1003" s="40" t="s">
        <v>34</v>
      </c>
      <c r="L1003" s="40" t="s">
        <v>2757</v>
      </c>
      <c r="M1003" s="96" t="s">
        <v>624</v>
      </c>
      <c r="N1003" s="30">
        <v>7056.4</v>
      </c>
      <c r="O1003" s="101"/>
      <c r="Q1003" s="102">
        <v>10</v>
      </c>
      <c r="R1003" s="30">
        <f t="shared" si="221"/>
        <v>58.794999999999995</v>
      </c>
      <c r="S1003" s="5">
        <v>58.794999999999995</v>
      </c>
      <c r="T1003" s="312">
        <f t="shared" si="222"/>
        <v>176.38499999999999</v>
      </c>
      <c r="U1003" s="15">
        <f t="shared" si="223"/>
        <v>117.59</v>
      </c>
      <c r="V1003" s="134">
        <f t="shared" si="224"/>
        <v>6880.0149999999994</v>
      </c>
      <c r="W1003" s="103"/>
      <c r="X1003" s="135"/>
      <c r="Y1003" s="134"/>
      <c r="Z1003" s="113">
        <f t="shared" si="211"/>
        <v>3</v>
      </c>
    </row>
    <row r="1004" spans="1:26" s="102" customFormat="1" ht="14.25" customHeight="1" x14ac:dyDescent="0.25">
      <c r="A1004" s="96"/>
      <c r="B1004" s="97" t="s">
        <v>2738</v>
      </c>
      <c r="C1004" s="96"/>
      <c r="D1004" s="96"/>
      <c r="E1004" s="96"/>
      <c r="F1004" s="96" t="s">
        <v>2091</v>
      </c>
      <c r="G1004" s="233">
        <v>42677</v>
      </c>
      <c r="H1004" s="301">
        <v>3</v>
      </c>
      <c r="I1004" s="301">
        <v>11</v>
      </c>
      <c r="J1004" s="69">
        <v>2016</v>
      </c>
      <c r="K1004" s="40" t="s">
        <v>34</v>
      </c>
      <c r="L1004" s="40" t="s">
        <v>2757</v>
      </c>
      <c r="M1004" s="96" t="s">
        <v>624</v>
      </c>
      <c r="N1004" s="30">
        <v>7056.4</v>
      </c>
      <c r="O1004" s="101"/>
      <c r="Q1004" s="102">
        <v>10</v>
      </c>
      <c r="R1004" s="30">
        <f t="shared" si="221"/>
        <v>58.794999999999995</v>
      </c>
      <c r="S1004" s="5">
        <v>58.794999999999995</v>
      </c>
      <c r="T1004" s="312">
        <f t="shared" si="222"/>
        <v>176.38499999999999</v>
      </c>
      <c r="U1004" s="15">
        <f t="shared" si="223"/>
        <v>117.59</v>
      </c>
      <c r="V1004" s="134">
        <f t="shared" si="224"/>
        <v>6880.0149999999994</v>
      </c>
      <c r="W1004" s="103"/>
      <c r="X1004" s="135"/>
      <c r="Y1004" s="134"/>
      <c r="Z1004" s="113">
        <f t="shared" si="211"/>
        <v>3</v>
      </c>
    </row>
    <row r="1005" spans="1:26" s="102" customFormat="1" ht="14.25" customHeight="1" x14ac:dyDescent="0.25">
      <c r="A1005" s="96"/>
      <c r="B1005" s="97" t="s">
        <v>2761</v>
      </c>
      <c r="C1005" s="96" t="s">
        <v>2760</v>
      </c>
      <c r="D1005" s="96"/>
      <c r="E1005" s="96"/>
      <c r="F1005" s="96" t="s">
        <v>2091</v>
      </c>
      <c r="G1005" s="233">
        <v>42677</v>
      </c>
      <c r="H1005" s="301">
        <v>3</v>
      </c>
      <c r="I1005" s="301">
        <v>11</v>
      </c>
      <c r="J1005" s="69">
        <v>2016</v>
      </c>
      <c r="K1005" s="40" t="s">
        <v>34</v>
      </c>
      <c r="L1005" s="40" t="s">
        <v>2757</v>
      </c>
      <c r="M1005" s="96" t="s">
        <v>624</v>
      </c>
      <c r="N1005" s="30">
        <v>4904.08</v>
      </c>
      <c r="O1005" s="101"/>
      <c r="Q1005" s="102">
        <v>10</v>
      </c>
      <c r="R1005" s="30">
        <f t="shared" si="221"/>
        <v>40.859000000000002</v>
      </c>
      <c r="S1005" s="5">
        <v>40.859000000000002</v>
      </c>
      <c r="T1005" s="312">
        <f t="shared" si="222"/>
        <v>122.577</v>
      </c>
      <c r="U1005" s="15">
        <f t="shared" si="223"/>
        <v>81.717999999999989</v>
      </c>
      <c r="V1005" s="134">
        <f t="shared" si="224"/>
        <v>4781.5029999999997</v>
      </c>
      <c r="W1005" s="103" t="s">
        <v>2121</v>
      </c>
      <c r="X1005" s="135"/>
      <c r="Y1005" s="134"/>
      <c r="Z1005" s="113">
        <f t="shared" si="211"/>
        <v>3</v>
      </c>
    </row>
    <row r="1006" spans="1:26" x14ac:dyDescent="0.25">
      <c r="B1006" s="97" t="s">
        <v>2636</v>
      </c>
      <c r="F1006" s="96" t="s">
        <v>2091</v>
      </c>
      <c r="G1006" s="233">
        <v>42677</v>
      </c>
      <c r="H1006" s="301">
        <v>3</v>
      </c>
      <c r="I1006" s="301">
        <v>11</v>
      </c>
      <c r="J1006" s="69">
        <v>2016</v>
      </c>
      <c r="K1006" s="40" t="s">
        <v>34</v>
      </c>
      <c r="L1006" s="40" t="s">
        <v>2757</v>
      </c>
      <c r="M1006" s="96" t="s">
        <v>624</v>
      </c>
      <c r="N1006" s="30">
        <v>1803.04</v>
      </c>
      <c r="O1006" s="101"/>
      <c r="P1006" s="102"/>
      <c r="Q1006" s="102">
        <v>10</v>
      </c>
      <c r="R1006" s="30">
        <f t="shared" si="221"/>
        <v>15.017000000000001</v>
      </c>
      <c r="S1006" s="5">
        <v>15.017000000000001</v>
      </c>
      <c r="T1006" s="312">
        <f t="shared" si="222"/>
        <v>45.051000000000002</v>
      </c>
      <c r="U1006" s="15">
        <f t="shared" si="223"/>
        <v>30.033999999999999</v>
      </c>
      <c r="V1006" s="134">
        <f t="shared" si="224"/>
        <v>1757.989</v>
      </c>
      <c r="W1006" s="103" t="s">
        <v>2121</v>
      </c>
      <c r="X1006" s="135"/>
      <c r="Y1006" s="134"/>
      <c r="Z1006" s="113">
        <f t="shared" si="211"/>
        <v>3</v>
      </c>
    </row>
    <row r="1007" spans="1:26" x14ac:dyDescent="0.25">
      <c r="B1007" s="97" t="s">
        <v>2637</v>
      </c>
      <c r="F1007" s="96" t="s">
        <v>2091</v>
      </c>
      <c r="G1007" s="233">
        <v>42677</v>
      </c>
      <c r="H1007" s="301">
        <v>3</v>
      </c>
      <c r="I1007" s="301">
        <v>11</v>
      </c>
      <c r="J1007" s="69">
        <v>2016</v>
      </c>
      <c r="K1007" s="40" t="s">
        <v>34</v>
      </c>
      <c r="L1007" s="40" t="s">
        <v>2757</v>
      </c>
      <c r="M1007" s="96" t="s">
        <v>624</v>
      </c>
      <c r="N1007" s="30">
        <v>3917.6</v>
      </c>
      <c r="O1007" s="101"/>
      <c r="P1007" s="102"/>
      <c r="Q1007" s="102">
        <v>10</v>
      </c>
      <c r="R1007" s="30">
        <f t="shared" si="221"/>
        <v>32.638333333333328</v>
      </c>
      <c r="S1007" s="5">
        <v>32.638333333333328</v>
      </c>
      <c r="T1007" s="312">
        <f t="shared" si="222"/>
        <v>97.914999999999992</v>
      </c>
      <c r="U1007" s="15">
        <f t="shared" si="223"/>
        <v>65.276666666666671</v>
      </c>
      <c r="V1007" s="134">
        <f t="shared" si="224"/>
        <v>3819.6849999999999</v>
      </c>
      <c r="W1007" s="103" t="s">
        <v>2121</v>
      </c>
      <c r="X1007" s="135"/>
      <c r="Y1007" s="134"/>
      <c r="Z1007" s="113">
        <f t="shared" si="211"/>
        <v>3</v>
      </c>
    </row>
    <row r="1008" spans="1:26" s="102" customFormat="1" ht="14.25" customHeight="1" x14ac:dyDescent="0.25">
      <c r="A1008" s="96"/>
      <c r="B1008" s="97" t="s">
        <v>2698</v>
      </c>
      <c r="C1008" s="96"/>
      <c r="D1008" s="96" t="s">
        <v>2699</v>
      </c>
      <c r="E1008" s="96"/>
      <c r="F1008" s="96" t="s">
        <v>2091</v>
      </c>
      <c r="G1008" s="233">
        <v>42677</v>
      </c>
      <c r="H1008" s="301">
        <v>3</v>
      </c>
      <c r="I1008" s="301">
        <v>11</v>
      </c>
      <c r="J1008" s="69">
        <v>2016</v>
      </c>
      <c r="K1008" s="40" t="s">
        <v>34</v>
      </c>
      <c r="L1008" s="40" t="s">
        <v>2757</v>
      </c>
      <c r="M1008" s="96" t="s">
        <v>624</v>
      </c>
      <c r="N1008" s="30">
        <v>8722.56</v>
      </c>
      <c r="O1008" s="101"/>
      <c r="Q1008" s="102">
        <v>10</v>
      </c>
      <c r="R1008" s="30">
        <f t="shared" si="221"/>
        <v>72.679666666666662</v>
      </c>
      <c r="S1008" s="5">
        <v>72.679666666666662</v>
      </c>
      <c r="T1008" s="312">
        <f t="shared" si="222"/>
        <v>218.03899999999999</v>
      </c>
      <c r="U1008" s="15">
        <f t="shared" si="223"/>
        <v>145.35933333333332</v>
      </c>
      <c r="V1008" s="134">
        <f t="shared" si="224"/>
        <v>8504.5209999999988</v>
      </c>
      <c r="W1008" s="103"/>
      <c r="X1008" s="135"/>
      <c r="Y1008" s="134"/>
      <c r="Z1008" s="113">
        <f t="shared" si="211"/>
        <v>3</v>
      </c>
    </row>
    <row r="1009" spans="1:26" s="102" customFormat="1" ht="14.25" customHeight="1" x14ac:dyDescent="0.25">
      <c r="A1009" s="96"/>
      <c r="B1009" s="97" t="s">
        <v>2698</v>
      </c>
      <c r="C1009" s="96"/>
      <c r="D1009" s="96" t="s">
        <v>2699</v>
      </c>
      <c r="E1009" s="96"/>
      <c r="F1009" s="96" t="s">
        <v>2091</v>
      </c>
      <c r="G1009" s="233">
        <v>42677</v>
      </c>
      <c r="H1009" s="301">
        <v>3</v>
      </c>
      <c r="I1009" s="301">
        <v>11</v>
      </c>
      <c r="J1009" s="69">
        <v>2016</v>
      </c>
      <c r="K1009" s="40" t="s">
        <v>34</v>
      </c>
      <c r="L1009" s="40" t="s">
        <v>2757</v>
      </c>
      <c r="M1009" s="96" t="s">
        <v>624</v>
      </c>
      <c r="N1009" s="30">
        <v>8722.56</v>
      </c>
      <c r="O1009" s="101"/>
      <c r="Q1009" s="102">
        <v>10</v>
      </c>
      <c r="R1009" s="30">
        <f t="shared" si="221"/>
        <v>72.679666666666662</v>
      </c>
      <c r="S1009" s="5">
        <v>72.679666666666662</v>
      </c>
      <c r="T1009" s="312">
        <f t="shared" si="222"/>
        <v>218.03899999999999</v>
      </c>
      <c r="U1009" s="15">
        <f t="shared" si="223"/>
        <v>145.35933333333332</v>
      </c>
      <c r="V1009" s="134">
        <f t="shared" si="224"/>
        <v>8504.5209999999988</v>
      </c>
      <c r="W1009" s="103"/>
      <c r="X1009" s="135"/>
      <c r="Y1009" s="134"/>
      <c r="Z1009" s="113">
        <f t="shared" si="211"/>
        <v>3</v>
      </c>
    </row>
    <row r="1010" spans="1:26" s="102" customFormat="1" ht="14.25" customHeight="1" x14ac:dyDescent="0.25">
      <c r="A1010" s="96"/>
      <c r="B1010" s="97" t="s">
        <v>2698</v>
      </c>
      <c r="C1010" s="96"/>
      <c r="D1010" s="96" t="s">
        <v>2699</v>
      </c>
      <c r="E1010" s="96"/>
      <c r="F1010" s="96" t="s">
        <v>2091</v>
      </c>
      <c r="G1010" s="233">
        <v>42677</v>
      </c>
      <c r="H1010" s="301">
        <v>3</v>
      </c>
      <c r="I1010" s="301">
        <v>11</v>
      </c>
      <c r="J1010" s="69">
        <v>2016</v>
      </c>
      <c r="K1010" s="40" t="s">
        <v>34</v>
      </c>
      <c r="L1010" s="40" t="s">
        <v>2757</v>
      </c>
      <c r="M1010" s="96" t="s">
        <v>624</v>
      </c>
      <c r="N1010" s="30">
        <v>8722.56</v>
      </c>
      <c r="O1010" s="101"/>
      <c r="Q1010" s="102">
        <v>10</v>
      </c>
      <c r="R1010" s="30">
        <f t="shared" si="221"/>
        <v>72.679666666666662</v>
      </c>
      <c r="S1010" s="5">
        <v>72.679666666666662</v>
      </c>
      <c r="T1010" s="312">
        <f t="shared" si="222"/>
        <v>218.03899999999999</v>
      </c>
      <c r="U1010" s="15">
        <f t="shared" si="223"/>
        <v>145.35933333333332</v>
      </c>
      <c r="V1010" s="134">
        <f t="shared" si="224"/>
        <v>8504.5209999999988</v>
      </c>
      <c r="W1010" s="103"/>
      <c r="X1010" s="135"/>
      <c r="Y1010" s="134"/>
      <c r="Z1010" s="113">
        <f t="shared" si="211"/>
        <v>3</v>
      </c>
    </row>
    <row r="1011" spans="1:26" s="102" customFormat="1" ht="14.25" customHeight="1" x14ac:dyDescent="0.25">
      <c r="A1011" s="96"/>
      <c r="B1011" s="97" t="s">
        <v>2698</v>
      </c>
      <c r="C1011" s="96"/>
      <c r="D1011" s="96" t="s">
        <v>2699</v>
      </c>
      <c r="E1011" s="96"/>
      <c r="F1011" s="96" t="s">
        <v>2091</v>
      </c>
      <c r="G1011" s="233">
        <v>42677</v>
      </c>
      <c r="H1011" s="301">
        <v>3</v>
      </c>
      <c r="I1011" s="301">
        <v>11</v>
      </c>
      <c r="J1011" s="69">
        <v>2016</v>
      </c>
      <c r="K1011" s="40" t="s">
        <v>34</v>
      </c>
      <c r="L1011" s="40" t="s">
        <v>2757</v>
      </c>
      <c r="M1011" s="96" t="s">
        <v>624</v>
      </c>
      <c r="N1011" s="30">
        <v>8722.56</v>
      </c>
      <c r="O1011" s="101"/>
      <c r="Q1011" s="102">
        <v>10</v>
      </c>
      <c r="R1011" s="30">
        <f t="shared" si="221"/>
        <v>72.679666666666662</v>
      </c>
      <c r="S1011" s="5">
        <v>72.679666666666662</v>
      </c>
      <c r="T1011" s="312">
        <f t="shared" si="222"/>
        <v>218.03899999999999</v>
      </c>
      <c r="U1011" s="15">
        <f t="shared" si="223"/>
        <v>145.35933333333332</v>
      </c>
      <c r="V1011" s="134">
        <f t="shared" si="224"/>
        <v>8504.5209999999988</v>
      </c>
      <c r="W1011" s="103"/>
      <c r="X1011" s="135"/>
      <c r="Y1011" s="134"/>
      <c r="Z1011" s="113">
        <f t="shared" si="211"/>
        <v>3</v>
      </c>
    </row>
    <row r="1012" spans="1:26" s="102" customFormat="1" ht="14.25" customHeight="1" x14ac:dyDescent="0.25">
      <c r="A1012" s="96"/>
      <c r="B1012" s="97" t="s">
        <v>2698</v>
      </c>
      <c r="C1012" s="96"/>
      <c r="D1012" s="96" t="s">
        <v>2699</v>
      </c>
      <c r="E1012" s="96"/>
      <c r="F1012" s="96" t="s">
        <v>2091</v>
      </c>
      <c r="G1012" s="233">
        <v>42677</v>
      </c>
      <c r="H1012" s="301">
        <v>3</v>
      </c>
      <c r="I1012" s="301">
        <v>11</v>
      </c>
      <c r="J1012" s="69">
        <v>2016</v>
      </c>
      <c r="K1012" s="40" t="s">
        <v>34</v>
      </c>
      <c r="L1012" s="40" t="s">
        <v>2757</v>
      </c>
      <c r="M1012" s="96" t="s">
        <v>624</v>
      </c>
      <c r="N1012" s="30">
        <v>8722.56</v>
      </c>
      <c r="O1012" s="101"/>
      <c r="Q1012" s="102">
        <v>10</v>
      </c>
      <c r="R1012" s="30">
        <f t="shared" si="221"/>
        <v>72.679666666666662</v>
      </c>
      <c r="S1012" s="5">
        <v>72.679666666666662</v>
      </c>
      <c r="T1012" s="312">
        <f t="shared" si="222"/>
        <v>218.03899999999999</v>
      </c>
      <c r="U1012" s="15">
        <f t="shared" si="223"/>
        <v>145.35933333333332</v>
      </c>
      <c r="V1012" s="134">
        <f t="shared" si="224"/>
        <v>8504.5209999999988</v>
      </c>
      <c r="W1012" s="103"/>
      <c r="X1012" s="135"/>
      <c r="Y1012" s="134"/>
      <c r="Z1012" s="113">
        <f t="shared" si="211"/>
        <v>3</v>
      </c>
    </row>
    <row r="1013" spans="1:26" s="102" customFormat="1" ht="14.25" customHeight="1" x14ac:dyDescent="0.25">
      <c r="A1013" s="96"/>
      <c r="B1013" s="97" t="s">
        <v>2698</v>
      </c>
      <c r="C1013" s="96"/>
      <c r="D1013" s="96" t="s">
        <v>2699</v>
      </c>
      <c r="E1013" s="96"/>
      <c r="F1013" s="96" t="s">
        <v>2091</v>
      </c>
      <c r="G1013" s="233">
        <v>42677</v>
      </c>
      <c r="H1013" s="301">
        <v>3</v>
      </c>
      <c r="I1013" s="301">
        <v>11</v>
      </c>
      <c r="J1013" s="69">
        <v>2016</v>
      </c>
      <c r="K1013" s="40" t="s">
        <v>34</v>
      </c>
      <c r="L1013" s="40" t="s">
        <v>2757</v>
      </c>
      <c r="M1013" s="96" t="s">
        <v>624</v>
      </c>
      <c r="N1013" s="30">
        <v>8722.56</v>
      </c>
      <c r="O1013" s="101"/>
      <c r="Q1013" s="102">
        <v>10</v>
      </c>
      <c r="R1013" s="30">
        <f t="shared" si="221"/>
        <v>72.679666666666662</v>
      </c>
      <c r="S1013" s="5">
        <v>72.679666666666662</v>
      </c>
      <c r="T1013" s="312">
        <f t="shared" si="222"/>
        <v>218.03899999999999</v>
      </c>
      <c r="U1013" s="15">
        <f t="shared" si="223"/>
        <v>145.35933333333332</v>
      </c>
      <c r="V1013" s="134">
        <f t="shared" si="224"/>
        <v>8504.5209999999988</v>
      </c>
      <c r="W1013" s="103"/>
      <c r="X1013" s="135"/>
      <c r="Y1013" s="134"/>
      <c r="Z1013" s="113">
        <f t="shared" si="211"/>
        <v>3</v>
      </c>
    </row>
    <row r="1014" spans="1:26" x14ac:dyDescent="0.25">
      <c r="B1014" s="104" t="s">
        <v>2762</v>
      </c>
      <c r="M1014" s="296"/>
      <c r="N1014" s="108">
        <f>SUM(N995:N1013)</f>
        <v>142964.07999999999</v>
      </c>
      <c r="O1014" s="281"/>
      <c r="P1014" s="108"/>
      <c r="Q1014" s="102"/>
      <c r="R1014" s="108">
        <f>SUM(R995:R1013)</f>
        <v>1191.2090000000001</v>
      </c>
      <c r="S1014" s="108">
        <v>1191.2090000000001</v>
      </c>
      <c r="T1014" s="108">
        <f>SUM(T995:T1013)</f>
        <v>3573.6269999999986</v>
      </c>
      <c r="U1014" s="108">
        <f t="shared" ref="U1014:V1014" si="225">SUM(U995:U1013)</f>
        <v>2382.4180000000001</v>
      </c>
      <c r="V1014" s="108">
        <f t="shared" si="225"/>
        <v>139390.45299999995</v>
      </c>
      <c r="Z1014" s="113"/>
    </row>
    <row r="1015" spans="1:26" x14ac:dyDescent="0.25">
      <c r="B1015" s="104"/>
      <c r="M1015" s="296"/>
      <c r="N1015" s="296"/>
      <c r="O1015" s="281"/>
      <c r="P1015" s="296"/>
      <c r="Q1015" s="102"/>
      <c r="R1015" s="296"/>
      <c r="S1015" s="296"/>
      <c r="T1015" s="296"/>
      <c r="U1015" s="296"/>
      <c r="V1015" s="296"/>
      <c r="Z1015" s="113"/>
    </row>
    <row r="1016" spans="1:26" x14ac:dyDescent="0.25">
      <c r="A1016" s="104"/>
      <c r="B1016" s="110"/>
      <c r="N1016" s="420"/>
      <c r="O1016" s="420"/>
      <c r="P1016" s="420"/>
      <c r="Q1016" s="102"/>
      <c r="R1016" s="420"/>
      <c r="S1016" s="420"/>
      <c r="T1016" s="420"/>
      <c r="U1016" s="420"/>
      <c r="V1016" s="420"/>
      <c r="Z1016" s="113"/>
    </row>
    <row r="1017" spans="1:26" x14ac:dyDescent="0.25">
      <c r="A1017" s="104" t="s">
        <v>2684</v>
      </c>
      <c r="B1017" s="110"/>
      <c r="N1017" s="114">
        <f>+N953+N956+N969+N972+N977+N991+N1014</f>
        <v>363998.92111</v>
      </c>
      <c r="O1017" s="420"/>
      <c r="P1017" s="420"/>
      <c r="Q1017" s="102"/>
      <c r="R1017" s="114">
        <f>+R953+R956+R969+R972+R991+R977+R1014</f>
        <v>3032.932675916667</v>
      </c>
      <c r="S1017" s="114">
        <v>10077.346685166667</v>
      </c>
      <c r="T1017" s="114">
        <f>+T953+T956+T969+T972+T991+T977+T1014</f>
        <v>15960.172870333332</v>
      </c>
      <c r="U1017" s="114">
        <f>+U953+U956+U969+U972+U991+U977+U1014</f>
        <v>5882.8261851666666</v>
      </c>
      <c r="V1017" s="114">
        <f>+V953+V956+V969+V972+V991+V977+V1014</f>
        <v>348038.74823966657</v>
      </c>
      <c r="Z1017" s="113"/>
    </row>
    <row r="1018" spans="1:26" x14ac:dyDescent="0.25">
      <c r="A1018" s="104"/>
      <c r="B1018" s="110"/>
      <c r="N1018" s="420"/>
      <c r="O1018" s="420"/>
      <c r="P1018" s="420"/>
      <c r="Q1018" s="102"/>
      <c r="R1018" s="420"/>
      <c r="S1018" s="420"/>
      <c r="T1018" s="420"/>
      <c r="U1018" s="420"/>
      <c r="V1018" s="420"/>
      <c r="Z1018" s="113"/>
    </row>
    <row r="1019" spans="1:26" x14ac:dyDescent="0.25">
      <c r="A1019" s="104"/>
      <c r="B1019" s="110"/>
      <c r="N1019" s="420"/>
      <c r="O1019" s="420"/>
      <c r="P1019" s="420"/>
      <c r="Q1019" s="102"/>
      <c r="R1019" s="420"/>
      <c r="S1019" s="420"/>
      <c r="T1019" s="420"/>
      <c r="U1019" s="420"/>
      <c r="V1019" s="420"/>
      <c r="Z1019" s="113"/>
    </row>
    <row r="1020" spans="1:26" x14ac:dyDescent="0.25">
      <c r="B1020" s="104"/>
      <c r="M1020" s="302"/>
      <c r="N1020" s="296"/>
      <c r="O1020" s="101"/>
      <c r="P1020" s="102"/>
      <c r="Q1020" s="281"/>
      <c r="R1020" s="297"/>
      <c r="S1020" s="297"/>
      <c r="T1020" s="297"/>
      <c r="U1020" s="297"/>
      <c r="V1020" s="297"/>
      <c r="Z1020" s="113"/>
    </row>
    <row r="1021" spans="1:26" s="294" customFormat="1" ht="16.5" thickBot="1" x14ac:dyDescent="0.3">
      <c r="A1021" s="22" t="s">
        <v>2814</v>
      </c>
      <c r="B1021" s="303"/>
      <c r="C1021" s="303"/>
      <c r="D1021" s="303"/>
      <c r="E1021" s="303"/>
      <c r="F1021" s="303"/>
      <c r="G1021" s="303"/>
      <c r="H1021" s="304"/>
      <c r="I1021" s="304"/>
      <c r="J1021" s="305"/>
      <c r="K1021" s="303"/>
      <c r="L1021" s="306"/>
      <c r="M1021" s="303"/>
      <c r="N1021" s="293">
        <f>+N914+N949+N1017</f>
        <v>9439454.8465228174</v>
      </c>
      <c r="O1021" s="296"/>
      <c r="P1021" s="296"/>
      <c r="Q1021" s="296"/>
      <c r="R1021" s="293">
        <f>+R914+R949+R1017</f>
        <v>71808.31504324569</v>
      </c>
      <c r="S1021" s="293">
        <v>6383698.89783742</v>
      </c>
      <c r="T1021" s="293">
        <f>+T914+T949+T1017</f>
        <v>6372747.6240072399</v>
      </c>
      <c r="U1021" s="293">
        <f>+U914+U949+U1017</f>
        <v>116512.77016982487</v>
      </c>
      <c r="V1021" s="293">
        <f>+V914+V949+V1017</f>
        <v>3066707.2225155765</v>
      </c>
      <c r="Z1021" s="113"/>
    </row>
    <row r="1022" spans="1:26" ht="16.5" thickTop="1" x14ac:dyDescent="0.25"/>
    <row r="1023" spans="1:26" x14ac:dyDescent="0.25">
      <c r="N1023" s="30"/>
    </row>
  </sheetData>
  <sheetProtection sort="0" autoFilter="0"/>
  <autoFilter ref="A6:Z715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55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7"/>
  <sheetViews>
    <sheetView topLeftCell="G1" zoomScaleNormal="100" workbookViewId="0">
      <selection activeCell="E17" sqref="E17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83" t="s">
        <v>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Z2" s="44"/>
    </row>
    <row r="3" spans="1:26" x14ac:dyDescent="0.25">
      <c r="A3" s="684" t="s">
        <v>2686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Z3" s="44"/>
    </row>
    <row r="4" spans="1:26" x14ac:dyDescent="0.25">
      <c r="A4" s="684" t="str">
        <f>'Camaras Fotograficas y de Video'!A3:S3</f>
        <v>(Al 28 de Febrero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42794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1" t="s">
        <v>646</v>
      </c>
      <c r="I6" s="662"/>
      <c r="J6" s="663"/>
      <c r="K6" s="475"/>
      <c r="L6" s="475"/>
      <c r="M6" s="475"/>
      <c r="N6" s="476"/>
      <c r="O6" s="474"/>
      <c r="P6" s="474"/>
      <c r="Q6" s="664" t="s">
        <v>3</v>
      </c>
      <c r="R6" s="665"/>
      <c r="S6" s="665"/>
      <c r="T6" s="666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Enero 2017</v>
      </c>
      <c r="T7" s="10" t="str">
        <f>+'Camaras Fotograficas y de Video'!$T$6</f>
        <v>Deprec. a Registrar Enero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2675</v>
      </c>
      <c r="C8" s="40" t="s">
        <v>2676</v>
      </c>
      <c r="D8" s="40"/>
      <c r="E8" s="40"/>
      <c r="F8" s="96" t="s">
        <v>1811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2674</v>
      </c>
      <c r="M8" s="474" t="s">
        <v>1767</v>
      </c>
      <c r="N8" s="638">
        <v>12595</v>
      </c>
      <c r="P8" s="375">
        <v>10</v>
      </c>
      <c r="Q8" s="30">
        <f>(((N8)-1)/10)/12</f>
        <v>104.95</v>
      </c>
      <c r="R8" s="5">
        <v>1154.45</v>
      </c>
      <c r="S8" s="312">
        <f>Z8*Q8</f>
        <v>1259.4000000000001</v>
      </c>
      <c r="T8" s="15">
        <f>S8-R8</f>
        <v>104.95000000000005</v>
      </c>
      <c r="U8" s="134">
        <f>N8-S8</f>
        <v>11335.6</v>
      </c>
      <c r="X8" s="485">
        <f>((2011-J8)*12)+(12-I8)+1</f>
        <v>31</v>
      </c>
      <c r="Y8" s="77"/>
      <c r="Z8" s="43">
        <f>IF((DATEDIF(G8,Z$5,"m"))&gt;=60,60,(DATEDIF(G8,Z$5,"m")))</f>
        <v>12</v>
      </c>
    </row>
    <row r="9" spans="1:26" ht="19.5" customHeight="1" x14ac:dyDescent="0.25">
      <c r="A9" s="40"/>
      <c r="B9" s="40" t="s">
        <v>2751</v>
      </c>
      <c r="C9" s="40" t="s">
        <v>1128</v>
      </c>
      <c r="D9" s="40" t="s">
        <v>2747</v>
      </c>
      <c r="E9" s="40"/>
      <c r="F9" s="96" t="s">
        <v>2748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2749</v>
      </c>
      <c r="M9" s="474" t="s">
        <v>1767</v>
      </c>
      <c r="N9" s="638">
        <v>3994.99</v>
      </c>
      <c r="P9" s="375">
        <v>10</v>
      </c>
      <c r="Q9" s="30">
        <f>(((N9)-1)/10)/12</f>
        <v>33.283250000000002</v>
      </c>
      <c r="R9" s="5">
        <v>66.566500000000005</v>
      </c>
      <c r="S9" s="312">
        <f>Z9*Q9</f>
        <v>133.13300000000001</v>
      </c>
      <c r="T9" s="15">
        <f>S9-R9</f>
        <v>66.566500000000005</v>
      </c>
      <c r="U9" s="134">
        <f>N9-S9</f>
        <v>3861.857</v>
      </c>
      <c r="X9" s="485">
        <f>((2011-J9)*12)+(12-I9)+1</f>
        <v>31</v>
      </c>
      <c r="Y9" s="77"/>
      <c r="Z9" s="43">
        <f>IF((DATEDIF(G9,Z$5,"m"))&gt;=60,60,(DATEDIF(G9,Z$5,"m")))</f>
        <v>4</v>
      </c>
    </row>
    <row r="10" spans="1:26" ht="19.5" customHeight="1" x14ac:dyDescent="0.25">
      <c r="A10" s="40"/>
      <c r="B10" s="40" t="s">
        <v>2750</v>
      </c>
      <c r="C10" s="40" t="s">
        <v>1128</v>
      </c>
      <c r="D10" s="40" t="s">
        <v>2747</v>
      </c>
      <c r="E10" s="40"/>
      <c r="F10" s="96" t="s">
        <v>1811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2752</v>
      </c>
      <c r="M10" s="474" t="s">
        <v>1767</v>
      </c>
      <c r="N10" s="638">
        <v>4650</v>
      </c>
      <c r="P10" s="375">
        <v>10</v>
      </c>
      <c r="Q10" s="30">
        <f>(((N10)-1)/10)/12</f>
        <v>38.741666666666667</v>
      </c>
      <c r="R10" s="5">
        <v>77.483333333333334</v>
      </c>
      <c r="S10" s="312">
        <f>Z10*Q10</f>
        <v>154.96666666666667</v>
      </c>
      <c r="T10" s="15">
        <f>S10-R10</f>
        <v>77.483333333333334</v>
      </c>
      <c r="U10" s="134">
        <f>N10-S10</f>
        <v>4495.0333333333338</v>
      </c>
      <c r="X10" s="485">
        <f>((2011-J10)*12)+(12-I10)+1</f>
        <v>31</v>
      </c>
      <c r="Y10" s="77"/>
      <c r="Z10" s="43">
        <f>IF((DATEDIF(G10,Z$5,"m"))&gt;=60,60,(DATEDIF(G10,Z$5,"m")))</f>
        <v>4</v>
      </c>
    </row>
    <row r="11" spans="1:26" ht="19.5" customHeight="1" x14ac:dyDescent="0.25">
      <c r="A11" s="40"/>
      <c r="B11" s="40" t="s">
        <v>2786</v>
      </c>
      <c r="C11" s="40" t="s">
        <v>2787</v>
      </c>
      <c r="D11" s="40" t="s">
        <v>2788</v>
      </c>
      <c r="E11" s="40"/>
      <c r="F11" s="96" t="s">
        <v>1811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2789</v>
      </c>
      <c r="M11" s="474" t="s">
        <v>1767</v>
      </c>
      <c r="N11" s="638">
        <v>13695</v>
      </c>
      <c r="P11" s="375">
        <v>10</v>
      </c>
      <c r="Q11" s="30">
        <f>(((N11)-1)/10)/12</f>
        <v>114.11666666666667</v>
      </c>
      <c r="R11" s="5">
        <v>114.11666666666667</v>
      </c>
      <c r="S11" s="312">
        <f>Z11*Q11</f>
        <v>342.35</v>
      </c>
      <c r="T11" s="15">
        <f>S11-R11</f>
        <v>228.23333333333335</v>
      </c>
      <c r="U11" s="134">
        <f>N11-S11</f>
        <v>13352.65</v>
      </c>
      <c r="X11" s="485">
        <f>((2011-J11)*12)+(12-I11)+1</f>
        <v>31</v>
      </c>
      <c r="Y11" s="77"/>
      <c r="Z11" s="43">
        <f>IF((DATEDIF(G11,Z$5,"m"))&gt;=60,60,(DATEDIF(G11,Z$5,"m")))</f>
        <v>3</v>
      </c>
    </row>
    <row r="12" spans="1:26" ht="19.5" customHeight="1" thickBot="1" x14ac:dyDescent="0.3">
      <c r="A12" s="40"/>
      <c r="B12" s="40" t="s">
        <v>2819</v>
      </c>
      <c r="C12" s="40"/>
      <c r="D12" s="40"/>
      <c r="E12" s="40"/>
      <c r="F12" s="96" t="s">
        <v>1811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2789</v>
      </c>
      <c r="M12" s="474" t="s">
        <v>1767</v>
      </c>
      <c r="N12" s="638">
        <v>1895</v>
      </c>
      <c r="P12" s="375">
        <v>10</v>
      </c>
      <c r="Q12" s="30">
        <f>(((N12)-1)/10)/12</f>
        <v>15.783333333333333</v>
      </c>
      <c r="R12" s="5">
        <v>0</v>
      </c>
      <c r="S12" s="312">
        <f>Z12*Q12</f>
        <v>0</v>
      </c>
      <c r="T12" s="15">
        <f>S12-R12</f>
        <v>0</v>
      </c>
      <c r="U12" s="134">
        <f>N12-S12</f>
        <v>1895</v>
      </c>
      <c r="X12" s="485">
        <f>((2011-J12)*12)+(12-I12)+1</f>
        <v>31</v>
      </c>
      <c r="Y12" s="77"/>
      <c r="Z12" s="43">
        <f>IF((DATEDIF(G12,Z$5,"m"))&gt;=60,60,(DATEDIF(G12,Z$5,"m")))</f>
        <v>0</v>
      </c>
    </row>
    <row r="13" spans="1:26" ht="16.5" thickBot="1" x14ac:dyDescent="0.3">
      <c r="B13" s="486" t="s">
        <v>2308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87">
        <f>SUM(N8:N12)</f>
        <v>36829.99</v>
      </c>
      <c r="O13" s="488"/>
      <c r="P13" s="488"/>
      <c r="Q13" s="487">
        <f>SUM(Q8:Q11)</f>
        <v>291.09158333333335</v>
      </c>
      <c r="R13" s="487">
        <v>1412.6165000000001</v>
      </c>
      <c r="S13" s="487">
        <f>SUM(S8:S12)</f>
        <v>1889.849666666667</v>
      </c>
      <c r="T13" s="487">
        <f>SUM(T8:T12)</f>
        <v>477.23316666666676</v>
      </c>
      <c r="U13" s="487">
        <f>SUM(U8:U12)</f>
        <v>34940.140333333336</v>
      </c>
      <c r="V13" s="488"/>
    </row>
    <row r="14" spans="1:26" ht="16.5" thickTop="1" x14ac:dyDescent="0.25"/>
    <row r="15" spans="1:26" s="474" customFormat="1" x14ac:dyDescent="0.25"/>
    <row r="16" spans="1:26" s="474" customFormat="1" x14ac:dyDescent="0.25">
      <c r="Q16" s="476"/>
    </row>
    <row r="17" spans="17:18" x14ac:dyDescent="0.25">
      <c r="Q17" s="378"/>
      <c r="R17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2"/>
  <sheetViews>
    <sheetView topLeftCell="F28" zoomScaleNormal="100" workbookViewId="0">
      <selection activeCell="Q49" sqref="Q49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83" t="s">
        <v>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Z2" s="44"/>
    </row>
    <row r="3" spans="1:26" x14ac:dyDescent="0.25">
      <c r="A3" s="684" t="s">
        <v>2806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Z3" s="44"/>
    </row>
    <row r="4" spans="1:26" x14ac:dyDescent="0.25">
      <c r="A4" s="684" t="str">
        <f>'Camaras Fotograficas y de Video'!A3:S3</f>
        <v>(Al 28 de Febrero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42794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1" t="s">
        <v>646</v>
      </c>
      <c r="I6" s="662"/>
      <c r="J6" s="663"/>
      <c r="K6" s="475"/>
      <c r="L6" s="475"/>
      <c r="M6" s="475"/>
      <c r="N6" s="476"/>
      <c r="O6" s="474"/>
      <c r="P6" s="474"/>
      <c r="Q6" s="664" t="s">
        <v>3</v>
      </c>
      <c r="R6" s="665"/>
      <c r="S6" s="665"/>
      <c r="T6" s="666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Enero 2017</v>
      </c>
      <c r="T7" s="10" t="str">
        <f>+'Camaras Fotograficas y de Video'!$T$6</f>
        <v>Deprec. a Registrar Enero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2145</v>
      </c>
      <c r="B8" s="376" t="s">
        <v>2146</v>
      </c>
      <c r="C8" s="375" t="s">
        <v>2147</v>
      </c>
      <c r="D8" s="377"/>
      <c r="F8" s="375" t="s">
        <v>2148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2135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42624.083333333328</v>
      </c>
      <c r="T8" s="15">
        <f>S8-R8</f>
        <v>774.98333333333721</v>
      </c>
      <c r="U8" s="378">
        <f>N8-S8</f>
        <v>3875.9166666666715</v>
      </c>
      <c r="Z8" s="43">
        <f t="shared" ref="Z8:Z16" si="1">IF((DATEDIF(G8,Z$5,"m"))&gt;=120,120,(DATEDIF(G8,Z$5,"m")))</f>
        <v>110</v>
      </c>
    </row>
    <row r="9" spans="1:26" ht="15.6" customHeight="1" x14ac:dyDescent="0.25">
      <c r="A9" s="375" t="s">
        <v>2150</v>
      </c>
      <c r="B9" s="376" t="s">
        <v>2149</v>
      </c>
      <c r="C9" s="375" t="s">
        <v>2147</v>
      </c>
      <c r="D9" s="377"/>
      <c r="F9" s="375" t="s">
        <v>2148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2151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16315.750000000002</v>
      </c>
      <c r="T9" s="15">
        <f>S9-R9</f>
        <v>296.64999999999964</v>
      </c>
      <c r="U9" s="378">
        <f>N9-S9</f>
        <v>1484.2499999999982</v>
      </c>
      <c r="Z9" s="43">
        <f t="shared" si="1"/>
        <v>110</v>
      </c>
    </row>
    <row r="10" spans="1:26" ht="15.6" customHeight="1" x14ac:dyDescent="0.25">
      <c r="A10" s="375" t="s">
        <v>2167</v>
      </c>
      <c r="B10" s="376" t="s">
        <v>2168</v>
      </c>
      <c r="C10" s="375" t="s">
        <v>2169</v>
      </c>
      <c r="D10" s="377" t="s">
        <v>2170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2135</v>
      </c>
      <c r="N10" s="378">
        <v>1</v>
      </c>
      <c r="O10" s="378" t="s">
        <v>2171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2172</v>
      </c>
      <c r="B11" s="376" t="s">
        <v>2173</v>
      </c>
      <c r="C11" s="375" t="s">
        <v>2174</v>
      </c>
      <c r="D11" s="377" t="s">
        <v>2175</v>
      </c>
      <c r="E11" s="375" t="s">
        <v>2176</v>
      </c>
      <c r="F11" s="375" t="s">
        <v>2177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2135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2178</v>
      </c>
      <c r="B12" s="376" t="s">
        <v>2179</v>
      </c>
      <c r="C12" s="375" t="s">
        <v>1809</v>
      </c>
      <c r="D12" s="377" t="s">
        <v>2180</v>
      </c>
      <c r="E12" s="375" t="s">
        <v>2181</v>
      </c>
      <c r="F12" s="375" t="s">
        <v>2182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2135</v>
      </c>
      <c r="N12" s="378">
        <v>65000</v>
      </c>
      <c r="O12" s="378" t="s">
        <v>2183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2184</v>
      </c>
      <c r="B13" s="376" t="s">
        <v>2185</v>
      </c>
      <c r="C13" s="375" t="s">
        <v>2186</v>
      </c>
      <c r="D13" s="377" t="s">
        <v>2187</v>
      </c>
      <c r="E13" s="375" t="s">
        <v>2188</v>
      </c>
      <c r="F13" s="375" t="s">
        <v>1363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2135</v>
      </c>
      <c r="N13" s="378">
        <v>26258.400000000001</v>
      </c>
      <c r="O13" s="378" t="s">
        <v>2189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2190</v>
      </c>
      <c r="B14" s="376" t="s">
        <v>2191</v>
      </c>
      <c r="C14" s="375" t="s">
        <v>2169</v>
      </c>
      <c r="D14" s="377" t="s">
        <v>2192</v>
      </c>
      <c r="E14" s="375" t="s">
        <v>2193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2135</v>
      </c>
      <c r="N14" s="378">
        <v>1</v>
      </c>
      <c r="O14" s="378" t="s">
        <v>2189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2196</v>
      </c>
      <c r="B15" s="389" t="s">
        <v>2194</v>
      </c>
      <c r="C15" s="390" t="s">
        <v>2169</v>
      </c>
      <c r="D15" s="391" t="s">
        <v>2195</v>
      </c>
      <c r="F15" s="390" t="s">
        <v>2182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2135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2197</v>
      </c>
      <c r="B16" s="395" t="s">
        <v>2198</v>
      </c>
      <c r="C16" s="396" t="s">
        <v>2199</v>
      </c>
      <c r="D16" s="397"/>
      <c r="F16" s="396" t="s">
        <v>1363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2135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2200</v>
      </c>
      <c r="B17" s="389" t="s">
        <v>2149</v>
      </c>
      <c r="C17" s="390" t="s">
        <v>2147</v>
      </c>
      <c r="D17" s="391"/>
      <c r="F17" s="390" t="s">
        <v>2148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2135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16315.750000000002</v>
      </c>
      <c r="T17" s="15">
        <f>S17-R17</f>
        <v>296.64999999999964</v>
      </c>
      <c r="U17" s="378">
        <f>N17-S17</f>
        <v>1484.2499999999982</v>
      </c>
      <c r="Z17" s="43">
        <f>IF((DATEDIF(G17,Z$5,"m"))&gt;=120,120,(DATEDIF(G17,Z$5,"m")))</f>
        <v>110</v>
      </c>
    </row>
    <row r="18" spans="1:26" s="390" customFormat="1" ht="15.6" customHeight="1" x14ac:dyDescent="0.25">
      <c r="A18" s="375" t="s">
        <v>2201</v>
      </c>
      <c r="B18" s="389" t="s">
        <v>2149</v>
      </c>
      <c r="C18" s="390" t="s">
        <v>2147</v>
      </c>
      <c r="D18" s="391"/>
      <c r="F18" s="390" t="s">
        <v>2148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2135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16315.750000000002</v>
      </c>
      <c r="T18" s="15">
        <f>S18-R18</f>
        <v>296.64999999999964</v>
      </c>
      <c r="U18" s="378">
        <f>N18-S18</f>
        <v>1484.2499999999982</v>
      </c>
      <c r="Z18" s="43">
        <f>IF((DATEDIF(G18,Z$5,"m"))&gt;=120,120,(DATEDIF(G18,Z$5,"m")))</f>
        <v>110</v>
      </c>
    </row>
    <row r="19" spans="1:26" s="390" customFormat="1" ht="15.75" customHeight="1" x14ac:dyDescent="0.25">
      <c r="B19" s="389" t="s">
        <v>2217</v>
      </c>
      <c r="C19" s="390" t="s">
        <v>2218</v>
      </c>
      <c r="D19" s="391"/>
      <c r="F19" s="390" t="s">
        <v>2219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2220</v>
      </c>
      <c r="M19" s="390" t="s">
        <v>2135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21666.333333333332</v>
      </c>
      <c r="T19" s="15">
        <f>S19-R19</f>
        <v>1083.3166666666657</v>
      </c>
      <c r="U19" s="378">
        <f>N19-S19</f>
        <v>43333.666666666672</v>
      </c>
      <c r="V19" s="390">
        <v>18602</v>
      </c>
      <c r="Z19" s="43">
        <f>IF((DATEDIF(G19,Z$5,"m"))&gt;=120,120,(DATEDIF(G19,Z$5,"m")))</f>
        <v>40</v>
      </c>
    </row>
    <row r="20" spans="1:26" s="396" customFormat="1" x14ac:dyDescent="0.25">
      <c r="A20" s="576" t="s">
        <v>2803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383736.06666666659</v>
      </c>
      <c r="T20" s="577">
        <f>SUM(T8:T19)</f>
        <v>2748.2500000000018</v>
      </c>
      <c r="U20" s="577">
        <f>SUM(U8:U19)</f>
        <v>51669.333333333336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1359</v>
      </c>
      <c r="B22" s="96" t="s">
        <v>1360</v>
      </c>
      <c r="C22" s="96" t="s">
        <v>1361</v>
      </c>
      <c r="D22" s="96" t="s">
        <v>1362</v>
      </c>
      <c r="E22" s="96"/>
      <c r="F22" s="96" t="s">
        <v>1363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1364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1808</v>
      </c>
      <c r="B23" s="244" t="s">
        <v>2584</v>
      </c>
      <c r="C23" s="244" t="s">
        <v>1809</v>
      </c>
      <c r="E23" s="96"/>
      <c r="F23" s="96" t="s">
        <v>1810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1590</v>
      </c>
      <c r="L23" s="96" t="s">
        <v>2585</v>
      </c>
      <c r="M23" s="244" t="s">
        <v>624</v>
      </c>
      <c r="N23" s="225">
        <v>16694.830000000002</v>
      </c>
      <c r="O23" s="226" t="s">
        <v>1344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14328.870750000004</v>
      </c>
      <c r="T23" s="15">
        <f>S23-R23</f>
        <v>278.23049999999967</v>
      </c>
      <c r="U23" s="312">
        <f>N23-S23</f>
        <v>2365.9592499999981</v>
      </c>
      <c r="V23" s="244">
        <v>11224</v>
      </c>
      <c r="W23" s="311"/>
      <c r="X23" s="312"/>
      <c r="Z23" s="43">
        <f>IF((DATEDIF(G23,Z$5,"m"))&gt;=120,120,(DATEDIF(G23,Z$5,"m")))</f>
        <v>103</v>
      </c>
    </row>
    <row r="24" spans="1:26" s="244" customFormat="1" x14ac:dyDescent="0.25">
      <c r="A24" s="244" t="s">
        <v>1876</v>
      </c>
      <c r="B24" s="244" t="s">
        <v>1877</v>
      </c>
      <c r="C24" s="244" t="s">
        <v>1878</v>
      </c>
      <c r="D24" s="244" t="s">
        <v>1879</v>
      </c>
      <c r="E24" s="96"/>
      <c r="F24" s="96" t="s">
        <v>1810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1590</v>
      </c>
      <c r="L24" s="96" t="s">
        <v>2586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61405.979297567523</v>
      </c>
      <c r="T24" s="15">
        <f>S24-R24</f>
        <v>1228.1195859513464</v>
      </c>
      <c r="U24" s="312">
        <f>N24-S24</f>
        <v>12282.195859513507</v>
      </c>
      <c r="V24" s="244">
        <v>11645</v>
      </c>
      <c r="W24" s="311"/>
      <c r="X24" s="312"/>
      <c r="Z24" s="43">
        <f>IF((DATEDIF(G24,Z$5,"m"))&gt;=120,120,(DATEDIF(G24,Z$5,"m")))</f>
        <v>100</v>
      </c>
    </row>
    <row r="25" spans="1:26" s="244" customFormat="1" x14ac:dyDescent="0.25">
      <c r="A25" s="244" t="s">
        <v>1880</v>
      </c>
      <c r="B25" s="244" t="s">
        <v>1881</v>
      </c>
      <c r="C25" s="244" t="s">
        <v>1878</v>
      </c>
      <c r="D25" s="244" t="s">
        <v>1879</v>
      </c>
      <c r="E25" s="96"/>
      <c r="F25" s="96" t="s">
        <v>1810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1590</v>
      </c>
      <c r="L25" s="96" t="s">
        <v>2586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58272.982213245508</v>
      </c>
      <c r="T25" s="15">
        <f>S25-R25</f>
        <v>1165.4596442649126</v>
      </c>
      <c r="U25" s="312">
        <f>N25-S25</f>
        <v>11655.596442649105</v>
      </c>
      <c r="V25" s="244">
        <v>11645</v>
      </c>
      <c r="W25" s="311"/>
      <c r="X25" s="312"/>
      <c r="Z25" s="43">
        <f>IF((DATEDIF(G25,Z$5,"m"))&gt;=120,120,(DATEDIF(G25,Z$5,"m")))</f>
        <v>100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214596.83226081301</v>
      </c>
      <c r="T26" s="577">
        <f>SUM(T22:T25)</f>
        <v>2671.8097302162587</v>
      </c>
      <c r="U26" s="577">
        <f>SUM(U22:U25)</f>
        <v>26304.751552162626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2591</v>
      </c>
      <c r="C28" s="40" t="s">
        <v>2477</v>
      </c>
      <c r="D28" s="40" t="s">
        <v>2478</v>
      </c>
      <c r="E28" s="69">
        <v>3101091100022</v>
      </c>
      <c r="F28" s="40" t="s">
        <v>1948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21195.741666666669</v>
      </c>
      <c r="T28" s="15">
        <f t="shared" ref="T28:T38" si="5">S28-R28</f>
        <v>498.72333333333518</v>
      </c>
      <c r="U28" s="134">
        <f t="shared" ref="U28:U36" si="6">N28-S28</f>
        <v>8728.6583333333328</v>
      </c>
      <c r="Z28" s="43">
        <f>IF((DATEDIF(G28,Z$5,"m"))&gt;=120,120,(DATEDIF(G28,Z$5,"m")))</f>
        <v>85</v>
      </c>
    </row>
    <row r="29" spans="1:26" s="50" customFormat="1" x14ac:dyDescent="0.25">
      <c r="B29" s="562" t="s">
        <v>2592</v>
      </c>
      <c r="C29" s="40" t="s">
        <v>2477</v>
      </c>
      <c r="D29" s="40" t="s">
        <v>2478</v>
      </c>
      <c r="E29" s="40" t="s">
        <v>1949</v>
      </c>
      <c r="F29" s="40" t="s">
        <v>1948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52416.30541666667</v>
      </c>
      <c r="T29" s="15">
        <f t="shared" si="5"/>
        <v>1233.3248333333395</v>
      </c>
      <c r="U29" s="134">
        <f t="shared" si="6"/>
        <v>21584.184583333335</v>
      </c>
      <c r="Z29" s="43">
        <f t="shared" ref="Z29" si="7">IF((DATEDIF(G29,Z$5,"m"))&gt;=120,120,(DATEDIF(G29,Z$5,"m")))</f>
        <v>85</v>
      </c>
    </row>
    <row r="30" spans="1:26" s="244" customFormat="1" x14ac:dyDescent="0.25">
      <c r="B30" s="244" t="s">
        <v>2593</v>
      </c>
      <c r="C30" s="40" t="s">
        <v>2477</v>
      </c>
      <c r="D30" s="40" t="s">
        <v>2478</v>
      </c>
      <c r="E30" s="133">
        <v>3069691100392</v>
      </c>
      <c r="F30" s="96" t="s">
        <v>1950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15171.855416666669</v>
      </c>
      <c r="T30" s="15">
        <f t="shared" si="5"/>
        <v>356.98483333333388</v>
      </c>
      <c r="U30" s="312">
        <f t="shared" si="6"/>
        <v>6248.2345833333311</v>
      </c>
      <c r="X30" s="312"/>
      <c r="Z30" s="43">
        <f t="shared" ref="Z30:Z38" si="8">IF((DATEDIF(G30,Z$5,"m"))&gt;=120,120,(DATEDIF(G30,Z$5,"m")))</f>
        <v>85</v>
      </c>
    </row>
    <row r="31" spans="1:26" s="244" customFormat="1" x14ac:dyDescent="0.25">
      <c r="B31" s="244" t="s">
        <v>2594</v>
      </c>
      <c r="C31" s="40" t="s">
        <v>2477</v>
      </c>
      <c r="D31" s="40" t="s">
        <v>2478</v>
      </c>
      <c r="E31" s="133">
        <v>3069691100385</v>
      </c>
      <c r="F31" s="96" t="s">
        <v>1950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15171.855416666669</v>
      </c>
      <c r="T31" s="15">
        <f t="shared" si="5"/>
        <v>356.98483333333388</v>
      </c>
      <c r="U31" s="312">
        <f t="shared" si="6"/>
        <v>6248.2345833333311</v>
      </c>
      <c r="X31" s="312"/>
      <c r="Z31" s="43">
        <f t="shared" si="8"/>
        <v>85</v>
      </c>
    </row>
    <row r="32" spans="1:26" s="244" customFormat="1" x14ac:dyDescent="0.25">
      <c r="B32" s="244" t="s">
        <v>2595</v>
      </c>
      <c r="C32" s="40" t="s">
        <v>2477</v>
      </c>
      <c r="D32" s="40" t="s">
        <v>2478</v>
      </c>
      <c r="E32" s="133">
        <v>3069691100391</v>
      </c>
      <c r="F32" s="96" t="s">
        <v>1950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15171.855416666669</v>
      </c>
      <c r="T32" s="15">
        <f t="shared" si="5"/>
        <v>356.98483333333388</v>
      </c>
      <c r="U32" s="312">
        <f t="shared" si="6"/>
        <v>6248.2345833333311</v>
      </c>
      <c r="X32" s="312"/>
      <c r="Z32" s="43">
        <f t="shared" si="8"/>
        <v>85</v>
      </c>
    </row>
    <row r="33" spans="1:26" s="244" customFormat="1" x14ac:dyDescent="0.25">
      <c r="B33" s="244" t="s">
        <v>2596</v>
      </c>
      <c r="C33" s="40" t="s">
        <v>2477</v>
      </c>
      <c r="D33" s="40" t="s">
        <v>2478</v>
      </c>
      <c r="E33" s="133">
        <v>3069691100380</v>
      </c>
      <c r="F33" s="96" t="s">
        <v>1950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15171.855416666669</v>
      </c>
      <c r="T33" s="15">
        <f t="shared" si="5"/>
        <v>356.98483333333388</v>
      </c>
      <c r="U33" s="312">
        <f t="shared" si="6"/>
        <v>6248.2345833333311</v>
      </c>
      <c r="X33" s="312"/>
      <c r="Z33" s="43">
        <f t="shared" si="8"/>
        <v>85</v>
      </c>
    </row>
    <row r="34" spans="1:26" s="244" customFormat="1" x14ac:dyDescent="0.25">
      <c r="B34" s="244" t="s">
        <v>2597</v>
      </c>
      <c r="C34" s="40" t="s">
        <v>2477</v>
      </c>
      <c r="D34" s="40" t="s">
        <v>2478</v>
      </c>
      <c r="E34" s="133">
        <v>3069691100382</v>
      </c>
      <c r="F34" s="96" t="s">
        <v>1950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15171.855416666669</v>
      </c>
      <c r="T34" s="15">
        <f t="shared" si="5"/>
        <v>356.98483333333388</v>
      </c>
      <c r="U34" s="312">
        <f t="shared" si="6"/>
        <v>6248.2345833333311</v>
      </c>
      <c r="X34" s="312"/>
      <c r="Z34" s="43">
        <f t="shared" si="8"/>
        <v>85</v>
      </c>
    </row>
    <row r="35" spans="1:26" s="244" customFormat="1" x14ac:dyDescent="0.25">
      <c r="B35" s="244" t="s">
        <v>2598</v>
      </c>
      <c r="C35" s="40" t="s">
        <v>2477</v>
      </c>
      <c r="D35" s="40" t="s">
        <v>2478</v>
      </c>
      <c r="E35" s="133">
        <v>3069691100384</v>
      </c>
      <c r="F35" s="96" t="s">
        <v>1950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15171.855416666669</v>
      </c>
      <c r="T35" s="15">
        <f t="shared" si="5"/>
        <v>356.98483333333388</v>
      </c>
      <c r="U35" s="312">
        <f t="shared" si="6"/>
        <v>6248.2345833333311</v>
      </c>
      <c r="X35" s="312"/>
      <c r="Z35" s="43">
        <f t="shared" si="8"/>
        <v>85</v>
      </c>
    </row>
    <row r="36" spans="1:26" s="244" customFormat="1" x14ac:dyDescent="0.25">
      <c r="B36" s="244" t="s">
        <v>2599</v>
      </c>
      <c r="C36" s="40" t="s">
        <v>2477</v>
      </c>
      <c r="D36" s="40" t="s">
        <v>2478</v>
      </c>
      <c r="E36" s="133">
        <v>3069691100393</v>
      </c>
      <c r="F36" s="96" t="s">
        <v>1950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15171.855416666669</v>
      </c>
      <c r="T36" s="15">
        <f t="shared" si="5"/>
        <v>356.98483333333388</v>
      </c>
      <c r="U36" s="312">
        <f t="shared" si="6"/>
        <v>6248.2345833333311</v>
      </c>
      <c r="X36" s="312"/>
      <c r="Z36" s="43">
        <f t="shared" si="8"/>
        <v>85</v>
      </c>
    </row>
    <row r="37" spans="1:26" s="244" customFormat="1" x14ac:dyDescent="0.25">
      <c r="A37" s="96"/>
      <c r="B37" s="194" t="s">
        <v>2590</v>
      </c>
      <c r="C37" s="96" t="s">
        <v>2588</v>
      </c>
      <c r="D37" s="96" t="s">
        <v>2589</v>
      </c>
      <c r="E37" s="96"/>
      <c r="F37" s="207" t="s">
        <v>1986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1987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24531.759666666672</v>
      </c>
      <c r="T37" s="15">
        <f t="shared" si="5"/>
        <v>732.29133333333448</v>
      </c>
      <c r="U37" s="312">
        <v>20139.011666666665</v>
      </c>
      <c r="V37" s="555"/>
      <c r="X37" s="312"/>
      <c r="Z37" s="43">
        <f t="shared" si="8"/>
        <v>67</v>
      </c>
    </row>
    <row r="38" spans="1:26" s="244" customFormat="1" x14ac:dyDescent="0.25">
      <c r="A38" s="96"/>
      <c r="B38" s="194" t="s">
        <v>2587</v>
      </c>
      <c r="C38" s="96" t="s">
        <v>2218</v>
      </c>
      <c r="D38" s="96"/>
      <c r="E38" s="96"/>
      <c r="F38" s="207" t="s">
        <v>2000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2001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51101.333333333336</v>
      </c>
      <c r="T38" s="15">
        <f t="shared" si="5"/>
        <v>1596.9166666666642</v>
      </c>
      <c r="U38" s="312">
        <v>46311.583333333328</v>
      </c>
      <c r="V38" s="363"/>
      <c r="X38" s="312"/>
      <c r="Z38" s="43">
        <f t="shared" si="8"/>
        <v>64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255448.12800000003</v>
      </c>
      <c r="T39" s="114">
        <f>SUM(T28:T38)</f>
        <v>6560.1500000000106</v>
      </c>
      <c r="U39" s="114">
        <f>SUM(U28:U38)</f>
        <v>140501.07999999996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2804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470044.96026081301</v>
      </c>
      <c r="T41" s="114">
        <f>+T39+T26</f>
        <v>9231.9597302162692</v>
      </c>
      <c r="U41" s="114">
        <f>+U39+U26</f>
        <v>166805.83155216259</v>
      </c>
      <c r="W41" s="43"/>
    </row>
    <row r="43" spans="1:26" ht="19.5" customHeight="1" x14ac:dyDescent="0.25">
      <c r="A43" s="40" t="s">
        <v>2301</v>
      </c>
      <c r="B43" s="40" t="s">
        <v>2670</v>
      </c>
      <c r="C43" s="40" t="s">
        <v>2805</v>
      </c>
      <c r="D43" s="40" t="s">
        <v>2671</v>
      </c>
      <c r="E43" s="40"/>
      <c r="F43" s="40" t="s">
        <v>2672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2673</v>
      </c>
      <c r="M43" s="474" t="s">
        <v>1767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2892.3905833333338</v>
      </c>
      <c r="T43" s="15">
        <f>S43-R43</f>
        <v>444.98316666666688</v>
      </c>
      <c r="U43" s="134">
        <f>N43-S43</f>
        <v>23807.599416666668</v>
      </c>
      <c r="X43" s="485">
        <f>((2011-J43)*12)+(12-I43)+1</f>
        <v>31</v>
      </c>
      <c r="Y43" s="77"/>
      <c r="Z43" s="43">
        <f>IF((DATEDIF(G43,Z$5,"m"))&gt;=120,120,(DATEDIF(G43,Z$5,"m")))</f>
        <v>13</v>
      </c>
    </row>
    <row r="44" spans="1:26" ht="19.5" customHeight="1" x14ac:dyDescent="0.25">
      <c r="A44" s="40"/>
      <c r="B44" s="40"/>
      <c r="C44" s="40"/>
      <c r="D44" s="40"/>
      <c r="E44" s="40"/>
      <c r="F44" s="40"/>
      <c r="G44" s="131"/>
      <c r="H44" s="474"/>
      <c r="I44" s="474"/>
      <c r="J44" s="474"/>
      <c r="K44" s="474"/>
      <c r="L44" s="474"/>
      <c r="M44" s="474"/>
      <c r="N44" s="638"/>
      <c r="Q44" s="30"/>
      <c r="R44" s="5"/>
      <c r="S44" s="312"/>
      <c r="T44" s="15"/>
      <c r="U44" s="134"/>
      <c r="X44" s="485"/>
      <c r="Y44" s="77"/>
      <c r="Z44" s="43"/>
    </row>
    <row r="45" spans="1:26" ht="19.5" customHeight="1" x14ac:dyDescent="0.25">
      <c r="A45" s="40"/>
      <c r="B45" s="40" t="s">
        <v>2741</v>
      </c>
      <c r="C45" s="40"/>
      <c r="D45" s="40"/>
      <c r="E45" s="40"/>
      <c r="F45" s="40" t="s">
        <v>2672</v>
      </c>
      <c r="G45" s="131">
        <v>42646</v>
      </c>
      <c r="H45" s="474">
        <v>3</v>
      </c>
      <c r="I45" s="474">
        <v>10</v>
      </c>
      <c r="J45" s="474">
        <v>2016</v>
      </c>
      <c r="K45" s="474" t="s">
        <v>387</v>
      </c>
      <c r="L45" s="474" t="s">
        <v>2742</v>
      </c>
      <c r="M45" s="474" t="s">
        <v>1767</v>
      </c>
      <c r="N45" s="638">
        <v>69766.100000000006</v>
      </c>
      <c r="P45" s="375">
        <v>10</v>
      </c>
      <c r="Q45" s="30">
        <f t="shared" ref="Q45" si="9">(((N45)-1)/10)/12</f>
        <v>581.37583333333339</v>
      </c>
      <c r="R45" s="5">
        <v>1162.7516666666668</v>
      </c>
      <c r="S45" s="312">
        <f t="shared" ref="S45" si="10">Z45*Q45</f>
        <v>2325.5033333333336</v>
      </c>
      <c r="T45" s="15">
        <f t="shared" ref="T45" si="11">S45-R45</f>
        <v>1162.7516666666668</v>
      </c>
      <c r="U45" s="134">
        <f t="shared" ref="U45" si="12">N45-S45</f>
        <v>67440.596666666679</v>
      </c>
      <c r="X45" s="485">
        <f>((2011-J45)*12)+(12-I45)+1</f>
        <v>-57</v>
      </c>
      <c r="Y45" s="77"/>
      <c r="Z45" s="43">
        <f>IF((DATEDIF(G45,Z$5,"m"))&gt;=60,60,(DATEDIF(G45,Z$5,"m")))</f>
        <v>4</v>
      </c>
    </row>
    <row r="46" spans="1:26" s="390" customFormat="1" x14ac:dyDescent="0.25">
      <c r="A46" s="104" t="s">
        <v>517</v>
      </c>
      <c r="B46" s="402"/>
      <c r="D46" s="391"/>
      <c r="G46" s="131"/>
      <c r="H46" s="392"/>
      <c r="I46" s="392"/>
      <c r="J46" s="393"/>
      <c r="N46" s="114">
        <f>SUM(N43:N45)</f>
        <v>96466.090000000011</v>
      </c>
      <c r="O46" s="114"/>
      <c r="P46" s="420"/>
      <c r="Q46" s="114">
        <f>SUM(Q43:Q45)</f>
        <v>803.86741666666671</v>
      </c>
      <c r="R46" s="114">
        <v>3610.1590833333339</v>
      </c>
      <c r="S46" s="114">
        <f>SUM(S43:S45)</f>
        <v>5217.8939166666678</v>
      </c>
      <c r="T46" s="114">
        <f>SUM(T43:T45)</f>
        <v>1607.7348333333337</v>
      </c>
      <c r="U46" s="114">
        <f>SUM(U43:U45)</f>
        <v>91248.196083333343</v>
      </c>
      <c r="W46" s="43"/>
    </row>
    <row r="47" spans="1:26" ht="19.5" customHeight="1" thickBot="1" x14ac:dyDescent="0.3">
      <c r="A47" s="40"/>
      <c r="B47" s="40"/>
      <c r="C47" s="40"/>
      <c r="D47" s="40"/>
      <c r="E47" s="40"/>
      <c r="F47" s="40"/>
      <c r="G47" s="131"/>
      <c r="H47" s="474"/>
      <c r="I47" s="474"/>
      <c r="J47" s="474"/>
      <c r="K47" s="474"/>
      <c r="L47" s="474"/>
      <c r="M47" s="474"/>
      <c r="N47" s="638"/>
      <c r="Q47" s="30"/>
      <c r="R47" s="5"/>
      <c r="S47" s="312"/>
      <c r="T47" s="15"/>
      <c r="U47" s="134"/>
      <c r="X47" s="485"/>
      <c r="Y47" s="77"/>
      <c r="Z47" s="43"/>
    </row>
    <row r="48" spans="1:26" ht="16.5" thickBot="1" x14ac:dyDescent="0.3">
      <c r="A48" s="486" t="s">
        <v>2792</v>
      </c>
      <c r="C48" s="474"/>
      <c r="D48" s="474"/>
      <c r="E48" s="474"/>
      <c r="F48" s="474"/>
      <c r="G48" s="474"/>
      <c r="H48" s="474"/>
      <c r="I48" s="474"/>
      <c r="J48" s="474"/>
      <c r="K48" s="474"/>
      <c r="L48" s="475"/>
      <c r="M48" s="474"/>
      <c r="N48" s="645">
        <f>+N46+N41+N20</f>
        <v>1166393.0738129755</v>
      </c>
      <c r="O48" s="488"/>
      <c r="P48" s="488"/>
      <c r="Q48" s="645">
        <f>+Q46+Q41+Q20</f>
        <v>6793.9722817747979</v>
      </c>
      <c r="R48" s="645">
        <v>845410.97628059681</v>
      </c>
      <c r="S48" s="645">
        <f>+S46+S41+S20</f>
        <v>858998.92084414628</v>
      </c>
      <c r="T48" s="645">
        <f>+T46+T41+T20</f>
        <v>13587.944563549605</v>
      </c>
      <c r="U48" s="645">
        <f>+U46+U41+U20</f>
        <v>309723.36096882925</v>
      </c>
      <c r="V48" s="488"/>
    </row>
    <row r="49" spans="14:18" ht="16.5" thickTop="1" x14ac:dyDescent="0.25"/>
    <row r="50" spans="14:18" s="474" customFormat="1" x14ac:dyDescent="0.25"/>
    <row r="51" spans="14:18" x14ac:dyDescent="0.25">
      <c r="N51" s="656"/>
      <c r="Q51" s="378"/>
      <c r="R51" s="378"/>
    </row>
    <row r="52" spans="14:18" x14ac:dyDescent="0.25">
      <c r="N52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tabSelected="1" zoomScaleNormal="100" workbookViewId="0">
      <pane xSplit="2" ySplit="6" topLeftCell="K13" activePane="bottomRight" state="frozen"/>
      <selection sqref="A1:T2"/>
      <selection pane="topRight" sqref="A1:T2"/>
      <selection pane="bottomLeft" sqref="A1:T2"/>
      <selection pane="bottomRight" activeCell="Q34" sqref="Q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W1" s="370"/>
    </row>
    <row r="2" spans="1:23" s="371" customFormat="1" ht="20.25" x14ac:dyDescent="0.3">
      <c r="A2" s="660" t="s">
        <v>2818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W2" s="370"/>
    </row>
    <row r="3" spans="1:23" s="372" customFormat="1" ht="20.25" x14ac:dyDescent="0.3">
      <c r="A3" s="659" t="str">
        <f>+'Camaras Fotograficas y de Video'!A3:U3</f>
        <v>(Al 28 de Febrero del 2017)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42794</v>
      </c>
    </row>
    <row r="5" spans="1:23" x14ac:dyDescent="0.25">
      <c r="H5" s="661" t="s">
        <v>2</v>
      </c>
      <c r="I5" s="662"/>
      <c r="J5" s="663"/>
      <c r="Q5" s="664" t="s">
        <v>3</v>
      </c>
      <c r="R5" s="665"/>
      <c r="S5" s="666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2128</v>
      </c>
      <c r="O6" s="383" t="s">
        <v>2129</v>
      </c>
      <c r="P6" s="419" t="s">
        <v>21</v>
      </c>
      <c r="Q6" s="9" t="s">
        <v>22</v>
      </c>
      <c r="R6" s="10" t="s">
        <v>2790</v>
      </c>
      <c r="S6" s="10" t="s">
        <v>2807</v>
      </c>
      <c r="T6" s="10" t="s">
        <v>2808</v>
      </c>
      <c r="U6" s="128" t="s">
        <v>23</v>
      </c>
      <c r="W6" s="385" t="s">
        <v>25</v>
      </c>
    </row>
    <row r="7" spans="1:23" ht="15.6" customHeight="1" x14ac:dyDescent="0.25">
      <c r="A7" s="375" t="s">
        <v>2130</v>
      </c>
      <c r="B7" s="376" t="s">
        <v>2131</v>
      </c>
      <c r="C7" s="375" t="s">
        <v>2132</v>
      </c>
      <c r="E7" s="375" t="s">
        <v>2133</v>
      </c>
      <c r="F7" s="375" t="s">
        <v>2134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2135</v>
      </c>
      <c r="N7" s="378">
        <v>1</v>
      </c>
      <c r="O7" s="378" t="s">
        <v>790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2136</v>
      </c>
      <c r="B8" s="376" t="s">
        <v>2137</v>
      </c>
      <c r="C8" s="375" t="s">
        <v>2132</v>
      </c>
      <c r="E8" s="375" t="s">
        <v>2138</v>
      </c>
      <c r="F8" s="375" t="s">
        <v>2134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2135</v>
      </c>
      <c r="N8" s="378">
        <v>125000</v>
      </c>
      <c r="O8" s="378" t="s">
        <v>790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2139</v>
      </c>
      <c r="B9" s="376" t="s">
        <v>2140</v>
      </c>
      <c r="C9" s="375" t="s">
        <v>2132</v>
      </c>
      <c r="E9" s="375" t="s">
        <v>2133</v>
      </c>
      <c r="F9" s="375" t="s">
        <v>2134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2135</v>
      </c>
      <c r="N9" s="378">
        <v>1</v>
      </c>
      <c r="O9" s="378" t="s">
        <v>790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2141</v>
      </c>
      <c r="B10" s="376" t="s">
        <v>2142</v>
      </c>
      <c r="C10" s="375" t="s">
        <v>2143</v>
      </c>
      <c r="E10" s="375" t="s">
        <v>2144</v>
      </c>
      <c r="F10" s="375" t="s">
        <v>2134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2135</v>
      </c>
      <c r="N10" s="378">
        <v>1</v>
      </c>
      <c r="O10" s="378" t="s">
        <v>790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2152</v>
      </c>
      <c r="B11" s="376" t="s">
        <v>2153</v>
      </c>
      <c r="C11" s="375" t="s">
        <v>2154</v>
      </c>
      <c r="D11" s="377" t="s">
        <v>2155</v>
      </c>
      <c r="E11" s="375" t="s">
        <v>2156</v>
      </c>
      <c r="F11" s="375" t="s">
        <v>2134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2135</v>
      </c>
      <c r="N11" s="378">
        <v>225000</v>
      </c>
      <c r="O11" s="378" t="s">
        <v>2157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2205</v>
      </c>
      <c r="B14" s="396" t="s">
        <v>2206</v>
      </c>
      <c r="C14" s="396" t="s">
        <v>1355</v>
      </c>
      <c r="D14" s="396"/>
      <c r="E14" s="396"/>
      <c r="F14" s="396" t="s">
        <v>2207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2135</v>
      </c>
      <c r="N14" s="400">
        <v>42244.77</v>
      </c>
      <c r="O14" s="407" t="s">
        <v>1437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33090.953166666666</v>
      </c>
      <c r="T14" s="15">
        <f>S14-R14</f>
        <v>704.0628333333334</v>
      </c>
      <c r="U14" s="378">
        <f>N14-S14</f>
        <v>9153.8168333333306</v>
      </c>
      <c r="W14" s="43">
        <f>IF((DATEDIF(G14,W$4,"m"))&gt;=120,120,(DATEDIF(G14,W$4,"m")))</f>
        <v>94</v>
      </c>
    </row>
    <row r="15" spans="1:23" s="390" customFormat="1" ht="12.75" customHeight="1" x14ac:dyDescent="0.25">
      <c r="A15" s="390" t="s">
        <v>2208</v>
      </c>
      <c r="B15" s="396" t="s">
        <v>2206</v>
      </c>
      <c r="C15" s="396" t="s">
        <v>1355</v>
      </c>
      <c r="D15" s="396"/>
      <c r="E15" s="396"/>
      <c r="F15" s="396" t="s">
        <v>2207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2135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33090.953166666666</v>
      </c>
      <c r="T15" s="15">
        <f>S15-R15</f>
        <v>704.0628333333334</v>
      </c>
      <c r="U15" s="378">
        <f>N15-S15</f>
        <v>9153.8168333333306</v>
      </c>
      <c r="W15" s="43">
        <f>IF((DATEDIF(G15,W$4,"m"))&gt;=120,120,(DATEDIF(G15,W$4,"m")))</f>
        <v>94</v>
      </c>
    </row>
    <row r="16" spans="1:23" s="390" customFormat="1" x14ac:dyDescent="0.25">
      <c r="A16" s="390" t="s">
        <v>2209</v>
      </c>
      <c r="B16" s="396" t="s">
        <v>2206</v>
      </c>
      <c r="C16" s="396" t="s">
        <v>1355</v>
      </c>
      <c r="D16" s="396"/>
      <c r="E16" s="396"/>
      <c r="F16" s="396" t="s">
        <v>2207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2135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33090.953166666666</v>
      </c>
      <c r="T16" s="15">
        <f>S16-R16</f>
        <v>704.0628333333334</v>
      </c>
      <c r="U16" s="378">
        <f>N16-S16</f>
        <v>9153.8168333333306</v>
      </c>
      <c r="W16" s="43">
        <f>IF((DATEDIF(G16,W$4,"m"))&gt;=120,120,(DATEDIF(G16,W$4,"m")))</f>
        <v>94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99272.859499999991</v>
      </c>
      <c r="T17" s="114">
        <f>SUM(T14:T16)</f>
        <v>2112.1885000000002</v>
      </c>
      <c r="U17" s="114">
        <f>SUM(U14:U16)</f>
        <v>27461.450499999992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2210</v>
      </c>
      <c r="B19" s="389" t="s">
        <v>2211</v>
      </c>
      <c r="D19" s="391" t="s">
        <v>2212</v>
      </c>
      <c r="E19" s="390" t="s">
        <v>2213</v>
      </c>
      <c r="F19" s="390" t="s">
        <v>2214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2135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382135.50833333336</v>
      </c>
      <c r="T19" s="15">
        <f>S19-R19</f>
        <v>9674.3166666666511</v>
      </c>
      <c r="U19" s="378">
        <f>N19-S19</f>
        <v>198324.49166666664</v>
      </c>
      <c r="W19" s="43">
        <f>IF((DATEDIF(G19,W$4,"m"))&gt;=120,120,(DATEDIF(G19,W$4,"m")))</f>
        <v>79</v>
      </c>
    </row>
    <row r="20" spans="1:23" s="390" customFormat="1" x14ac:dyDescent="0.25">
      <c r="A20" s="390" t="s">
        <v>2215</v>
      </c>
      <c r="B20" s="389" t="s">
        <v>2211</v>
      </c>
      <c r="D20" s="391"/>
      <c r="F20" s="390" t="s">
        <v>2214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2135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955339.7583333333</v>
      </c>
      <c r="T20" s="15">
        <f>S20-R20</f>
        <v>24185.816666666651</v>
      </c>
      <c r="U20" s="378">
        <f>N20-S20</f>
        <v>495810.2416666667</v>
      </c>
      <c r="W20" s="43">
        <f>IF((DATEDIF(G20,W$4,"m"))&gt;=120,120,(DATEDIF(G20,W$4,"m")))</f>
        <v>79</v>
      </c>
    </row>
    <row r="21" spans="1:23" s="390" customFormat="1" x14ac:dyDescent="0.25">
      <c r="A21" s="390" t="s">
        <v>2216</v>
      </c>
      <c r="B21" s="389" t="s">
        <v>2211</v>
      </c>
      <c r="D21" s="391"/>
      <c r="F21" s="390" t="s">
        <v>2214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2135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573203.59166666656</v>
      </c>
      <c r="T21" s="15">
        <f>S21-R21</f>
        <v>14511.483333333279</v>
      </c>
      <c r="U21" s="378">
        <f>N21-S21</f>
        <v>297486.40833333344</v>
      </c>
      <c r="W21" s="43">
        <f>IF((DATEDIF(G21,W$4,"m"))&gt;=120,120,(DATEDIF(G21,W$4,"m")))</f>
        <v>79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1910678.8583333332</v>
      </c>
      <c r="T22" s="114">
        <f>SUM(T19:T21)</f>
        <v>48371.616666666581</v>
      </c>
      <c r="U22" s="114">
        <f>SUM(U19:U21)</f>
        <v>991621.14166666684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2009951.7178333332</v>
      </c>
      <c r="T24" s="409">
        <f t="shared" si="4"/>
        <v>50483.805166666585</v>
      </c>
      <c r="U24" s="409">
        <f t="shared" si="4"/>
        <v>1019087.5921666669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2809</v>
      </c>
      <c r="C27" s="396" t="s">
        <v>2810</v>
      </c>
      <c r="D27" s="396" t="s">
        <v>2812</v>
      </c>
      <c r="E27" s="396">
        <v>637000023</v>
      </c>
      <c r="F27" s="396" t="s">
        <v>1940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2811</v>
      </c>
      <c r="M27" s="390" t="s">
        <v>2135</v>
      </c>
      <c r="N27" s="400">
        <v>124522.5</v>
      </c>
      <c r="O27" s="407" t="s">
        <v>1437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0</v>
      </c>
      <c r="T27" s="15">
        <f>S27-R27</f>
        <v>0</v>
      </c>
      <c r="U27" s="378">
        <f>N27-S27</f>
        <v>124522.5</v>
      </c>
      <c r="W27" s="43">
        <f>IF((DATEDIF(G27,W$4,"m"))&gt;=120,120,(DATEDIF(G27,W$4,"m")))</f>
        <v>0</v>
      </c>
    </row>
    <row r="28" spans="1:23" s="390" customFormat="1" ht="12.75" customHeight="1" x14ac:dyDescent="0.25">
      <c r="A28" s="396"/>
      <c r="B28" s="396" t="s">
        <v>2809</v>
      </c>
      <c r="C28" s="396" t="s">
        <v>2810</v>
      </c>
      <c r="D28" s="396" t="s">
        <v>2812</v>
      </c>
      <c r="E28" s="396">
        <v>637000033</v>
      </c>
      <c r="F28" s="396" t="s">
        <v>1940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2811</v>
      </c>
      <c r="M28" s="390" t="s">
        <v>2135</v>
      </c>
      <c r="N28" s="400">
        <v>124522.5</v>
      </c>
      <c r="O28" s="407" t="s">
        <v>1437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0</v>
      </c>
      <c r="T28" s="15">
        <f t="shared" ref="T28:T29" si="7">S28-R28</f>
        <v>0</v>
      </c>
      <c r="U28" s="378">
        <f t="shared" ref="U28:U29" si="8">N28-S28</f>
        <v>124522.5</v>
      </c>
      <c r="W28" s="43">
        <f t="shared" ref="W28:W29" si="9">IF((DATEDIF(G28,W$4,"m"))&gt;=120,120,(DATEDIF(G28,W$4,"m")))</f>
        <v>0</v>
      </c>
    </row>
    <row r="29" spans="1:23" s="390" customFormat="1" ht="12.75" customHeight="1" x14ac:dyDescent="0.25">
      <c r="A29" s="396"/>
      <c r="B29" s="396" t="s">
        <v>2809</v>
      </c>
      <c r="C29" s="396" t="s">
        <v>2810</v>
      </c>
      <c r="D29" s="396" t="s">
        <v>2812</v>
      </c>
      <c r="E29" s="396">
        <v>637000035</v>
      </c>
      <c r="F29" s="396" t="s">
        <v>1940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2811</v>
      </c>
      <c r="M29" s="390" t="s">
        <v>2135</v>
      </c>
      <c r="N29" s="400">
        <v>124522.5</v>
      </c>
      <c r="O29" s="407" t="s">
        <v>1437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0</v>
      </c>
      <c r="T29" s="15">
        <f t="shared" si="7"/>
        <v>0</v>
      </c>
      <c r="U29" s="378">
        <f t="shared" si="8"/>
        <v>124522.5</v>
      </c>
      <c r="W29" s="43">
        <f t="shared" si="9"/>
        <v>0</v>
      </c>
    </row>
    <row r="30" spans="1:23" s="390" customFormat="1" x14ac:dyDescent="0.25">
      <c r="A30" s="104" t="s">
        <v>2813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0</v>
      </c>
      <c r="T30" s="114">
        <f>SUM(T27:T29)</f>
        <v>0</v>
      </c>
      <c r="U30" s="114">
        <f>SUM(U27:U29)</f>
        <v>373567.5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2814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2009951.7178333332</v>
      </c>
      <c r="T33" s="414">
        <f>+T24+T30</f>
        <v>50483.805166666585</v>
      </c>
      <c r="U33" s="414">
        <f>+U24+U30</f>
        <v>1392655.0921666669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2017-02-21T15:10:14Z</cp:lastPrinted>
  <dcterms:created xsi:type="dcterms:W3CDTF">2015-04-07T19:09:43Z</dcterms:created>
  <dcterms:modified xsi:type="dcterms:W3CDTF">2017-03-10T20:57:07Z</dcterms:modified>
</cp:coreProperties>
</file>