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25" windowWidth="18315" windowHeight="11505" firstSheet="3" activeTab="6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Ofic.'!$A$6:$Z$783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'!$A$1:$Y$573</definedName>
    <definedName name="_xlnm.Print_Area" localSheetId="6">'Eq. y Muebles de Ofic.'!$A$1:$V$790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Varios'!$A$1:$U$15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25725"/>
</workbook>
</file>

<file path=xl/calcChain.xml><?xml version="1.0" encoding="utf-8"?>
<calcChain xmlns="http://schemas.openxmlformats.org/spreadsheetml/2006/main">
  <c r="R988" i="2"/>
  <c r="T424" i="1"/>
  <c r="T426"/>
  <c r="R330" i="2"/>
  <c r="R329"/>
  <c r="R328"/>
  <c r="R327"/>
  <c r="R326"/>
  <c r="R325"/>
  <c r="R324"/>
  <c r="R322"/>
  <c r="R321"/>
  <c r="R320"/>
  <c r="R319"/>
  <c r="R318"/>
  <c r="R314"/>
  <c r="R310"/>
  <c r="R305"/>
  <c r="R303"/>
  <c r="R299"/>
  <c r="R298"/>
  <c r="R297"/>
  <c r="R296"/>
  <c r="R295"/>
  <c r="R294"/>
  <c r="R293"/>
  <c r="R292"/>
  <c r="R291"/>
  <c r="R290"/>
  <c r="R289"/>
  <c r="R288"/>
  <c r="R287"/>
  <c r="R286"/>
  <c r="R285"/>
  <c r="R284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2"/>
  <c r="R259"/>
  <c r="R258"/>
  <c r="R234"/>
  <c r="R233"/>
  <c r="R232"/>
  <c r="R231"/>
  <c r="R230"/>
  <c r="R229"/>
  <c r="R228"/>
  <c r="R227"/>
  <c r="R226"/>
  <c r="R225"/>
  <c r="R223"/>
  <c r="R222"/>
  <c r="R158"/>
  <c r="R157"/>
  <c r="R134"/>
  <c r="R126"/>
  <c r="R100"/>
  <c r="R99"/>
  <c r="R98"/>
  <c r="R96"/>
  <c r="R95"/>
  <c r="R94"/>
  <c r="R93"/>
  <c r="R92"/>
  <c r="R90"/>
  <c r="R89"/>
  <c r="R88"/>
  <c r="R85"/>
  <c r="R84"/>
  <c r="R82"/>
  <c r="R81"/>
  <c r="R78"/>
  <c r="R69"/>
  <c r="R68"/>
  <c r="R57"/>
  <c r="R55"/>
  <c r="R54"/>
  <c r="R50"/>
  <c r="R35"/>
  <c r="R34"/>
  <c r="R33"/>
  <c r="R32"/>
  <c r="R29"/>
  <c r="R28"/>
  <c r="R24"/>
  <c r="R23"/>
  <c r="R22"/>
  <c r="N986"/>
  <c r="U323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8"/>
  <c r="U59"/>
  <c r="U60"/>
  <c r="U61"/>
  <c r="U8"/>
  <c r="D29" i="10" l="1"/>
  <c r="G17"/>
  <c r="T10" i="8"/>
  <c r="T9"/>
  <c r="X11"/>
  <c r="Q11"/>
  <c r="G11"/>
  <c r="Z11" s="1"/>
  <c r="S11" s="1"/>
  <c r="N981" i="2"/>
  <c r="S988"/>
  <c r="S986"/>
  <c r="Z985"/>
  <c r="T985" s="1"/>
  <c r="R985"/>
  <c r="Z984"/>
  <c r="R984"/>
  <c r="T984" s="1"/>
  <c r="Z983"/>
  <c r="T983" s="1"/>
  <c r="R983"/>
  <c r="R986" s="1"/>
  <c r="T11" i="8" l="1"/>
  <c r="U11"/>
  <c r="V983" i="2"/>
  <c r="U983"/>
  <c r="T986"/>
  <c r="V985"/>
  <c r="U985"/>
  <c r="U984"/>
  <c r="V984"/>
  <c r="X424" i="1"/>
  <c r="W424"/>
  <c r="V424"/>
  <c r="U424"/>
  <c r="P424"/>
  <c r="U421"/>
  <c r="P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421" s="1"/>
  <c r="V986" i="2" l="1"/>
  <c r="U986"/>
  <c r="U387" i="1" l="1"/>
  <c r="P387"/>
  <c r="T386"/>
  <c r="T387" l="1"/>
  <c r="D19" i="10" l="1"/>
  <c r="T12" i="8" l="1"/>
  <c r="F14" i="10" s="1"/>
  <c r="Q12" i="8"/>
  <c r="C14" i="10" s="1"/>
  <c r="T782" i="2"/>
  <c r="Q30" i="7"/>
  <c r="Q45" i="3"/>
  <c r="T373" i="1" l="1"/>
  <c r="F6" i="10"/>
  <c r="E6"/>
  <c r="D6"/>
  <c r="Q6" i="9"/>
  <c r="P6"/>
  <c r="O6"/>
  <c r="T7" i="8"/>
  <c r="S7"/>
  <c r="R7"/>
  <c r="U6" i="2"/>
  <c r="T6"/>
  <c r="S6"/>
  <c r="R7" i="7"/>
  <c r="Q7"/>
  <c r="P7"/>
  <c r="S7" i="5"/>
  <c r="R7"/>
  <c r="Q7"/>
  <c r="W6" i="1"/>
  <c r="V6"/>
  <c r="U6"/>
  <c r="U6" i="4"/>
  <c r="T6"/>
  <c r="S6"/>
  <c r="R7" i="6"/>
  <c r="S7"/>
  <c r="T7"/>
  <c r="N12" i="8"/>
  <c r="X10"/>
  <c r="Q10"/>
  <c r="G10"/>
  <c r="X9"/>
  <c r="G9"/>
  <c r="G8"/>
  <c r="Q9"/>
  <c r="T383" i="1"/>
  <c r="P384" l="1"/>
  <c r="T384"/>
  <c r="AB4"/>
  <c r="T4" i="9"/>
  <c r="Z5" i="8"/>
  <c r="W5" i="5"/>
  <c r="V5" i="7" s="1"/>
  <c r="X4" i="4"/>
  <c r="Z5" i="6"/>
  <c r="Z4" i="2"/>
  <c r="B22" i="10"/>
  <c r="A3"/>
  <c r="A4" i="11"/>
  <c r="A3" i="9"/>
  <c r="A4" i="8"/>
  <c r="A3" i="2"/>
  <c r="A3" i="7"/>
  <c r="A4" i="5"/>
  <c r="A3" i="4"/>
  <c r="A4" i="6"/>
  <c r="H60" i="11"/>
  <c r="AB386" i="1" l="1"/>
  <c r="V386" s="1"/>
  <c r="AB418"/>
  <c r="V418" s="1"/>
  <c r="AB417"/>
  <c r="V417" s="1"/>
  <c r="AB414"/>
  <c r="V414" s="1"/>
  <c r="AB413"/>
  <c r="V413" s="1"/>
  <c r="AB410"/>
  <c r="V410" s="1"/>
  <c r="AB409"/>
  <c r="V409" s="1"/>
  <c r="AB406"/>
  <c r="V406" s="1"/>
  <c r="AB405"/>
  <c r="V405" s="1"/>
  <c r="AB402"/>
  <c r="V402" s="1"/>
  <c r="AB401"/>
  <c r="V401" s="1"/>
  <c r="AB398"/>
  <c r="V398" s="1"/>
  <c r="AB393"/>
  <c r="V393" s="1"/>
  <c r="AB389"/>
  <c r="V389" s="1"/>
  <c r="AB420"/>
  <c r="V420" s="1"/>
  <c r="AB419"/>
  <c r="V419" s="1"/>
  <c r="AB416"/>
  <c r="V416" s="1"/>
  <c r="AB415"/>
  <c r="V415" s="1"/>
  <c r="AB412"/>
  <c r="V412" s="1"/>
  <c r="AB411"/>
  <c r="V411" s="1"/>
  <c r="AB408"/>
  <c r="V408" s="1"/>
  <c r="AB407"/>
  <c r="V407" s="1"/>
  <c r="AB404"/>
  <c r="V404" s="1"/>
  <c r="AB403"/>
  <c r="V403" s="1"/>
  <c r="AB400"/>
  <c r="V400" s="1"/>
  <c r="AB399"/>
  <c r="V399" s="1"/>
  <c r="AB396"/>
  <c r="V396" s="1"/>
  <c r="AB395"/>
  <c r="V395" s="1"/>
  <c r="AB392"/>
  <c r="V392" s="1"/>
  <c r="AB391"/>
  <c r="V391" s="1"/>
  <c r="AB397"/>
  <c r="V397" s="1"/>
  <c r="AB394"/>
  <c r="V394" s="1"/>
  <c r="AB390"/>
  <c r="V390" s="1"/>
  <c r="X386"/>
  <c r="X387" s="1"/>
  <c r="V387"/>
  <c r="W386"/>
  <c r="W387" s="1"/>
  <c r="Z9" i="8"/>
  <c r="S9" s="1"/>
  <c r="Z8"/>
  <c r="Z10"/>
  <c r="S10" s="1"/>
  <c r="AB383" i="1"/>
  <c r="V383" s="1"/>
  <c r="B14" i="10"/>
  <c r="B11"/>
  <c r="B9"/>
  <c r="C8"/>
  <c r="B8"/>
  <c r="G25"/>
  <c r="C27"/>
  <c r="E27"/>
  <c r="G27" s="1"/>
  <c r="C7" i="9"/>
  <c r="T7" s="1"/>
  <c r="H7"/>
  <c r="I7"/>
  <c r="J7"/>
  <c r="K7"/>
  <c r="L7" s="1"/>
  <c r="B19" i="10" s="1"/>
  <c r="X8" i="8"/>
  <c r="M82" i="7"/>
  <c r="O81"/>
  <c r="O80"/>
  <c r="O82" s="1"/>
  <c r="O71"/>
  <c r="O70"/>
  <c r="O69"/>
  <c r="O68"/>
  <c r="O67"/>
  <c r="O66"/>
  <c r="O65"/>
  <c r="O64"/>
  <c r="O63"/>
  <c r="O59"/>
  <c r="O58"/>
  <c r="O57"/>
  <c r="O56"/>
  <c r="O55"/>
  <c r="O54"/>
  <c r="O53"/>
  <c r="O52"/>
  <c r="O47"/>
  <c r="O46"/>
  <c r="O45"/>
  <c r="O44"/>
  <c r="O43"/>
  <c r="O42"/>
  <c r="O41"/>
  <c r="O40"/>
  <c r="O39"/>
  <c r="O38"/>
  <c r="O37"/>
  <c r="O36"/>
  <c r="M31"/>
  <c r="R30"/>
  <c r="M72"/>
  <c r="M74" s="1"/>
  <c r="M60"/>
  <c r="O60"/>
  <c r="M48"/>
  <c r="F47"/>
  <c r="F46"/>
  <c r="F45"/>
  <c r="F44"/>
  <c r="F43"/>
  <c r="F42"/>
  <c r="F41"/>
  <c r="F40"/>
  <c r="F39"/>
  <c r="F38"/>
  <c r="F37"/>
  <c r="F36"/>
  <c r="T29"/>
  <c r="O29"/>
  <c r="F29"/>
  <c r="T25"/>
  <c r="F25"/>
  <c r="T24"/>
  <c r="M24"/>
  <c r="F24"/>
  <c r="T23"/>
  <c r="M23"/>
  <c r="F23"/>
  <c r="T22"/>
  <c r="M22"/>
  <c r="F22"/>
  <c r="T21"/>
  <c r="M21"/>
  <c r="F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T9"/>
  <c r="M9"/>
  <c r="M26" s="1"/>
  <c r="F9"/>
  <c r="T8"/>
  <c r="F8"/>
  <c r="V71"/>
  <c r="Q9" i="6"/>
  <c r="N9"/>
  <c r="X8"/>
  <c r="Q8"/>
  <c r="Z8"/>
  <c r="N90" i="5"/>
  <c r="N89"/>
  <c r="P89" s="1"/>
  <c r="N88"/>
  <c r="P87"/>
  <c r="N87"/>
  <c r="N86"/>
  <c r="N85"/>
  <c r="P85" s="1"/>
  <c r="N84"/>
  <c r="P83"/>
  <c r="N83"/>
  <c r="N82"/>
  <c r="N81"/>
  <c r="P81" s="1"/>
  <c r="N80"/>
  <c r="P79"/>
  <c r="N79"/>
  <c r="N78"/>
  <c r="N77"/>
  <c r="P77" s="1"/>
  <c r="N76"/>
  <c r="P75"/>
  <c r="N75"/>
  <c r="N74"/>
  <c r="N73"/>
  <c r="P73" s="1"/>
  <c r="N72"/>
  <c r="P71"/>
  <c r="N71"/>
  <c r="N70"/>
  <c r="N69"/>
  <c r="N91" s="1"/>
  <c r="N65"/>
  <c r="P64"/>
  <c r="G64"/>
  <c r="P63"/>
  <c r="G63"/>
  <c r="P62"/>
  <c r="P65" s="1"/>
  <c r="G62"/>
  <c r="N60"/>
  <c r="G59"/>
  <c r="G58"/>
  <c r="G57"/>
  <c r="G56"/>
  <c r="G55"/>
  <c r="P60"/>
  <c r="G54"/>
  <c r="N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W11" s="1"/>
  <c r="G10"/>
  <c r="W10" s="1"/>
  <c r="G9"/>
  <c r="W9" s="1"/>
  <c r="P52"/>
  <c r="G8"/>
  <c r="W8" s="1"/>
  <c r="W89"/>
  <c r="T13" i="4"/>
  <c r="U13" s="1"/>
  <c r="U782" i="2"/>
  <c r="V275" i="1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67"/>
  <c r="AB50"/>
  <c r="AB51"/>
  <c r="AB52"/>
  <c r="AB53"/>
  <c r="AB54"/>
  <c r="AB55"/>
  <c r="AB56"/>
  <c r="AB57"/>
  <c r="AB58"/>
  <c r="AB59"/>
  <c r="AB60"/>
  <c r="AB61"/>
  <c r="AB62"/>
  <c r="AB49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8"/>
  <c r="AB9"/>
  <c r="AB10"/>
  <c r="AB11"/>
  <c r="AB12"/>
  <c r="AB13"/>
  <c r="AB14"/>
  <c r="AB15"/>
  <c r="AB16"/>
  <c r="AB17"/>
  <c r="AB18"/>
  <c r="AB19"/>
  <c r="AB20"/>
  <c r="AB21"/>
  <c r="AB7"/>
  <c r="N18" i="4"/>
  <c r="R17"/>
  <c r="R16"/>
  <c r="R18" s="1"/>
  <c r="N14"/>
  <c r="N20" s="1"/>
  <c r="V13"/>
  <c r="R12"/>
  <c r="G12"/>
  <c r="R11"/>
  <c r="G11"/>
  <c r="G10"/>
  <c r="G9"/>
  <c r="G8"/>
  <c r="G7"/>
  <c r="X7" s="1"/>
  <c r="X17"/>
  <c r="W390" i="1" l="1"/>
  <c r="X390"/>
  <c r="W397"/>
  <c r="X397"/>
  <c r="W392"/>
  <c r="X392"/>
  <c r="W396"/>
  <c r="X396"/>
  <c r="W400"/>
  <c r="X400"/>
  <c r="W404"/>
  <c r="X404"/>
  <c r="W408"/>
  <c r="X408"/>
  <c r="W412"/>
  <c r="X412"/>
  <c r="W416"/>
  <c r="X416"/>
  <c r="W420"/>
  <c r="X420"/>
  <c r="W393"/>
  <c r="X393"/>
  <c r="W401"/>
  <c r="X401"/>
  <c r="W405"/>
  <c r="X405"/>
  <c r="W409"/>
  <c r="X409"/>
  <c r="W413"/>
  <c r="X413"/>
  <c r="W417"/>
  <c r="X417"/>
  <c r="W394"/>
  <c r="X394"/>
  <c r="W391"/>
  <c r="X391"/>
  <c r="W395"/>
  <c r="X395"/>
  <c r="W399"/>
  <c r="X399"/>
  <c r="W403"/>
  <c r="X403"/>
  <c r="W407"/>
  <c r="X407"/>
  <c r="W411"/>
  <c r="X411"/>
  <c r="W415"/>
  <c r="X415"/>
  <c r="W419"/>
  <c r="X419"/>
  <c r="W389"/>
  <c r="X389"/>
  <c r="X421" s="1"/>
  <c r="V421"/>
  <c r="W398"/>
  <c r="X398"/>
  <c r="W402"/>
  <c r="X402"/>
  <c r="W406"/>
  <c r="X406"/>
  <c r="W410"/>
  <c r="X410"/>
  <c r="W414"/>
  <c r="X414"/>
  <c r="W418"/>
  <c r="X418"/>
  <c r="U10" i="8"/>
  <c r="U9"/>
  <c r="S8" i="6"/>
  <c r="S9" s="1"/>
  <c r="E8" i="10" s="1"/>
  <c r="R9" i="6"/>
  <c r="D8" i="10" s="1"/>
  <c r="O31" i="7"/>
  <c r="O48"/>
  <c r="S30"/>
  <c r="V384" i="1"/>
  <c r="W383"/>
  <c r="W384" s="1"/>
  <c r="X383"/>
  <c r="X384" s="1"/>
  <c r="U8" i="6"/>
  <c r="U9" s="1"/>
  <c r="G8" i="10" s="1"/>
  <c r="T8" i="6"/>
  <c r="T9" s="1"/>
  <c r="F8" i="10" s="1"/>
  <c r="S12" i="8"/>
  <c r="E14" i="10" s="1"/>
  <c r="N7" i="9"/>
  <c r="O72" i="7"/>
  <c r="O74" s="1"/>
  <c r="V81"/>
  <c r="Q71"/>
  <c r="M33"/>
  <c r="V8"/>
  <c r="V10"/>
  <c r="V12"/>
  <c r="V14"/>
  <c r="S14" s="1"/>
  <c r="V15"/>
  <c r="V18"/>
  <c r="V19"/>
  <c r="V21"/>
  <c r="V22"/>
  <c r="V25"/>
  <c r="S25" s="1"/>
  <c r="V36"/>
  <c r="V37"/>
  <c r="V38"/>
  <c r="Q38" s="1"/>
  <c r="S38" s="1"/>
  <c r="V39"/>
  <c r="V40"/>
  <c r="Q40" s="1"/>
  <c r="V41"/>
  <c r="Q41" s="1"/>
  <c r="V42"/>
  <c r="Q42" s="1"/>
  <c r="V43"/>
  <c r="V44"/>
  <c r="V45"/>
  <c r="Q45" s="1"/>
  <c r="V46"/>
  <c r="Q46" s="1"/>
  <c r="S46" s="1"/>
  <c r="V47"/>
  <c r="V9"/>
  <c r="V11"/>
  <c r="V13"/>
  <c r="V16"/>
  <c r="S16" s="1"/>
  <c r="V17"/>
  <c r="V20"/>
  <c r="V23"/>
  <c r="S23" s="1"/>
  <c r="V24"/>
  <c r="V29"/>
  <c r="Q29" s="1"/>
  <c r="V80"/>
  <c r="V52"/>
  <c r="V53"/>
  <c r="V54"/>
  <c r="V55"/>
  <c r="V56"/>
  <c r="V57"/>
  <c r="V58"/>
  <c r="Q58" s="1"/>
  <c r="V59"/>
  <c r="V63"/>
  <c r="V64"/>
  <c r="Q64" s="1"/>
  <c r="S64" s="1"/>
  <c r="V65"/>
  <c r="V66"/>
  <c r="V67"/>
  <c r="V68"/>
  <c r="Q68" s="1"/>
  <c r="V69"/>
  <c r="V70"/>
  <c r="Q70" s="1"/>
  <c r="R89" i="5"/>
  <c r="N67"/>
  <c r="N93" s="1"/>
  <c r="P69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62"/>
  <c r="W63"/>
  <c r="W64"/>
  <c r="W54"/>
  <c r="W55"/>
  <c r="W56"/>
  <c r="W57"/>
  <c r="W58"/>
  <c r="W59"/>
  <c r="P67"/>
  <c r="T89"/>
  <c r="W70"/>
  <c r="W72"/>
  <c r="W74"/>
  <c r="W76"/>
  <c r="W78"/>
  <c r="W80"/>
  <c r="W82"/>
  <c r="W84"/>
  <c r="W86"/>
  <c r="W88"/>
  <c r="W90"/>
  <c r="W69"/>
  <c r="P70"/>
  <c r="W71"/>
  <c r="P72"/>
  <c r="W73"/>
  <c r="P74"/>
  <c r="W75"/>
  <c r="P76"/>
  <c r="W77"/>
  <c r="P78"/>
  <c r="W79"/>
  <c r="P80"/>
  <c r="W81"/>
  <c r="P82"/>
  <c r="W83"/>
  <c r="P84"/>
  <c r="W85"/>
  <c r="P86"/>
  <c r="W87"/>
  <c r="P88"/>
  <c r="P90"/>
  <c r="R14" i="4"/>
  <c r="R20" s="1"/>
  <c r="C9" i="10" s="1"/>
  <c r="X8" i="4"/>
  <c r="X9"/>
  <c r="X10"/>
  <c r="X11"/>
  <c r="X12"/>
  <c r="T17"/>
  <c r="X16"/>
  <c r="W421" i="1" l="1"/>
  <c r="T16" i="4"/>
  <c r="T11"/>
  <c r="R62" i="5"/>
  <c r="R85"/>
  <c r="R81"/>
  <c r="R77"/>
  <c r="R73"/>
  <c r="Q80" i="7"/>
  <c r="Q81"/>
  <c r="T12" i="4"/>
  <c r="U12" s="1"/>
  <c r="D14" i="10"/>
  <c r="U8" i="8"/>
  <c r="U12" s="1"/>
  <c r="G14" i="10" s="1"/>
  <c r="P7" i="9"/>
  <c r="C19" i="10"/>
  <c r="M50" i="7"/>
  <c r="M76" s="1"/>
  <c r="M86" s="1"/>
  <c r="B12" i="10" s="1"/>
  <c r="S70" i="7"/>
  <c r="S68"/>
  <c r="Q31"/>
  <c r="S29"/>
  <c r="S31" s="1"/>
  <c r="S42"/>
  <c r="S40"/>
  <c r="S58"/>
  <c r="S80"/>
  <c r="R80"/>
  <c r="S21"/>
  <c r="Q47"/>
  <c r="Q43"/>
  <c r="R43" s="1"/>
  <c r="Q39"/>
  <c r="Q37"/>
  <c r="R37" s="1"/>
  <c r="R16"/>
  <c r="R21"/>
  <c r="R25"/>
  <c r="R42"/>
  <c r="R40"/>
  <c r="Q57"/>
  <c r="R57" s="1"/>
  <c r="Q53"/>
  <c r="Q69"/>
  <c r="R69" s="1"/>
  <c r="Q65"/>
  <c r="Q63"/>
  <c r="R63" s="1"/>
  <c r="R70"/>
  <c r="R68"/>
  <c r="Q56"/>
  <c r="R41"/>
  <c r="Q66"/>
  <c r="Q52"/>
  <c r="Q54"/>
  <c r="Q44"/>
  <c r="S44" s="1"/>
  <c r="Q36"/>
  <c r="S36" s="1"/>
  <c r="S18"/>
  <c r="R38"/>
  <c r="R14"/>
  <c r="R23"/>
  <c r="R46"/>
  <c r="Q59"/>
  <c r="R59" s="1"/>
  <c r="Q55"/>
  <c r="R55" s="1"/>
  <c r="Q67"/>
  <c r="R67" s="1"/>
  <c r="R64"/>
  <c r="R81"/>
  <c r="S81"/>
  <c r="S69"/>
  <c r="R65"/>
  <c r="S65"/>
  <c r="S63"/>
  <c r="R71"/>
  <c r="S71"/>
  <c r="S59"/>
  <c r="S55"/>
  <c r="S57"/>
  <c r="R53"/>
  <c r="S53"/>
  <c r="R36"/>
  <c r="R45"/>
  <c r="S45"/>
  <c r="S41"/>
  <c r="R47"/>
  <c r="S47"/>
  <c r="S43"/>
  <c r="R39"/>
  <c r="S39"/>
  <c r="S37"/>
  <c r="O26"/>
  <c r="O33" s="1"/>
  <c r="T62" i="5"/>
  <c r="R88"/>
  <c r="T88" s="1"/>
  <c r="R86"/>
  <c r="R84"/>
  <c r="T84" s="1"/>
  <c r="R82"/>
  <c r="R80"/>
  <c r="T80" s="1"/>
  <c r="R78"/>
  <c r="R76"/>
  <c r="T76" s="1"/>
  <c r="R74"/>
  <c r="R72"/>
  <c r="T72" s="1"/>
  <c r="R70"/>
  <c r="S70" s="1"/>
  <c r="T51"/>
  <c r="S51"/>
  <c r="T47"/>
  <c r="S47"/>
  <c r="T43"/>
  <c r="S43"/>
  <c r="T39"/>
  <c r="S39"/>
  <c r="T35"/>
  <c r="S35"/>
  <c r="T31"/>
  <c r="S31"/>
  <c r="T28"/>
  <c r="S28"/>
  <c r="T26"/>
  <c r="S26"/>
  <c r="T24"/>
  <c r="S24"/>
  <c r="T22"/>
  <c r="S22"/>
  <c r="T20"/>
  <c r="S20"/>
  <c r="T18"/>
  <c r="S18"/>
  <c r="T16"/>
  <c r="S16"/>
  <c r="T14"/>
  <c r="S14"/>
  <c r="T12"/>
  <c r="S12"/>
  <c r="T10"/>
  <c r="S10"/>
  <c r="T58"/>
  <c r="T56"/>
  <c r="R69"/>
  <c r="R63"/>
  <c r="R79"/>
  <c r="S79" s="1"/>
  <c r="S57"/>
  <c r="S89"/>
  <c r="R75"/>
  <c r="T75" s="1"/>
  <c r="R90"/>
  <c r="T90" s="1"/>
  <c r="S8"/>
  <c r="R52"/>
  <c r="T49"/>
  <c r="S49"/>
  <c r="T45"/>
  <c r="S45"/>
  <c r="T41"/>
  <c r="S41"/>
  <c r="T37"/>
  <c r="S37"/>
  <c r="T33"/>
  <c r="S33"/>
  <c r="T29"/>
  <c r="S29"/>
  <c r="T27"/>
  <c r="S27"/>
  <c r="T25"/>
  <c r="S25"/>
  <c r="T23"/>
  <c r="S23"/>
  <c r="T21"/>
  <c r="S21"/>
  <c r="T19"/>
  <c r="S19"/>
  <c r="T17"/>
  <c r="S17"/>
  <c r="T15"/>
  <c r="S15"/>
  <c r="T13"/>
  <c r="S13"/>
  <c r="T11"/>
  <c r="S11"/>
  <c r="T9"/>
  <c r="S9"/>
  <c r="T59"/>
  <c r="S59"/>
  <c r="T57"/>
  <c r="T50"/>
  <c r="S50"/>
  <c r="T48"/>
  <c r="S48"/>
  <c r="T46"/>
  <c r="S46"/>
  <c r="T44"/>
  <c r="S44"/>
  <c r="T42"/>
  <c r="S42"/>
  <c r="T40"/>
  <c r="S40"/>
  <c r="T38"/>
  <c r="S38"/>
  <c r="T36"/>
  <c r="S36"/>
  <c r="T34"/>
  <c r="S34"/>
  <c r="T32"/>
  <c r="S32"/>
  <c r="T30"/>
  <c r="S30"/>
  <c r="T85"/>
  <c r="T81"/>
  <c r="T77"/>
  <c r="T73"/>
  <c r="S55"/>
  <c r="R64"/>
  <c r="R87"/>
  <c r="S87" s="1"/>
  <c r="R71"/>
  <c r="S71" s="1"/>
  <c r="S58"/>
  <c r="S56"/>
  <c r="S81"/>
  <c r="S73"/>
  <c r="R83"/>
  <c r="S85"/>
  <c r="S77"/>
  <c r="T55"/>
  <c r="T69"/>
  <c r="T8"/>
  <c r="P91"/>
  <c r="P93" s="1"/>
  <c r="C11" i="10" s="1"/>
  <c r="V10" i="4"/>
  <c r="T18"/>
  <c r="U16"/>
  <c r="V12"/>
  <c r="U7"/>
  <c r="V7"/>
  <c r="U11"/>
  <c r="U10"/>
  <c r="V17"/>
  <c r="U17"/>
  <c r="V16"/>
  <c r="V11"/>
  <c r="Q82" i="7" l="1"/>
  <c r="S67"/>
  <c r="T52" i="5"/>
  <c r="S48" i="7"/>
  <c r="D9" i="10"/>
  <c r="Q7" i="9"/>
  <c r="F19" i="10" s="1"/>
  <c r="R7" i="9"/>
  <c r="E19" i="10"/>
  <c r="R82" i="7"/>
  <c r="S82"/>
  <c r="O50"/>
  <c r="O76" s="1"/>
  <c r="O86" s="1"/>
  <c r="C12" i="10" s="1"/>
  <c r="R58" i="7"/>
  <c r="S54"/>
  <c r="R54"/>
  <c r="R66"/>
  <c r="S66"/>
  <c r="R72"/>
  <c r="Q72"/>
  <c r="R18"/>
  <c r="R29"/>
  <c r="R31" s="1"/>
  <c r="R8"/>
  <c r="S8"/>
  <c r="Q60"/>
  <c r="R52"/>
  <c r="S52"/>
  <c r="S56"/>
  <c r="R56"/>
  <c r="S72"/>
  <c r="Q48"/>
  <c r="R44"/>
  <c r="R48" s="1"/>
  <c r="S11"/>
  <c r="R11"/>
  <c r="S15"/>
  <c r="R15"/>
  <c r="S19"/>
  <c r="R19"/>
  <c r="S12"/>
  <c r="R12"/>
  <c r="S22"/>
  <c r="R22"/>
  <c r="S13"/>
  <c r="R13"/>
  <c r="S17"/>
  <c r="R17"/>
  <c r="S20"/>
  <c r="R20"/>
  <c r="S24"/>
  <c r="R24"/>
  <c r="R9"/>
  <c r="S9"/>
  <c r="R10"/>
  <c r="S10"/>
  <c r="Q26"/>
  <c r="Q33" s="1"/>
  <c r="S83" i="5"/>
  <c r="S74"/>
  <c r="S82"/>
  <c r="S78"/>
  <c r="S86"/>
  <c r="S64"/>
  <c r="T64"/>
  <c r="S63"/>
  <c r="T63"/>
  <c r="T65" s="1"/>
  <c r="S52"/>
  <c r="T83"/>
  <c r="T70"/>
  <c r="S72"/>
  <c r="T74"/>
  <c r="S76"/>
  <c r="T78"/>
  <c r="S80"/>
  <c r="T82"/>
  <c r="S84"/>
  <c r="T86"/>
  <c r="S88"/>
  <c r="S62"/>
  <c r="S65" s="1"/>
  <c r="S54"/>
  <c r="S60" s="1"/>
  <c r="R60"/>
  <c r="T54"/>
  <c r="T60" s="1"/>
  <c r="S69"/>
  <c r="R91"/>
  <c r="D11" i="10"/>
  <c r="S90" i="5"/>
  <c r="S75"/>
  <c r="T71"/>
  <c r="T79"/>
  <c r="T87"/>
  <c r="R65"/>
  <c r="R67" s="1"/>
  <c r="V9" i="4"/>
  <c r="U9"/>
  <c r="U18"/>
  <c r="V8"/>
  <c r="U8"/>
  <c r="U14" s="1"/>
  <c r="V18"/>
  <c r="T14"/>
  <c r="T20" s="1"/>
  <c r="E9" i="10" s="1"/>
  <c r="V14" i="4" l="1"/>
  <c r="V20" s="1"/>
  <c r="G9" i="10" s="1"/>
  <c r="D12"/>
  <c r="U20" i="4"/>
  <c r="F9" i="10" s="1"/>
  <c r="G19"/>
  <c r="Q74" i="7"/>
  <c r="Q50"/>
  <c r="S60"/>
  <c r="S74" s="1"/>
  <c r="R60"/>
  <c r="R74" s="1"/>
  <c r="S26"/>
  <c r="S33" s="1"/>
  <c r="R26"/>
  <c r="R33" s="1"/>
  <c r="R50" s="1"/>
  <c r="R93" i="5"/>
  <c r="E11" i="10" s="1"/>
  <c r="T91" i="5"/>
  <c r="S91"/>
  <c r="S67"/>
  <c r="T67"/>
  <c r="R76" i="7" l="1"/>
  <c r="R86" s="1"/>
  <c r="F12" i="10" s="1"/>
  <c r="Q76" i="7"/>
  <c r="Q86" s="1"/>
  <c r="E12" i="10" s="1"/>
  <c r="S50" i="7"/>
  <c r="S76" s="1"/>
  <c r="S86" s="1"/>
  <c r="G12" i="10" s="1"/>
  <c r="T93" i="5"/>
  <c r="G11" i="10" s="1"/>
  <c r="S93" i="5"/>
  <c r="F11" i="10" s="1"/>
  <c r="G18" i="3" l="1"/>
  <c r="G23"/>
  <c r="W23" s="1"/>
  <c r="W247"/>
  <c r="W246"/>
  <c r="W245"/>
  <c r="W244"/>
  <c r="W243"/>
  <c r="W242"/>
  <c r="W241"/>
  <c r="W240"/>
  <c r="W239"/>
  <c r="W238"/>
  <c r="W237"/>
  <c r="W236"/>
  <c r="W235"/>
  <c r="W234"/>
  <c r="W233"/>
  <c r="W232"/>
  <c r="O48"/>
  <c r="N46"/>
  <c r="W45"/>
  <c r="N43"/>
  <c r="Q42"/>
  <c r="G42"/>
  <c r="W42" s="1"/>
  <c r="Q41"/>
  <c r="G41"/>
  <c r="W41" s="1"/>
  <c r="Q40"/>
  <c r="G40"/>
  <c r="W40" s="1"/>
  <c r="N36"/>
  <c r="Q35"/>
  <c r="G35"/>
  <c r="W35" s="1"/>
  <c r="Q34"/>
  <c r="G34"/>
  <c r="W34" s="1"/>
  <c r="Q33"/>
  <c r="G33"/>
  <c r="W33" s="1"/>
  <c r="N31"/>
  <c r="N38" s="1"/>
  <c r="N48" s="1"/>
  <c r="B7" i="10" s="1"/>
  <c r="Q30" i="3"/>
  <c r="G30"/>
  <c r="W30" s="1"/>
  <c r="Q29"/>
  <c r="G29"/>
  <c r="W29" s="1"/>
  <c r="Q28"/>
  <c r="G28"/>
  <c r="W28" s="1"/>
  <c r="G27"/>
  <c r="W27" s="1"/>
  <c r="Q26"/>
  <c r="G26"/>
  <c r="W26" s="1"/>
  <c r="Q25"/>
  <c r="G25"/>
  <c r="W25" s="1"/>
  <c r="Q24"/>
  <c r="G24"/>
  <c r="W24" s="1"/>
  <c r="Q23"/>
  <c r="G22"/>
  <c r="W22" s="1"/>
  <c r="Q21"/>
  <c r="G21"/>
  <c r="W21" s="1"/>
  <c r="Q20"/>
  <c r="G20"/>
  <c r="W20" s="1"/>
  <c r="Q19"/>
  <c r="G19"/>
  <c r="W19" s="1"/>
  <c r="W18"/>
  <c r="Q18"/>
  <c r="G17"/>
  <c r="W17" s="1"/>
  <c r="G16"/>
  <c r="W16" s="1"/>
  <c r="Q15"/>
  <c r="G15"/>
  <c r="W15" s="1"/>
  <c r="G14"/>
  <c r="W14" s="1"/>
  <c r="Q13"/>
  <c r="G13"/>
  <c r="W13" s="1"/>
  <c r="Q12"/>
  <c r="G12"/>
  <c r="W12" s="1"/>
  <c r="Q11"/>
  <c r="G11"/>
  <c r="Q10"/>
  <c r="G10"/>
  <c r="W10" s="1"/>
  <c r="Q9"/>
  <c r="G9"/>
  <c r="W9" s="1"/>
  <c r="G8"/>
  <c r="W8" s="1"/>
  <c r="Q7"/>
  <c r="G7"/>
  <c r="W7" s="1"/>
  <c r="N698" i="2"/>
  <c r="R935"/>
  <c r="R934"/>
  <c r="P940"/>
  <c r="O940"/>
  <c r="O902"/>
  <c r="P902"/>
  <c r="N902"/>
  <c r="R901"/>
  <c r="R900"/>
  <c r="R899"/>
  <c r="O783"/>
  <c r="P783"/>
  <c r="R740"/>
  <c r="R739"/>
  <c r="O751"/>
  <c r="P751"/>
  <c r="N751"/>
  <c r="O718"/>
  <c r="P718"/>
  <c r="N718"/>
  <c r="O411"/>
  <c r="P411"/>
  <c r="O331"/>
  <c r="O333" s="1"/>
  <c r="P331"/>
  <c r="N331"/>
  <c r="N333" s="1"/>
  <c r="G29"/>
  <c r="G28"/>
  <c r="N979"/>
  <c r="R978"/>
  <c r="R977"/>
  <c r="R976"/>
  <c r="R975"/>
  <c r="R974"/>
  <c r="R973"/>
  <c r="R972"/>
  <c r="R971"/>
  <c r="R970"/>
  <c r="R969"/>
  <c r="R968"/>
  <c r="R967"/>
  <c r="R966"/>
  <c r="R965"/>
  <c r="R964"/>
  <c r="N962"/>
  <c r="R961"/>
  <c r="R960"/>
  <c r="R962" s="1"/>
  <c r="N958"/>
  <c r="R957"/>
  <c r="R958" s="1"/>
  <c r="N954"/>
  <c r="R953"/>
  <c r="R952"/>
  <c r="R951"/>
  <c r="R950"/>
  <c r="R949"/>
  <c r="R948"/>
  <c r="R947"/>
  <c r="R954" s="1"/>
  <c r="N944"/>
  <c r="R943"/>
  <c r="G943"/>
  <c r="R942"/>
  <c r="R944" s="1"/>
  <c r="G942"/>
  <c r="N936"/>
  <c r="R936"/>
  <c r="N932"/>
  <c r="R931"/>
  <c r="R930"/>
  <c r="R929"/>
  <c r="N927"/>
  <c r="R926"/>
  <c r="R925"/>
  <c r="R924"/>
  <c r="R923"/>
  <c r="R922"/>
  <c r="R921"/>
  <c r="R920"/>
  <c r="N918"/>
  <c r="R917"/>
  <c r="R916"/>
  <c r="N914"/>
  <c r="R913"/>
  <c r="R912"/>
  <c r="N910"/>
  <c r="R909"/>
  <c r="R908"/>
  <c r="P897"/>
  <c r="O897"/>
  <c r="R896"/>
  <c r="R895"/>
  <c r="R894"/>
  <c r="R893"/>
  <c r="R892"/>
  <c r="R891"/>
  <c r="R890"/>
  <c r="R889"/>
  <c r="R888"/>
  <c r="R887"/>
  <c r="R886"/>
  <c r="R885"/>
  <c r="R884"/>
  <c r="R883"/>
  <c r="R882"/>
  <c r="R881"/>
  <c r="R880"/>
  <c r="R879"/>
  <c r="R878"/>
  <c r="R877"/>
  <c r="R876"/>
  <c r="R875"/>
  <c r="R874"/>
  <c r="R873"/>
  <c r="R872"/>
  <c r="R871"/>
  <c r="R870"/>
  <c r="R869"/>
  <c r="R868"/>
  <c r="R867"/>
  <c r="R866"/>
  <c r="R865"/>
  <c r="R864"/>
  <c r="R863"/>
  <c r="R862"/>
  <c r="R861"/>
  <c r="R860"/>
  <c r="N859"/>
  <c r="N858"/>
  <c r="N857"/>
  <c r="N856"/>
  <c r="N855"/>
  <c r="N897" s="1"/>
  <c r="R854"/>
  <c r="R853"/>
  <c r="R852"/>
  <c r="R851"/>
  <c r="R850"/>
  <c r="R849"/>
  <c r="R848"/>
  <c r="R847"/>
  <c r="R846"/>
  <c r="R845"/>
  <c r="R844"/>
  <c r="R843"/>
  <c r="R842"/>
  <c r="R841"/>
  <c r="R840"/>
  <c r="R839"/>
  <c r="R838"/>
  <c r="R837"/>
  <c r="R836"/>
  <c r="R835"/>
  <c r="R834"/>
  <c r="R833"/>
  <c r="R832"/>
  <c r="R831"/>
  <c r="R830"/>
  <c r="R829"/>
  <c r="R828"/>
  <c r="R827"/>
  <c r="R826"/>
  <c r="R825"/>
  <c r="R824"/>
  <c r="R823"/>
  <c r="R822"/>
  <c r="R821"/>
  <c r="R820"/>
  <c r="R819"/>
  <c r="R818"/>
  <c r="R817"/>
  <c r="R816"/>
  <c r="R815"/>
  <c r="R814"/>
  <c r="R813"/>
  <c r="R812"/>
  <c r="R811"/>
  <c r="R810"/>
  <c r="R809"/>
  <c r="R808"/>
  <c r="R807"/>
  <c r="R806"/>
  <c r="N804"/>
  <c r="R803"/>
  <c r="R802"/>
  <c r="R801"/>
  <c r="R800"/>
  <c r="R799"/>
  <c r="R798"/>
  <c r="R797"/>
  <c r="R796"/>
  <c r="R795"/>
  <c r="R794"/>
  <c r="R793"/>
  <c r="R792"/>
  <c r="R791"/>
  <c r="N789"/>
  <c r="R788"/>
  <c r="R787"/>
  <c r="R789" s="1"/>
  <c r="V782"/>
  <c r="G782"/>
  <c r="R781"/>
  <c r="G781"/>
  <c r="R780"/>
  <c r="G780"/>
  <c r="R779"/>
  <c r="G779"/>
  <c r="R778"/>
  <c r="G778"/>
  <c r="N777"/>
  <c r="N783" s="1"/>
  <c r="R776"/>
  <c r="G776"/>
  <c r="R775"/>
  <c r="G775"/>
  <c r="R774"/>
  <c r="G774"/>
  <c r="R773"/>
  <c r="G773"/>
  <c r="R772"/>
  <c r="G772"/>
  <c r="R771"/>
  <c r="G771"/>
  <c r="R770"/>
  <c r="R769"/>
  <c r="G769"/>
  <c r="R768"/>
  <c r="G768"/>
  <c r="R767"/>
  <c r="G767"/>
  <c r="R766"/>
  <c r="G766"/>
  <c r="R765"/>
  <c r="G765"/>
  <c r="R764"/>
  <c r="R763"/>
  <c r="R762"/>
  <c r="R761"/>
  <c r="R760"/>
  <c r="R759"/>
  <c r="R758"/>
  <c r="R757"/>
  <c r="R756"/>
  <c r="R755"/>
  <c r="R750"/>
  <c r="G750"/>
  <c r="R749"/>
  <c r="G749"/>
  <c r="R748"/>
  <c r="G748"/>
  <c r="R747"/>
  <c r="G747"/>
  <c r="R746"/>
  <c r="G746"/>
  <c r="R745"/>
  <c r="G745"/>
  <c r="R744"/>
  <c r="G744"/>
  <c r="R743"/>
  <c r="G743"/>
  <c r="R742"/>
  <c r="G742"/>
  <c r="R741"/>
  <c r="G741"/>
  <c r="G740"/>
  <c r="G739"/>
  <c r="R738"/>
  <c r="G738"/>
  <c r="R737"/>
  <c r="G737"/>
  <c r="R736"/>
  <c r="G736"/>
  <c r="R735"/>
  <c r="G735"/>
  <c r="R734"/>
  <c r="G734"/>
  <c r="R733"/>
  <c r="G733"/>
  <c r="R732"/>
  <c r="G732"/>
  <c r="R731"/>
  <c r="G731"/>
  <c r="R730"/>
  <c r="G730"/>
  <c r="R729"/>
  <c r="G729"/>
  <c r="R728"/>
  <c r="G728"/>
  <c r="R727"/>
  <c r="G727"/>
  <c r="R726"/>
  <c r="G726"/>
  <c r="R725"/>
  <c r="G725"/>
  <c r="R724"/>
  <c r="G724"/>
  <c r="R723"/>
  <c r="G723"/>
  <c r="R722"/>
  <c r="G722"/>
  <c r="R717"/>
  <c r="G717"/>
  <c r="R716"/>
  <c r="G716"/>
  <c r="R715"/>
  <c r="G715"/>
  <c r="R714"/>
  <c r="G714"/>
  <c r="R713"/>
  <c r="G713"/>
  <c r="R712"/>
  <c r="G712"/>
  <c r="R711"/>
  <c r="G711"/>
  <c r="R710"/>
  <c r="G710"/>
  <c r="R709"/>
  <c r="G709"/>
  <c r="R708"/>
  <c r="G708"/>
  <c r="R707"/>
  <c r="G707"/>
  <c r="R706"/>
  <c r="G706"/>
  <c r="R705"/>
  <c r="G705"/>
  <c r="R704"/>
  <c r="R703"/>
  <c r="R697"/>
  <c r="G697"/>
  <c r="R696"/>
  <c r="G696"/>
  <c r="R695"/>
  <c r="G695"/>
  <c r="R694"/>
  <c r="G694"/>
  <c r="R693"/>
  <c r="G693"/>
  <c r="R692"/>
  <c r="G692"/>
  <c r="R691"/>
  <c r="G691"/>
  <c r="R690"/>
  <c r="G690"/>
  <c r="R689"/>
  <c r="G689"/>
  <c r="R688"/>
  <c r="G688"/>
  <c r="R687"/>
  <c r="G687"/>
  <c r="R686"/>
  <c r="G686"/>
  <c r="R685"/>
  <c r="G685"/>
  <c r="R684"/>
  <c r="G684"/>
  <c r="R683"/>
  <c r="G683"/>
  <c r="R682"/>
  <c r="G682"/>
  <c r="R681"/>
  <c r="G681"/>
  <c r="R680"/>
  <c r="G680"/>
  <c r="R679"/>
  <c r="G679"/>
  <c r="R678"/>
  <c r="G678"/>
  <c r="R677"/>
  <c r="G677"/>
  <c r="R676"/>
  <c r="G676"/>
  <c r="R675"/>
  <c r="G675"/>
  <c r="R674"/>
  <c r="G674"/>
  <c r="R673"/>
  <c r="G673"/>
  <c r="R672"/>
  <c r="G672"/>
  <c r="R671"/>
  <c r="G671"/>
  <c r="R670"/>
  <c r="G670"/>
  <c r="R669"/>
  <c r="G669"/>
  <c r="R668"/>
  <c r="G668"/>
  <c r="R667"/>
  <c r="G667"/>
  <c r="R666"/>
  <c r="G666"/>
  <c r="R665"/>
  <c r="G665"/>
  <c r="R664"/>
  <c r="G664"/>
  <c r="R663"/>
  <c r="G663"/>
  <c r="R662"/>
  <c r="G662"/>
  <c r="R661"/>
  <c r="G661"/>
  <c r="R660"/>
  <c r="G660"/>
  <c r="R659"/>
  <c r="G659"/>
  <c r="R658"/>
  <c r="G658"/>
  <c r="R657"/>
  <c r="G657"/>
  <c r="R656"/>
  <c r="G656"/>
  <c r="R655"/>
  <c r="G655"/>
  <c r="R654"/>
  <c r="G654"/>
  <c r="R653"/>
  <c r="G653"/>
  <c r="R652"/>
  <c r="G652"/>
  <c r="R651"/>
  <c r="G651"/>
  <c r="R650"/>
  <c r="G650"/>
  <c r="R649"/>
  <c r="G649"/>
  <c r="R648"/>
  <c r="G648"/>
  <c r="R647"/>
  <c r="G647"/>
  <c r="R646"/>
  <c r="G646"/>
  <c r="R645"/>
  <c r="G645"/>
  <c r="R644"/>
  <c r="G644"/>
  <c r="R643"/>
  <c r="G643"/>
  <c r="R642"/>
  <c r="G642"/>
  <c r="R641"/>
  <c r="G641"/>
  <c r="R640"/>
  <c r="G640"/>
  <c r="R639"/>
  <c r="G639"/>
  <c r="R638"/>
  <c r="G638"/>
  <c r="R637"/>
  <c r="G637"/>
  <c r="R636"/>
  <c r="G636"/>
  <c r="R635"/>
  <c r="G635"/>
  <c r="R634"/>
  <c r="G634"/>
  <c r="R633"/>
  <c r="G633"/>
  <c r="R632"/>
  <c r="G632"/>
  <c r="R631"/>
  <c r="G631"/>
  <c r="R630"/>
  <c r="G630"/>
  <c r="R629"/>
  <c r="G629"/>
  <c r="R628"/>
  <c r="G628"/>
  <c r="R627"/>
  <c r="G627"/>
  <c r="R626"/>
  <c r="G626"/>
  <c r="R625"/>
  <c r="G625"/>
  <c r="R624"/>
  <c r="G624"/>
  <c r="R623"/>
  <c r="G623"/>
  <c r="R622"/>
  <c r="G622"/>
  <c r="R621"/>
  <c r="G621"/>
  <c r="R620"/>
  <c r="G620"/>
  <c r="R619"/>
  <c r="G619"/>
  <c r="R618"/>
  <c r="G618"/>
  <c r="R617"/>
  <c r="G617"/>
  <c r="R616"/>
  <c r="G616"/>
  <c r="R615"/>
  <c r="G615"/>
  <c r="R614"/>
  <c r="G614"/>
  <c r="R613"/>
  <c r="G613"/>
  <c r="R612"/>
  <c r="G612"/>
  <c r="R611"/>
  <c r="G611"/>
  <c r="R610"/>
  <c r="G610"/>
  <c r="R609"/>
  <c r="G609"/>
  <c r="R608"/>
  <c r="G608"/>
  <c r="R607"/>
  <c r="G607"/>
  <c r="R606"/>
  <c r="G606"/>
  <c r="R605"/>
  <c r="G605"/>
  <c r="R604"/>
  <c r="G604"/>
  <c r="R603"/>
  <c r="G603"/>
  <c r="R602"/>
  <c r="G602"/>
  <c r="R601"/>
  <c r="G601"/>
  <c r="R600"/>
  <c r="G600"/>
  <c r="R599"/>
  <c r="G599"/>
  <c r="R598"/>
  <c r="G598"/>
  <c r="R597"/>
  <c r="G597"/>
  <c r="R596"/>
  <c r="G596"/>
  <c r="R595"/>
  <c r="G595"/>
  <c r="R594"/>
  <c r="G594"/>
  <c r="R593"/>
  <c r="G593"/>
  <c r="R592"/>
  <c r="G592"/>
  <c r="R591"/>
  <c r="G591"/>
  <c r="R590"/>
  <c r="G590"/>
  <c r="R589"/>
  <c r="G589"/>
  <c r="R588"/>
  <c r="G588"/>
  <c r="R587"/>
  <c r="G587"/>
  <c r="R586"/>
  <c r="G586"/>
  <c r="R585"/>
  <c r="G585"/>
  <c r="R584"/>
  <c r="G584"/>
  <c r="R583"/>
  <c r="G583"/>
  <c r="R582"/>
  <c r="G582"/>
  <c r="R581"/>
  <c r="G581"/>
  <c r="R580"/>
  <c r="G580"/>
  <c r="R579"/>
  <c r="G579"/>
  <c r="R578"/>
  <c r="G578"/>
  <c r="R577"/>
  <c r="G577"/>
  <c r="R576"/>
  <c r="G576"/>
  <c r="R575"/>
  <c r="G575"/>
  <c r="R574"/>
  <c r="G574"/>
  <c r="R573"/>
  <c r="G573"/>
  <c r="R572"/>
  <c r="G572"/>
  <c r="R571"/>
  <c r="G571"/>
  <c r="R570"/>
  <c r="G570"/>
  <c r="R569"/>
  <c r="G569"/>
  <c r="R568"/>
  <c r="G568"/>
  <c r="R567"/>
  <c r="G567"/>
  <c r="R566"/>
  <c r="G566"/>
  <c r="R565"/>
  <c r="G565"/>
  <c r="R564"/>
  <c r="G564"/>
  <c r="R563"/>
  <c r="G563"/>
  <c r="R562"/>
  <c r="G562"/>
  <c r="R561"/>
  <c r="G561"/>
  <c r="R560"/>
  <c r="G560"/>
  <c r="R559"/>
  <c r="G559"/>
  <c r="R558"/>
  <c r="G558"/>
  <c r="R557"/>
  <c r="G557"/>
  <c r="R556"/>
  <c r="G556"/>
  <c r="R555"/>
  <c r="G555"/>
  <c r="R554"/>
  <c r="G554"/>
  <c r="R553"/>
  <c r="G553"/>
  <c r="R552"/>
  <c r="G552"/>
  <c r="R551"/>
  <c r="G551"/>
  <c r="R550"/>
  <c r="G550"/>
  <c r="R549"/>
  <c r="G549"/>
  <c r="R548"/>
  <c r="G548"/>
  <c r="R547"/>
  <c r="G547"/>
  <c r="R546"/>
  <c r="G546"/>
  <c r="R545"/>
  <c r="G545"/>
  <c r="R544"/>
  <c r="G544"/>
  <c r="R543"/>
  <c r="G543"/>
  <c r="R542"/>
  <c r="G542"/>
  <c r="R541"/>
  <c r="G541"/>
  <c r="R540"/>
  <c r="G540"/>
  <c r="R539"/>
  <c r="G539"/>
  <c r="R538"/>
  <c r="G538"/>
  <c r="R537"/>
  <c r="G537"/>
  <c r="R536"/>
  <c r="G536"/>
  <c r="R535"/>
  <c r="G535"/>
  <c r="R534"/>
  <c r="G534"/>
  <c r="R533"/>
  <c r="G533"/>
  <c r="R532"/>
  <c r="G532"/>
  <c r="R531"/>
  <c r="G531"/>
  <c r="R530"/>
  <c r="G530"/>
  <c r="R529"/>
  <c r="G529"/>
  <c r="R528"/>
  <c r="G528"/>
  <c r="R527"/>
  <c r="G527"/>
  <c r="R526"/>
  <c r="G526"/>
  <c r="R525"/>
  <c r="G525"/>
  <c r="R524"/>
  <c r="G524"/>
  <c r="R523"/>
  <c r="G523"/>
  <c r="R522"/>
  <c r="G522"/>
  <c r="R521"/>
  <c r="G521"/>
  <c r="R520"/>
  <c r="G520"/>
  <c r="R519"/>
  <c r="G519"/>
  <c r="R518"/>
  <c r="G518"/>
  <c r="R517"/>
  <c r="G517"/>
  <c r="R516"/>
  <c r="G516"/>
  <c r="R515"/>
  <c r="G515"/>
  <c r="R514"/>
  <c r="G514"/>
  <c r="R513"/>
  <c r="G513"/>
  <c r="R512"/>
  <c r="G512"/>
  <c r="R511"/>
  <c r="G511"/>
  <c r="R510"/>
  <c r="G510"/>
  <c r="R509"/>
  <c r="G509"/>
  <c r="R508"/>
  <c r="G508"/>
  <c r="R507"/>
  <c r="G507"/>
  <c r="R506"/>
  <c r="G506"/>
  <c r="R505"/>
  <c r="G505"/>
  <c r="R504"/>
  <c r="G504"/>
  <c r="R503"/>
  <c r="G503"/>
  <c r="R502"/>
  <c r="G502"/>
  <c r="R501"/>
  <c r="G501"/>
  <c r="R500"/>
  <c r="G500"/>
  <c r="R499"/>
  <c r="G499"/>
  <c r="R498"/>
  <c r="G498"/>
  <c r="R497"/>
  <c r="G497"/>
  <c r="R496"/>
  <c r="G496"/>
  <c r="R495"/>
  <c r="G495"/>
  <c r="R494"/>
  <c r="G494"/>
  <c r="R493"/>
  <c r="G493"/>
  <c r="R492"/>
  <c r="G492"/>
  <c r="R491"/>
  <c r="G491"/>
  <c r="R490"/>
  <c r="G490"/>
  <c r="R489"/>
  <c r="G489"/>
  <c r="R488"/>
  <c r="G488"/>
  <c r="R487"/>
  <c r="G487"/>
  <c r="R486"/>
  <c r="G486"/>
  <c r="R485"/>
  <c r="G485"/>
  <c r="R484"/>
  <c r="G484"/>
  <c r="R483"/>
  <c r="G483"/>
  <c r="R482"/>
  <c r="G482"/>
  <c r="R481"/>
  <c r="G481"/>
  <c r="R480"/>
  <c r="G480"/>
  <c r="R479"/>
  <c r="G479"/>
  <c r="R478"/>
  <c r="G478"/>
  <c r="R477"/>
  <c r="G477"/>
  <c r="R476"/>
  <c r="G476"/>
  <c r="R475"/>
  <c r="G475"/>
  <c r="R474"/>
  <c r="G474"/>
  <c r="R473"/>
  <c r="G473"/>
  <c r="R472"/>
  <c r="G472"/>
  <c r="R471"/>
  <c r="G471"/>
  <c r="R470"/>
  <c r="G470"/>
  <c r="R469"/>
  <c r="G469"/>
  <c r="R468"/>
  <c r="G468"/>
  <c r="R467"/>
  <c r="G467"/>
  <c r="R466"/>
  <c r="G466"/>
  <c r="R465"/>
  <c r="G465"/>
  <c r="R464"/>
  <c r="G464"/>
  <c r="R463"/>
  <c r="G463"/>
  <c r="R462"/>
  <c r="G462"/>
  <c r="R461"/>
  <c r="G461"/>
  <c r="R460"/>
  <c r="G460"/>
  <c r="R459"/>
  <c r="G459"/>
  <c r="R458"/>
  <c r="G458"/>
  <c r="R457"/>
  <c r="G457"/>
  <c r="R456"/>
  <c r="G456"/>
  <c r="R455"/>
  <c r="G455"/>
  <c r="R454"/>
  <c r="G454"/>
  <c r="R453"/>
  <c r="G453"/>
  <c r="R452"/>
  <c r="G452"/>
  <c r="R451"/>
  <c r="G451"/>
  <c r="R450"/>
  <c r="G450"/>
  <c r="R449"/>
  <c r="G449"/>
  <c r="R448"/>
  <c r="G448"/>
  <c r="R447"/>
  <c r="G447"/>
  <c r="R446"/>
  <c r="G446"/>
  <c r="R445"/>
  <c r="G445"/>
  <c r="R444"/>
  <c r="G444"/>
  <c r="R443"/>
  <c r="G443"/>
  <c r="R442"/>
  <c r="G442"/>
  <c r="R441"/>
  <c r="G441"/>
  <c r="R440"/>
  <c r="G440"/>
  <c r="R439"/>
  <c r="G439"/>
  <c r="R438"/>
  <c r="G438"/>
  <c r="R437"/>
  <c r="G437"/>
  <c r="R436"/>
  <c r="G436"/>
  <c r="R435"/>
  <c r="G435"/>
  <c r="R434"/>
  <c r="G434"/>
  <c r="R433"/>
  <c r="G433"/>
  <c r="R432"/>
  <c r="G432"/>
  <c r="R431"/>
  <c r="G431"/>
  <c r="R430"/>
  <c r="G430"/>
  <c r="R429"/>
  <c r="G429"/>
  <c r="R428"/>
  <c r="G428"/>
  <c r="R427"/>
  <c r="G427"/>
  <c r="R426"/>
  <c r="G426"/>
  <c r="R425"/>
  <c r="G425"/>
  <c r="R424"/>
  <c r="G424"/>
  <c r="R423"/>
  <c r="G423"/>
  <c r="R422"/>
  <c r="G422"/>
  <c r="R421"/>
  <c r="G421"/>
  <c r="R420"/>
  <c r="G420"/>
  <c r="R419"/>
  <c r="G419"/>
  <c r="R418"/>
  <c r="G418"/>
  <c r="R417"/>
  <c r="G417"/>
  <c r="R416"/>
  <c r="G416"/>
  <c r="R415"/>
  <c r="G415"/>
  <c r="N410"/>
  <c r="G410"/>
  <c r="R409"/>
  <c r="G409"/>
  <c r="R408"/>
  <c r="G408"/>
  <c r="R407"/>
  <c r="G407"/>
  <c r="R406"/>
  <c r="G406"/>
  <c r="R405"/>
  <c r="G405"/>
  <c r="R404"/>
  <c r="G404"/>
  <c r="R403"/>
  <c r="G403"/>
  <c r="R402"/>
  <c r="G402"/>
  <c r="R401"/>
  <c r="G401"/>
  <c r="R400"/>
  <c r="G400"/>
  <c r="R399"/>
  <c r="G399"/>
  <c r="R398"/>
  <c r="G398"/>
  <c r="R397"/>
  <c r="G397"/>
  <c r="R396"/>
  <c r="G396"/>
  <c r="R395"/>
  <c r="G395"/>
  <c r="R394"/>
  <c r="G394"/>
  <c r="R393"/>
  <c r="G393"/>
  <c r="R392"/>
  <c r="G392"/>
  <c r="R391"/>
  <c r="G391"/>
  <c r="R390"/>
  <c r="G390"/>
  <c r="R389"/>
  <c r="G389"/>
  <c r="R388"/>
  <c r="G388"/>
  <c r="R387"/>
  <c r="G387"/>
  <c r="R386"/>
  <c r="G386"/>
  <c r="R385"/>
  <c r="G385"/>
  <c r="R384"/>
  <c r="G384"/>
  <c r="R383"/>
  <c r="G383"/>
  <c r="R382"/>
  <c r="G382"/>
  <c r="R381"/>
  <c r="G381"/>
  <c r="R380"/>
  <c r="G380"/>
  <c r="R379"/>
  <c r="G379"/>
  <c r="R378"/>
  <c r="G378"/>
  <c r="R377"/>
  <c r="G377"/>
  <c r="R376"/>
  <c r="G376"/>
  <c r="R375"/>
  <c r="G375"/>
  <c r="R374"/>
  <c r="G374"/>
  <c r="R373"/>
  <c r="G373"/>
  <c r="R372"/>
  <c r="G372"/>
  <c r="R371"/>
  <c r="G371"/>
  <c r="R370"/>
  <c r="G370"/>
  <c r="R369"/>
  <c r="G369"/>
  <c r="R368"/>
  <c r="G368"/>
  <c r="R367"/>
  <c r="G367"/>
  <c r="R366"/>
  <c r="G366"/>
  <c r="R365"/>
  <c r="G365"/>
  <c r="R364"/>
  <c r="G364"/>
  <c r="R363"/>
  <c r="G363"/>
  <c r="R362"/>
  <c r="G362"/>
  <c r="R361"/>
  <c r="G361"/>
  <c r="R360"/>
  <c r="G360"/>
  <c r="R359"/>
  <c r="G359"/>
  <c r="R358"/>
  <c r="G358"/>
  <c r="R357"/>
  <c r="G357"/>
  <c r="R356"/>
  <c r="G356"/>
  <c r="R355"/>
  <c r="G355"/>
  <c r="R354"/>
  <c r="G354"/>
  <c r="R353"/>
  <c r="G353"/>
  <c r="R352"/>
  <c r="G352"/>
  <c r="R351"/>
  <c r="G351"/>
  <c r="R350"/>
  <c r="G350"/>
  <c r="R349"/>
  <c r="G349"/>
  <c r="R348"/>
  <c r="G348"/>
  <c r="R347"/>
  <c r="G347"/>
  <c r="R346"/>
  <c r="G346"/>
  <c r="R345"/>
  <c r="G345"/>
  <c r="R344"/>
  <c r="G344"/>
  <c r="R343"/>
  <c r="G343"/>
  <c r="R342"/>
  <c r="G342"/>
  <c r="R341"/>
  <c r="G341"/>
  <c r="R340"/>
  <c r="G340"/>
  <c r="R339"/>
  <c r="G339"/>
  <c r="R338"/>
  <c r="G338"/>
  <c r="R337"/>
  <c r="G337"/>
  <c r="R336"/>
  <c r="G336"/>
  <c r="R335"/>
  <c r="G335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B309"/>
  <c r="G308"/>
  <c r="G307"/>
  <c r="G306"/>
  <c r="G305"/>
  <c r="G304"/>
  <c r="G303"/>
  <c r="G302"/>
  <c r="G301"/>
  <c r="D301"/>
  <c r="D302" s="1"/>
  <c r="G300"/>
  <c r="G299"/>
  <c r="G298"/>
  <c r="G297"/>
  <c r="G296"/>
  <c r="G295"/>
  <c r="G294"/>
  <c r="G293"/>
  <c r="G292"/>
  <c r="G291"/>
  <c r="G290"/>
  <c r="G289"/>
  <c r="G288"/>
  <c r="G287"/>
  <c r="G286"/>
  <c r="G285"/>
  <c r="V284"/>
  <c r="G284"/>
  <c r="G283"/>
  <c r="G282"/>
  <c r="V281"/>
  <c r="G281"/>
  <c r="V280"/>
  <c r="G280"/>
  <c r="V279"/>
  <c r="G279"/>
  <c r="V278"/>
  <c r="G278"/>
  <c r="G277"/>
  <c r="G276"/>
  <c r="V275"/>
  <c r="G275"/>
  <c r="V274"/>
  <c r="G274"/>
  <c r="V273"/>
  <c r="G273"/>
  <c r="V272"/>
  <c r="G272"/>
  <c r="V271"/>
  <c r="G271"/>
  <c r="V270"/>
  <c r="G270"/>
  <c r="V269"/>
  <c r="G269"/>
  <c r="V268"/>
  <c r="G268"/>
  <c r="V267"/>
  <c r="G267"/>
  <c r="V266"/>
  <c r="G266"/>
  <c r="V265"/>
  <c r="G265"/>
  <c r="V264"/>
  <c r="G264"/>
  <c r="V263"/>
  <c r="G263"/>
  <c r="V262"/>
  <c r="G262"/>
  <c r="G261"/>
  <c r="G260"/>
  <c r="V259"/>
  <c r="G259"/>
  <c r="G258"/>
  <c r="V257"/>
  <c r="G257"/>
  <c r="V256"/>
  <c r="G256"/>
  <c r="V255"/>
  <c r="G255"/>
  <c r="V254"/>
  <c r="G254"/>
  <c r="V253"/>
  <c r="G253"/>
  <c r="V252"/>
  <c r="G252"/>
  <c r="V251"/>
  <c r="G251"/>
  <c r="V250"/>
  <c r="G250"/>
  <c r="V249"/>
  <c r="G249"/>
  <c r="V248"/>
  <c r="G248"/>
  <c r="G247"/>
  <c r="V246"/>
  <c r="G246"/>
  <c r="G245"/>
  <c r="V244"/>
  <c r="G244"/>
  <c r="V243"/>
  <c r="G243"/>
  <c r="G242"/>
  <c r="G241"/>
  <c r="V240"/>
  <c r="G240"/>
  <c r="V239"/>
  <c r="G239"/>
  <c r="V238"/>
  <c r="G238"/>
  <c r="G237"/>
  <c r="G236"/>
  <c r="G235"/>
  <c r="V234"/>
  <c r="G234"/>
  <c r="V233"/>
  <c r="G233"/>
  <c r="V232"/>
  <c r="G232"/>
  <c r="V231"/>
  <c r="G231"/>
  <c r="V230"/>
  <c r="G230"/>
  <c r="V229"/>
  <c r="G229"/>
  <c r="V228"/>
  <c r="G228"/>
  <c r="V227"/>
  <c r="G227"/>
  <c r="V226"/>
  <c r="G226"/>
  <c r="V225"/>
  <c r="G225"/>
  <c r="G224"/>
  <c r="V223"/>
  <c r="G223"/>
  <c r="G222"/>
  <c r="V221"/>
  <c r="G221"/>
  <c r="V220"/>
  <c r="G220"/>
  <c r="G219"/>
  <c r="G218"/>
  <c r="G217"/>
  <c r="G216"/>
  <c r="V215"/>
  <c r="G215"/>
  <c r="V214"/>
  <c r="G214"/>
  <c r="V213"/>
  <c r="G213"/>
  <c r="G212"/>
  <c r="B212"/>
  <c r="G211"/>
  <c r="G210"/>
  <c r="V209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V158"/>
  <c r="G158"/>
  <c r="G157"/>
  <c r="G156"/>
  <c r="G155"/>
  <c r="G154"/>
  <c r="G153"/>
  <c r="G152"/>
  <c r="V151"/>
  <c r="G151"/>
  <c r="G150"/>
  <c r="G149"/>
  <c r="V148"/>
  <c r="G148"/>
  <c r="G147"/>
  <c r="G146"/>
  <c r="V145"/>
  <c r="G145"/>
  <c r="G144"/>
  <c r="G143"/>
  <c r="G142"/>
  <c r="G141"/>
  <c r="G140"/>
  <c r="G139"/>
  <c r="V138"/>
  <c r="G138"/>
  <c r="V137"/>
  <c r="G137"/>
  <c r="G136"/>
  <c r="G135"/>
  <c r="G134"/>
  <c r="G133"/>
  <c r="G132"/>
  <c r="G131"/>
  <c r="V130"/>
  <c r="G130"/>
  <c r="G129"/>
  <c r="G128"/>
  <c r="G127"/>
  <c r="G126"/>
  <c r="V125"/>
  <c r="G125"/>
  <c r="V124"/>
  <c r="G124"/>
  <c r="G123"/>
  <c r="G122"/>
  <c r="G121"/>
  <c r="G120"/>
  <c r="V119"/>
  <c r="G119"/>
  <c r="G118"/>
  <c r="V117"/>
  <c r="G117"/>
  <c r="G116"/>
  <c r="G115"/>
  <c r="G114"/>
  <c r="C114"/>
  <c r="B114"/>
  <c r="G113"/>
  <c r="V112"/>
  <c r="G112"/>
  <c r="G111"/>
  <c r="G110"/>
  <c r="G109"/>
  <c r="G108"/>
  <c r="V107"/>
  <c r="G107"/>
  <c r="V106"/>
  <c r="G106"/>
  <c r="V105"/>
  <c r="G105"/>
  <c r="G104"/>
  <c r="G103"/>
  <c r="G102"/>
  <c r="G101"/>
  <c r="V100"/>
  <c r="G100"/>
  <c r="V99"/>
  <c r="G99"/>
  <c r="V98"/>
  <c r="G98"/>
  <c r="G97"/>
  <c r="G96"/>
  <c r="V95"/>
  <c r="G95"/>
  <c r="V94"/>
  <c r="G94"/>
  <c r="V93"/>
  <c r="G93"/>
  <c r="V92"/>
  <c r="G92"/>
  <c r="G91"/>
  <c r="G90"/>
  <c r="G89"/>
  <c r="V88"/>
  <c r="G88"/>
  <c r="G87"/>
  <c r="G86"/>
  <c r="V85"/>
  <c r="G85"/>
  <c r="V84"/>
  <c r="G84"/>
  <c r="G83"/>
  <c r="G82"/>
  <c r="V81"/>
  <c r="G81"/>
  <c r="G80"/>
  <c r="G79"/>
  <c r="B79"/>
  <c r="G78"/>
  <c r="G77"/>
  <c r="G76"/>
  <c r="G75"/>
  <c r="G74"/>
  <c r="G73"/>
  <c r="G72"/>
  <c r="G71"/>
  <c r="F71"/>
  <c r="G70"/>
  <c r="V69"/>
  <c r="G69"/>
  <c r="G68"/>
  <c r="G67"/>
  <c r="G66"/>
  <c r="G65"/>
  <c r="G64"/>
  <c r="G63"/>
  <c r="F63"/>
  <c r="B63"/>
  <c r="G62"/>
  <c r="G61"/>
  <c r="G60"/>
  <c r="G59"/>
  <c r="B59"/>
  <c r="G58"/>
  <c r="G57"/>
  <c r="G56"/>
  <c r="B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V35"/>
  <c r="G35"/>
  <c r="V34"/>
  <c r="G34"/>
  <c r="V33"/>
  <c r="G33"/>
  <c r="V32"/>
  <c r="G32"/>
  <c r="G31"/>
  <c r="G30"/>
  <c r="V29"/>
  <c r="V28"/>
  <c r="G27"/>
  <c r="G26"/>
  <c r="G25"/>
  <c r="G24"/>
  <c r="G23"/>
  <c r="G22"/>
  <c r="G21"/>
  <c r="G20"/>
  <c r="G19"/>
  <c r="V18"/>
  <c r="G18"/>
  <c r="G17"/>
  <c r="G16"/>
  <c r="G15"/>
  <c r="G14"/>
  <c r="G13"/>
  <c r="G12"/>
  <c r="G11"/>
  <c r="G10"/>
  <c r="G9"/>
  <c r="G8"/>
  <c r="G7"/>
  <c r="Z697"/>
  <c r="AA698" s="1"/>
  <c r="P377" i="1"/>
  <c r="AB376"/>
  <c r="T376"/>
  <c r="P374"/>
  <c r="P379" s="1"/>
  <c r="AB373"/>
  <c r="T374"/>
  <c r="P366"/>
  <c r="AB365"/>
  <c r="T365"/>
  <c r="AB364"/>
  <c r="T364"/>
  <c r="AB363"/>
  <c r="T363"/>
  <c r="AB362"/>
  <c r="T362"/>
  <c r="AB361"/>
  <c r="AB360"/>
  <c r="P360"/>
  <c r="AB359"/>
  <c r="T359"/>
  <c r="AB358"/>
  <c r="T358"/>
  <c r="AB357"/>
  <c r="T357"/>
  <c r="AB356"/>
  <c r="T356"/>
  <c r="AB355"/>
  <c r="T355"/>
  <c r="AB354"/>
  <c r="T354"/>
  <c r="AB353"/>
  <c r="T353"/>
  <c r="AB352"/>
  <c r="T352"/>
  <c r="AB351"/>
  <c r="T351"/>
  <c r="R351"/>
  <c r="P349"/>
  <c r="AB348"/>
  <c r="T348"/>
  <c r="AB346"/>
  <c r="T346"/>
  <c r="AB345"/>
  <c r="T345"/>
  <c r="AB344"/>
  <c r="T344"/>
  <c r="AB343"/>
  <c r="T343"/>
  <c r="AB342"/>
  <c r="T342"/>
  <c r="AB341"/>
  <c r="T341"/>
  <c r="AB340"/>
  <c r="T340"/>
  <c r="AB339"/>
  <c r="T339"/>
  <c r="AB338"/>
  <c r="T338"/>
  <c r="AB337"/>
  <c r="T337"/>
  <c r="AB336"/>
  <c r="T336"/>
  <c r="AB335"/>
  <c r="T335"/>
  <c r="AB334"/>
  <c r="T334"/>
  <c r="AB333"/>
  <c r="T333"/>
  <c r="AB332"/>
  <c r="T332"/>
  <c r="AB331"/>
  <c r="T331"/>
  <c r="AB330"/>
  <c r="T330"/>
  <c r="AB329"/>
  <c r="T329"/>
  <c r="AB328"/>
  <c r="T328"/>
  <c r="AB327"/>
  <c r="T327"/>
  <c r="AB326"/>
  <c r="T326"/>
  <c r="AB325"/>
  <c r="T325"/>
  <c r="AB324"/>
  <c r="T324"/>
  <c r="AB323"/>
  <c r="T323"/>
  <c r="P318"/>
  <c r="AB316"/>
  <c r="T316"/>
  <c r="AB314"/>
  <c r="T314"/>
  <c r="AB313"/>
  <c r="T313"/>
  <c r="AB312"/>
  <c r="T312"/>
  <c r="AB310"/>
  <c r="T310"/>
  <c r="AB309"/>
  <c r="T309"/>
  <c r="V309" s="1"/>
  <c r="AB308"/>
  <c r="T308"/>
  <c r="AB307"/>
  <c r="T307"/>
  <c r="AB306"/>
  <c r="T306"/>
  <c r="AB305"/>
  <c r="T305"/>
  <c r="V305" s="1"/>
  <c r="AB304"/>
  <c r="T304"/>
  <c r="AB303"/>
  <c r="T303"/>
  <c r="V303" s="1"/>
  <c r="AB302"/>
  <c r="T302"/>
  <c r="V302" s="1"/>
  <c r="AB301"/>
  <c r="T301"/>
  <c r="V301" s="1"/>
  <c r="AB300"/>
  <c r="T300"/>
  <c r="AB299"/>
  <c r="T299"/>
  <c r="AB298"/>
  <c r="T298"/>
  <c r="AB297"/>
  <c r="T297"/>
  <c r="AB296"/>
  <c r="T296"/>
  <c r="AB295"/>
  <c r="T295"/>
  <c r="AB294"/>
  <c r="T294"/>
  <c r="AB293"/>
  <c r="T293"/>
  <c r="AB292"/>
  <c r="T292"/>
  <c r="AB291"/>
  <c r="T291"/>
  <c r="AB290"/>
  <c r="T290"/>
  <c r="AB288"/>
  <c r="T288"/>
  <c r="AB287"/>
  <c r="T287"/>
  <c r="AB286"/>
  <c r="T286"/>
  <c r="AB285"/>
  <c r="T285"/>
  <c r="AB284"/>
  <c r="T284"/>
  <c r="AB283"/>
  <c r="T283"/>
  <c r="AB282"/>
  <c r="T282"/>
  <c r="AB281"/>
  <c r="T281"/>
  <c r="AB280"/>
  <c r="T280"/>
  <c r="AB279"/>
  <c r="T279"/>
  <c r="P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Y229"/>
  <c r="Y231" s="1"/>
  <c r="S229"/>
  <c r="S231" s="1"/>
  <c r="Q229"/>
  <c r="P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I201"/>
  <c r="AB201" s="1"/>
  <c r="I200"/>
  <c r="AB200" s="1"/>
  <c r="I199"/>
  <c r="AB199" s="1"/>
  <c r="I198"/>
  <c r="AB198" s="1"/>
  <c r="I197"/>
  <c r="AB197" s="1"/>
  <c r="I196"/>
  <c r="AB196" s="1"/>
  <c r="I195"/>
  <c r="AB195" s="1"/>
  <c r="I194"/>
  <c r="AB194" s="1"/>
  <c r="I193"/>
  <c r="AB193" s="1"/>
  <c r="I192"/>
  <c r="AB192" s="1"/>
  <c r="I191"/>
  <c r="AB191" s="1"/>
  <c r="I190"/>
  <c r="AB190" s="1"/>
  <c r="I189"/>
  <c r="AB189" s="1"/>
  <c r="I188"/>
  <c r="AB188" s="1"/>
  <c r="I187"/>
  <c r="AB187" s="1"/>
  <c r="I186"/>
  <c r="AB186" s="1"/>
  <c r="I185"/>
  <c r="AB185" s="1"/>
  <c r="I184"/>
  <c r="AB184" s="1"/>
  <c r="I183"/>
  <c r="AB183" s="1"/>
  <c r="I182"/>
  <c r="AB182" s="1"/>
  <c r="I181"/>
  <c r="AB181" s="1"/>
  <c r="I180"/>
  <c r="AB180" s="1"/>
  <c r="AB179"/>
  <c r="Y175"/>
  <c r="Q175"/>
  <c r="P175"/>
  <c r="AB174"/>
  <c r="W174" s="1"/>
  <c r="X174" s="1"/>
  <c r="AB173"/>
  <c r="W173" s="1"/>
  <c r="X173" s="1"/>
  <c r="AB172"/>
  <c r="W172" s="1"/>
  <c r="X172" s="1"/>
  <c r="AB171"/>
  <c r="W171" s="1"/>
  <c r="X171" s="1"/>
  <c r="I170"/>
  <c r="AB170" s="1"/>
  <c r="I169"/>
  <c r="AB169" s="1"/>
  <c r="I168"/>
  <c r="AB168" s="1"/>
  <c r="I167"/>
  <c r="AB167" s="1"/>
  <c r="I166"/>
  <c r="AB166" s="1"/>
  <c r="I165"/>
  <c r="AB165" s="1"/>
  <c r="I164"/>
  <c r="AB164" s="1"/>
  <c r="I163"/>
  <c r="AB163" s="1"/>
  <c r="I162"/>
  <c r="AB162" s="1"/>
  <c r="I161"/>
  <c r="AB161" s="1"/>
  <c r="AB160"/>
  <c r="W160" s="1"/>
  <c r="X160" s="1"/>
  <c r="AB159"/>
  <c r="W159" s="1"/>
  <c r="X159" s="1"/>
  <c r="AB158"/>
  <c r="W158" s="1"/>
  <c r="X158" s="1"/>
  <c r="AB157"/>
  <c r="W157" s="1"/>
  <c r="X157" s="1"/>
  <c r="AB156"/>
  <c r="W156" s="1"/>
  <c r="X156" s="1"/>
  <c r="AB155"/>
  <c r="W155" s="1"/>
  <c r="X155" s="1"/>
  <c r="AB154"/>
  <c r="W154" s="1"/>
  <c r="X154" s="1"/>
  <c r="AB153"/>
  <c r="W153" s="1"/>
  <c r="X153" s="1"/>
  <c r="AB152"/>
  <c r="W152" s="1"/>
  <c r="X152" s="1"/>
  <c r="AB151"/>
  <c r="W151" s="1"/>
  <c r="X151" s="1"/>
  <c r="AB150"/>
  <c r="W150" s="1"/>
  <c r="X150" s="1"/>
  <c r="AB149"/>
  <c r="W149" s="1"/>
  <c r="X149" s="1"/>
  <c r="AB148"/>
  <c r="W148" s="1"/>
  <c r="X148" s="1"/>
  <c r="AB147"/>
  <c r="W147" s="1"/>
  <c r="X147" s="1"/>
  <c r="AB146"/>
  <c r="W146" s="1"/>
  <c r="X146" s="1"/>
  <c r="AB145"/>
  <c r="W145" s="1"/>
  <c r="X145" s="1"/>
  <c r="AB144"/>
  <c r="W144" s="1"/>
  <c r="X144" s="1"/>
  <c r="AB143"/>
  <c r="W143" s="1"/>
  <c r="X143" s="1"/>
  <c r="AB142"/>
  <c r="W142" s="1"/>
  <c r="X142" s="1"/>
  <c r="AB141"/>
  <c r="W141" s="1"/>
  <c r="X141" s="1"/>
  <c r="AB140"/>
  <c r="W140" s="1"/>
  <c r="X140" s="1"/>
  <c r="AB139"/>
  <c r="W139" s="1"/>
  <c r="X139" s="1"/>
  <c r="AB138"/>
  <c r="W138" s="1"/>
  <c r="X138" s="1"/>
  <c r="AB137"/>
  <c r="W137" s="1"/>
  <c r="X137" s="1"/>
  <c r="AB136"/>
  <c r="W136" s="1"/>
  <c r="Y131"/>
  <c r="Q131"/>
  <c r="W130"/>
  <c r="X130" s="1"/>
  <c r="W129"/>
  <c r="X129" s="1"/>
  <c r="W128"/>
  <c r="X128" s="1"/>
  <c r="W127"/>
  <c r="X127" s="1"/>
  <c r="W126"/>
  <c r="X126" s="1"/>
  <c r="W125"/>
  <c r="X125" s="1"/>
  <c r="W124"/>
  <c r="X124" s="1"/>
  <c r="W123"/>
  <c r="X123" s="1"/>
  <c r="W122"/>
  <c r="X122" s="1"/>
  <c r="P121"/>
  <c r="W120"/>
  <c r="X120" s="1"/>
  <c r="W119"/>
  <c r="X119" s="1"/>
  <c r="W118"/>
  <c r="X118" s="1"/>
  <c r="W117"/>
  <c r="X117" s="1"/>
  <c r="W116"/>
  <c r="X116" s="1"/>
  <c r="W115"/>
  <c r="X115" s="1"/>
  <c r="W114"/>
  <c r="X114" s="1"/>
  <c r="W113"/>
  <c r="X113" s="1"/>
  <c r="W112"/>
  <c r="X112" s="1"/>
  <c r="W111"/>
  <c r="X111" s="1"/>
  <c r="W110"/>
  <c r="X110" s="1"/>
  <c r="W109"/>
  <c r="X109" s="1"/>
  <c r="W108"/>
  <c r="X108" s="1"/>
  <c r="W107"/>
  <c r="X107" s="1"/>
  <c r="W106"/>
  <c r="X106" s="1"/>
  <c r="W105"/>
  <c r="X105" s="1"/>
  <c r="W104"/>
  <c r="X104" s="1"/>
  <c r="W103"/>
  <c r="X103" s="1"/>
  <c r="W102"/>
  <c r="X102" s="1"/>
  <c r="W101"/>
  <c r="X101" s="1"/>
  <c r="W100"/>
  <c r="X100" s="1"/>
  <c r="W99"/>
  <c r="X99" s="1"/>
  <c r="W98"/>
  <c r="X98" s="1"/>
  <c r="W97"/>
  <c r="X97" s="1"/>
  <c r="W96"/>
  <c r="X96" s="1"/>
  <c r="W95"/>
  <c r="X95" s="1"/>
  <c r="W94"/>
  <c r="X94" s="1"/>
  <c r="W93"/>
  <c r="X93" s="1"/>
  <c r="W92"/>
  <c r="X92" s="1"/>
  <c r="W91"/>
  <c r="X91" s="1"/>
  <c r="W90"/>
  <c r="X90" s="1"/>
  <c r="W89"/>
  <c r="X89" s="1"/>
  <c r="W88"/>
  <c r="X88" s="1"/>
  <c r="W87"/>
  <c r="X87" s="1"/>
  <c r="W86"/>
  <c r="X86" s="1"/>
  <c r="W85"/>
  <c r="X85" s="1"/>
  <c r="W84"/>
  <c r="X84" s="1"/>
  <c r="W83"/>
  <c r="X83" s="1"/>
  <c r="W82"/>
  <c r="X82" s="1"/>
  <c r="W81"/>
  <c r="X81" s="1"/>
  <c r="W80"/>
  <c r="X80" s="1"/>
  <c r="W79"/>
  <c r="X79" s="1"/>
  <c r="W78"/>
  <c r="X78" s="1"/>
  <c r="W77"/>
  <c r="X77" s="1"/>
  <c r="W76"/>
  <c r="X76" s="1"/>
  <c r="W75"/>
  <c r="X75" s="1"/>
  <c r="W74"/>
  <c r="X74" s="1"/>
  <c r="W73"/>
  <c r="X73" s="1"/>
  <c r="W72"/>
  <c r="X72" s="1"/>
  <c r="W71"/>
  <c r="X71" s="1"/>
  <c r="W70"/>
  <c r="X70" s="1"/>
  <c r="W69"/>
  <c r="X69" s="1"/>
  <c r="W68"/>
  <c r="X68" s="1"/>
  <c r="W63"/>
  <c r="X62"/>
  <c r="P62"/>
  <c r="P63" s="1"/>
  <c r="X61"/>
  <c r="X60"/>
  <c r="X59"/>
  <c r="X58"/>
  <c r="X57"/>
  <c r="X56"/>
  <c r="X55"/>
  <c r="X54"/>
  <c r="X53"/>
  <c r="X52"/>
  <c r="X51"/>
  <c r="X50"/>
  <c r="X49"/>
  <c r="AB48"/>
  <c r="X48"/>
  <c r="Y46"/>
  <c r="Y65" s="1"/>
  <c r="Q46"/>
  <c r="Q65" s="1"/>
  <c r="Q133" s="1"/>
  <c r="Q177" s="1"/>
  <c r="Q231" s="1"/>
  <c r="P44"/>
  <c r="P46" s="1"/>
  <c r="T28"/>
  <c r="T27"/>
  <c r="T26"/>
  <c r="T25"/>
  <c r="T24"/>
  <c r="T23"/>
  <c r="T21"/>
  <c r="T20"/>
  <c r="T19"/>
  <c r="T17"/>
  <c r="T16"/>
  <c r="T15"/>
  <c r="T14"/>
  <c r="T11"/>
  <c r="T10"/>
  <c r="T9"/>
  <c r="T8"/>
  <c r="T7"/>
  <c r="V373" l="1"/>
  <c r="S7" i="3"/>
  <c r="T8"/>
  <c r="S10"/>
  <c r="S12"/>
  <c r="S19"/>
  <c r="S20"/>
  <c r="S21"/>
  <c r="S18"/>
  <c r="S24"/>
  <c r="S25"/>
  <c r="S26"/>
  <c r="S28"/>
  <c r="S29"/>
  <c r="S30"/>
  <c r="S40"/>
  <c r="S42"/>
  <c r="U42" s="1"/>
  <c r="S23"/>
  <c r="X697" i="2"/>
  <c r="R718"/>
  <c r="R698"/>
  <c r="X16" i="1"/>
  <c r="X19"/>
  <c r="X23"/>
  <c r="P65"/>
  <c r="Y133"/>
  <c r="W67"/>
  <c r="W161"/>
  <c r="X161" s="1"/>
  <c r="W162"/>
  <c r="X162" s="1"/>
  <c r="W163"/>
  <c r="X163" s="1"/>
  <c r="W164"/>
  <c r="X164" s="1"/>
  <c r="W165"/>
  <c r="X165" s="1"/>
  <c r="W166"/>
  <c r="X166" s="1"/>
  <c r="W167"/>
  <c r="X167" s="1"/>
  <c r="W168"/>
  <c r="X168" s="1"/>
  <c r="W169"/>
  <c r="X169" s="1"/>
  <c r="W170"/>
  <c r="X170" s="1"/>
  <c r="X14"/>
  <c r="V288"/>
  <c r="X288" s="1"/>
  <c r="V293"/>
  <c r="V327"/>
  <c r="V362"/>
  <c r="V364"/>
  <c r="S9" i="3"/>
  <c r="U9" s="1"/>
  <c r="S13"/>
  <c r="U13" s="1"/>
  <c r="S15"/>
  <c r="U15" s="1"/>
  <c r="V294" i="1"/>
  <c r="V295"/>
  <c r="V297"/>
  <c r="V310"/>
  <c r="V312"/>
  <c r="V314"/>
  <c r="V328"/>
  <c r="V329"/>
  <c r="V331"/>
  <c r="V290"/>
  <c r="V291"/>
  <c r="V298"/>
  <c r="V299"/>
  <c r="V306"/>
  <c r="V307"/>
  <c r="V316"/>
  <c r="V324"/>
  <c r="V325"/>
  <c r="V332"/>
  <c r="V333"/>
  <c r="V365"/>
  <c r="V292"/>
  <c r="V296"/>
  <c r="V300"/>
  <c r="V304"/>
  <c r="V308"/>
  <c r="V313"/>
  <c r="V326"/>
  <c r="V330"/>
  <c r="V334"/>
  <c r="V351"/>
  <c r="V352"/>
  <c r="V353"/>
  <c r="V354"/>
  <c r="V355"/>
  <c r="V356"/>
  <c r="V357"/>
  <c r="V358"/>
  <c r="V359"/>
  <c r="V363"/>
  <c r="N938" i="2"/>
  <c r="V63" i="1"/>
  <c r="T318"/>
  <c r="P368"/>
  <c r="V374"/>
  <c r="V376"/>
  <c r="W24"/>
  <c r="X25"/>
  <c r="W28"/>
  <c r="T44"/>
  <c r="T46" s="1"/>
  <c r="X27"/>
  <c r="W38"/>
  <c r="W40"/>
  <c r="T63"/>
  <c r="X63"/>
  <c r="W175"/>
  <c r="T175"/>
  <c r="X182"/>
  <c r="T349"/>
  <c r="T360"/>
  <c r="T10" i="3"/>
  <c r="S45"/>
  <c r="S46" s="1"/>
  <c r="Q36"/>
  <c r="S35"/>
  <c r="T13"/>
  <c r="W11"/>
  <c r="Q43"/>
  <c r="T40"/>
  <c r="Q46"/>
  <c r="Q31"/>
  <c r="S34"/>
  <c r="T42"/>
  <c r="T7"/>
  <c r="T15"/>
  <c r="U23"/>
  <c r="T23"/>
  <c r="U7"/>
  <c r="U40"/>
  <c r="S41"/>
  <c r="S33"/>
  <c r="U45"/>
  <c r="U46" s="1"/>
  <c r="R914" i="2"/>
  <c r="R927"/>
  <c r="R932"/>
  <c r="R902"/>
  <c r="Z923"/>
  <c r="Z921"/>
  <c r="N904"/>
  <c r="Z924"/>
  <c r="Z922"/>
  <c r="Z920"/>
  <c r="N411"/>
  <c r="N413" s="1"/>
  <c r="N700" s="1"/>
  <c r="R331"/>
  <c r="R333" s="1"/>
  <c r="Z740"/>
  <c r="Z739"/>
  <c r="R751"/>
  <c r="P413"/>
  <c r="P698" s="1"/>
  <c r="P700" s="1"/>
  <c r="P720" s="1"/>
  <c r="P753" s="1"/>
  <c r="P785" s="1"/>
  <c r="P906" s="1"/>
  <c r="O413"/>
  <c r="O698" s="1"/>
  <c r="O700" s="1"/>
  <c r="O720" s="1"/>
  <c r="O753" s="1"/>
  <c r="O785" s="1"/>
  <c r="O906" s="1"/>
  <c r="R804"/>
  <c r="R910"/>
  <c r="R918"/>
  <c r="R979"/>
  <c r="R981" s="1"/>
  <c r="Z18"/>
  <c r="U18" s="1"/>
  <c r="Z7"/>
  <c r="Z8"/>
  <c r="Z9"/>
  <c r="Z10"/>
  <c r="Z11"/>
  <c r="Z12"/>
  <c r="Z13"/>
  <c r="Z14"/>
  <c r="Z15"/>
  <c r="Z16"/>
  <c r="Z17"/>
  <c r="Z56"/>
  <c r="Z57"/>
  <c r="Z58"/>
  <c r="Z70"/>
  <c r="Z79"/>
  <c r="Z80"/>
  <c r="Z89"/>
  <c r="Z90"/>
  <c r="Z91"/>
  <c r="Z92"/>
  <c r="U92" s="1"/>
  <c r="Z94"/>
  <c r="U94" s="1"/>
  <c r="Z96"/>
  <c r="Z97"/>
  <c r="Z98"/>
  <c r="U98" s="1"/>
  <c r="Z100"/>
  <c r="U100" s="1"/>
  <c r="Z106"/>
  <c r="U106" s="1"/>
  <c r="Z108"/>
  <c r="Z109"/>
  <c r="Z110"/>
  <c r="Z111"/>
  <c r="Z112"/>
  <c r="U112" s="1"/>
  <c r="Z118"/>
  <c r="Z131"/>
  <c r="Z132"/>
  <c r="Z133"/>
  <c r="Z134"/>
  <c r="T134" s="1"/>
  <c r="Z135"/>
  <c r="Z136"/>
  <c r="Z139"/>
  <c r="Z140"/>
  <c r="Z141"/>
  <c r="Z142"/>
  <c r="Z143"/>
  <c r="Z144"/>
  <c r="Z149"/>
  <c r="Z150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U199" s="1"/>
  <c r="Z200"/>
  <c r="U200" s="1"/>
  <c r="Z201"/>
  <c r="Z202"/>
  <c r="Z203"/>
  <c r="Z204"/>
  <c r="Z205"/>
  <c r="Z206"/>
  <c r="Z207"/>
  <c r="Z208"/>
  <c r="Z212"/>
  <c r="Z224"/>
  <c r="Z235"/>
  <c r="Z236"/>
  <c r="Z237"/>
  <c r="Z238"/>
  <c r="U238" s="1"/>
  <c r="Z240"/>
  <c r="U240" s="1"/>
  <c r="Z244"/>
  <c r="U244" s="1"/>
  <c r="Z247"/>
  <c r="Z248"/>
  <c r="U248" s="1"/>
  <c r="Z250"/>
  <c r="U250" s="1"/>
  <c r="Z252"/>
  <c r="U252" s="1"/>
  <c r="Z254"/>
  <c r="U254" s="1"/>
  <c r="Z256"/>
  <c r="U256" s="1"/>
  <c r="Z258"/>
  <c r="T258" s="1"/>
  <c r="Z277"/>
  <c r="T277" s="1"/>
  <c r="Z278"/>
  <c r="Z280"/>
  <c r="Z282"/>
  <c r="Z283"/>
  <c r="Z284"/>
  <c r="U284" s="1"/>
  <c r="Z301"/>
  <c r="Z302"/>
  <c r="Z303"/>
  <c r="Z304"/>
  <c r="Z305"/>
  <c r="Z306"/>
  <c r="Z307"/>
  <c r="Z308"/>
  <c r="Z19"/>
  <c r="Z20"/>
  <c r="Z21"/>
  <c r="Z22"/>
  <c r="Z23"/>
  <c r="Z24"/>
  <c r="Z25"/>
  <c r="Z26"/>
  <c r="Z27"/>
  <c r="Z30"/>
  <c r="Z31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9"/>
  <c r="Z60"/>
  <c r="Z61"/>
  <c r="Z62"/>
  <c r="Z63"/>
  <c r="Z64"/>
  <c r="Z65"/>
  <c r="Z66"/>
  <c r="Z67"/>
  <c r="Z68"/>
  <c r="Z69"/>
  <c r="Z71"/>
  <c r="Z72"/>
  <c r="Z73"/>
  <c r="Z74"/>
  <c r="Z75"/>
  <c r="Z76"/>
  <c r="Z77"/>
  <c r="Z78"/>
  <c r="Z82"/>
  <c r="Z83"/>
  <c r="Z86"/>
  <c r="Z87"/>
  <c r="Z93"/>
  <c r="U93" s="1"/>
  <c r="Z95"/>
  <c r="U95" s="1"/>
  <c r="Z99"/>
  <c r="U99" s="1"/>
  <c r="Z101"/>
  <c r="Z102"/>
  <c r="Z103"/>
  <c r="Z104"/>
  <c r="Z105"/>
  <c r="U105" s="1"/>
  <c r="Z107"/>
  <c r="U107" s="1"/>
  <c r="Z113"/>
  <c r="Z114"/>
  <c r="Z115"/>
  <c r="Z116"/>
  <c r="Z117"/>
  <c r="U117" s="1"/>
  <c r="Z120"/>
  <c r="Z121"/>
  <c r="Z122"/>
  <c r="Z123"/>
  <c r="Z126"/>
  <c r="T126" s="1"/>
  <c r="Z127"/>
  <c r="Z128"/>
  <c r="Z129"/>
  <c r="Z146"/>
  <c r="Z147"/>
  <c r="Z152"/>
  <c r="Z153"/>
  <c r="Z154"/>
  <c r="Z155"/>
  <c r="Z156"/>
  <c r="Z157"/>
  <c r="T157" s="1"/>
  <c r="Z210"/>
  <c r="Z211"/>
  <c r="Z216"/>
  <c r="Z217"/>
  <c r="Z218"/>
  <c r="Z219"/>
  <c r="Z222"/>
  <c r="T222" s="1"/>
  <c r="Z223"/>
  <c r="Z239"/>
  <c r="U239" s="1"/>
  <c r="Z241"/>
  <c r="Z242"/>
  <c r="Z243"/>
  <c r="U243" s="1"/>
  <c r="Z245"/>
  <c r="Z249"/>
  <c r="U249" s="1"/>
  <c r="Z251"/>
  <c r="U251" s="1"/>
  <c r="Z253"/>
  <c r="U253" s="1"/>
  <c r="Z255"/>
  <c r="U255" s="1"/>
  <c r="Z257"/>
  <c r="U257" s="1"/>
  <c r="Z260"/>
  <c r="Z261"/>
  <c r="Z279"/>
  <c r="Z281"/>
  <c r="Z285"/>
  <c r="T285" s="1"/>
  <c r="Z286"/>
  <c r="T286" s="1"/>
  <c r="Z287"/>
  <c r="T287" s="1"/>
  <c r="Z288"/>
  <c r="T288" s="1"/>
  <c r="Z289"/>
  <c r="T289" s="1"/>
  <c r="Z290"/>
  <c r="T290" s="1"/>
  <c r="Z291"/>
  <c r="T291" s="1"/>
  <c r="Z292"/>
  <c r="T292" s="1"/>
  <c r="Z293"/>
  <c r="Z294"/>
  <c r="Z295"/>
  <c r="Z296"/>
  <c r="Z297"/>
  <c r="Z298"/>
  <c r="Z299"/>
  <c r="Z300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5"/>
  <c r="Z336"/>
  <c r="Z337"/>
  <c r="Z338"/>
  <c r="Z339"/>
  <c r="Z340"/>
  <c r="Z341"/>
  <c r="Z342"/>
  <c r="Z345"/>
  <c r="Z349"/>
  <c r="Z353"/>
  <c r="Z357"/>
  <c r="Z344"/>
  <c r="Z348"/>
  <c r="Z352"/>
  <c r="Z356"/>
  <c r="Z360"/>
  <c r="Z978"/>
  <c r="Z977"/>
  <c r="Z976"/>
  <c r="Z975"/>
  <c r="Z974"/>
  <c r="Z973"/>
  <c r="Z972"/>
  <c r="Z971"/>
  <c r="Z970"/>
  <c r="Z969"/>
  <c r="Z968"/>
  <c r="Z967"/>
  <c r="Z966"/>
  <c r="Z965"/>
  <c r="Z964"/>
  <c r="Z961"/>
  <c r="Z960"/>
  <c r="Z957"/>
  <c r="Z953"/>
  <c r="Z952"/>
  <c r="Z951"/>
  <c r="Z950"/>
  <c r="Z949"/>
  <c r="Z948"/>
  <c r="Z947"/>
  <c r="Z935"/>
  <c r="Z934"/>
  <c r="Z931"/>
  <c r="Z930"/>
  <c r="Z929"/>
  <c r="Z926"/>
  <c r="Z925"/>
  <c r="Z858"/>
  <c r="Z856"/>
  <c r="Z854"/>
  <c r="Z853"/>
  <c r="Z852"/>
  <c r="Z851"/>
  <c r="Z850"/>
  <c r="Z849"/>
  <c r="Z848"/>
  <c r="Z847"/>
  <c r="Z846"/>
  <c r="Z845"/>
  <c r="Z844"/>
  <c r="Z843"/>
  <c r="Z842"/>
  <c r="Z841"/>
  <c r="Z840"/>
  <c r="Z839"/>
  <c r="Z838"/>
  <c r="Z837"/>
  <c r="Z836"/>
  <c r="Z835"/>
  <c r="Z834"/>
  <c r="Z833"/>
  <c r="Z832"/>
  <c r="Z831"/>
  <c r="Z830"/>
  <c r="Z829"/>
  <c r="Z828"/>
  <c r="Z827"/>
  <c r="Z826"/>
  <c r="Z825"/>
  <c r="Z824"/>
  <c r="Z823"/>
  <c r="Z822"/>
  <c r="Z821"/>
  <c r="Z820"/>
  <c r="Z819"/>
  <c r="Z818"/>
  <c r="Z817"/>
  <c r="Z816"/>
  <c r="Z815"/>
  <c r="Z814"/>
  <c r="Z813"/>
  <c r="Z812"/>
  <c r="Z811"/>
  <c r="Z917"/>
  <c r="Z916"/>
  <c r="Z913"/>
  <c r="Z912"/>
  <c r="Z909"/>
  <c r="Z908"/>
  <c r="Z901"/>
  <c r="Z900"/>
  <c r="Z899"/>
  <c r="Z896"/>
  <c r="Z895"/>
  <c r="Z894"/>
  <c r="Z893"/>
  <c r="Z892"/>
  <c r="Z891"/>
  <c r="Z890"/>
  <c r="Z889"/>
  <c r="Z888"/>
  <c r="Z887"/>
  <c r="Z886"/>
  <c r="Z885"/>
  <c r="Z884"/>
  <c r="Z883"/>
  <c r="Z882"/>
  <c r="Z881"/>
  <c r="Z880"/>
  <c r="Z879"/>
  <c r="Z878"/>
  <c r="Z877"/>
  <c r="Z876"/>
  <c r="Z875"/>
  <c r="Z874"/>
  <c r="Z873"/>
  <c r="Z872"/>
  <c r="Z871"/>
  <c r="Z870"/>
  <c r="Z869"/>
  <c r="Z868"/>
  <c r="Z867"/>
  <c r="Z866"/>
  <c r="Z865"/>
  <c r="Z864"/>
  <c r="Z863"/>
  <c r="Z862"/>
  <c r="Z861"/>
  <c r="Z860"/>
  <c r="Z859"/>
  <c r="Z857"/>
  <c r="Z855"/>
  <c r="Z810"/>
  <c r="Z809"/>
  <c r="Z808"/>
  <c r="Z807"/>
  <c r="Z806"/>
  <c r="Z803"/>
  <c r="Z802"/>
  <c r="Z801"/>
  <c r="Z800"/>
  <c r="Z799"/>
  <c r="Z798"/>
  <c r="Z797"/>
  <c r="Z796"/>
  <c r="Z795"/>
  <c r="Z794"/>
  <c r="Z793"/>
  <c r="Z792"/>
  <c r="Z791"/>
  <c r="Z788"/>
  <c r="Z787"/>
  <c r="Z770"/>
  <c r="Z777"/>
  <c r="Z764"/>
  <c r="Z763"/>
  <c r="Z762"/>
  <c r="Z761"/>
  <c r="Z760"/>
  <c r="Z759"/>
  <c r="Z758"/>
  <c r="Z757"/>
  <c r="Z756"/>
  <c r="Z755"/>
  <c r="Z704"/>
  <c r="Z703"/>
  <c r="Z410"/>
  <c r="Z28"/>
  <c r="Z29"/>
  <c r="Z32"/>
  <c r="Z33"/>
  <c r="Z34"/>
  <c r="Z35"/>
  <c r="Z81"/>
  <c r="U81" s="1"/>
  <c r="Z84"/>
  <c r="U84" s="1"/>
  <c r="Z85"/>
  <c r="U85" s="1"/>
  <c r="Z88"/>
  <c r="U88" s="1"/>
  <c r="Z119"/>
  <c r="U119" s="1"/>
  <c r="Z124"/>
  <c r="U124" s="1"/>
  <c r="Z125"/>
  <c r="U125" s="1"/>
  <c r="Z130"/>
  <c r="U130" s="1"/>
  <c r="Z137"/>
  <c r="U137" s="1"/>
  <c r="Z138"/>
  <c r="U138" s="1"/>
  <c r="Z145"/>
  <c r="U145" s="1"/>
  <c r="Z148"/>
  <c r="U148" s="1"/>
  <c r="Z151"/>
  <c r="U151" s="1"/>
  <c r="Z158"/>
  <c r="Z209"/>
  <c r="U209" s="1"/>
  <c r="Z213"/>
  <c r="U213" s="1"/>
  <c r="Z214"/>
  <c r="U214" s="1"/>
  <c r="Z215"/>
  <c r="U215" s="1"/>
  <c r="Z220"/>
  <c r="U220" s="1"/>
  <c r="Z221"/>
  <c r="U221" s="1"/>
  <c r="Z225"/>
  <c r="U225" s="1"/>
  <c r="Z226"/>
  <c r="U226" s="1"/>
  <c r="Z227"/>
  <c r="U227" s="1"/>
  <c r="Z228"/>
  <c r="U228" s="1"/>
  <c r="Z229"/>
  <c r="U229" s="1"/>
  <c r="Z230"/>
  <c r="U230" s="1"/>
  <c r="Z231"/>
  <c r="U231" s="1"/>
  <c r="Z232"/>
  <c r="U232" s="1"/>
  <c r="Z233"/>
  <c r="U233" s="1"/>
  <c r="Z234"/>
  <c r="U234" s="1"/>
  <c r="Z246"/>
  <c r="U246" s="1"/>
  <c r="Z259"/>
  <c r="Z262"/>
  <c r="U262" s="1"/>
  <c r="Z263"/>
  <c r="U263" s="1"/>
  <c r="Z264"/>
  <c r="U264" s="1"/>
  <c r="Z265"/>
  <c r="U265" s="1"/>
  <c r="Z266"/>
  <c r="U266" s="1"/>
  <c r="Z267"/>
  <c r="U267" s="1"/>
  <c r="Z268"/>
  <c r="U268" s="1"/>
  <c r="Z269"/>
  <c r="U269" s="1"/>
  <c r="Z270"/>
  <c r="U270" s="1"/>
  <c r="Z271"/>
  <c r="U271" s="1"/>
  <c r="Z272"/>
  <c r="U272" s="1"/>
  <c r="Z273"/>
  <c r="U273" s="1"/>
  <c r="Z274"/>
  <c r="U274" s="1"/>
  <c r="Z275"/>
  <c r="U275" s="1"/>
  <c r="Z276"/>
  <c r="Z343"/>
  <c r="Z346"/>
  <c r="Z347"/>
  <c r="Z350"/>
  <c r="Z351"/>
  <c r="Z354"/>
  <c r="Z355"/>
  <c r="Z358"/>
  <c r="Z359"/>
  <c r="Z361"/>
  <c r="Z362"/>
  <c r="Z363"/>
  <c r="Z364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0"/>
  <c r="Z391"/>
  <c r="Z392"/>
  <c r="Z393"/>
  <c r="Z394"/>
  <c r="Z395"/>
  <c r="Z396"/>
  <c r="Z397"/>
  <c r="Z398"/>
  <c r="Z399"/>
  <c r="Z400"/>
  <c r="Z401"/>
  <c r="Z402"/>
  <c r="Z403"/>
  <c r="Z404"/>
  <c r="Z405"/>
  <c r="Z406"/>
  <c r="Z407"/>
  <c r="Z408"/>
  <c r="Z409"/>
  <c r="Z415"/>
  <c r="Z416"/>
  <c r="Z417"/>
  <c r="Z418"/>
  <c r="Z419"/>
  <c r="Z420"/>
  <c r="Z421"/>
  <c r="Z422"/>
  <c r="Z423"/>
  <c r="Z424"/>
  <c r="Z425"/>
  <c r="Z426"/>
  <c r="Z427"/>
  <c r="Z428"/>
  <c r="Z429"/>
  <c r="Z430"/>
  <c r="Z431"/>
  <c r="Z432"/>
  <c r="Z433"/>
  <c r="Z434"/>
  <c r="Z435"/>
  <c r="Z436"/>
  <c r="Z437"/>
  <c r="Z438"/>
  <c r="Z439"/>
  <c r="Z440"/>
  <c r="Z441"/>
  <c r="Z442"/>
  <c r="Z443"/>
  <c r="Z444"/>
  <c r="Z445"/>
  <c r="Z446"/>
  <c r="Z447"/>
  <c r="Z448"/>
  <c r="Z449"/>
  <c r="Z450"/>
  <c r="Z451"/>
  <c r="Z452"/>
  <c r="Z453"/>
  <c r="Z454"/>
  <c r="Z455"/>
  <c r="Z456"/>
  <c r="Z457"/>
  <c r="Z458"/>
  <c r="Z459"/>
  <c r="Z460"/>
  <c r="Z461"/>
  <c r="Z462"/>
  <c r="Z463"/>
  <c r="Z464"/>
  <c r="Z465"/>
  <c r="Z466"/>
  <c r="Z467"/>
  <c r="Z468"/>
  <c r="Z469"/>
  <c r="Z470"/>
  <c r="Z471"/>
  <c r="Z472"/>
  <c r="Z473"/>
  <c r="Z474"/>
  <c r="Z475"/>
  <c r="Z476"/>
  <c r="Z477"/>
  <c r="Z478"/>
  <c r="Z479"/>
  <c r="Z480"/>
  <c r="Z481"/>
  <c r="Z482"/>
  <c r="Z483"/>
  <c r="Z484"/>
  <c r="Z485"/>
  <c r="Z486"/>
  <c r="Z487"/>
  <c r="Z488"/>
  <c r="Z489"/>
  <c r="Z490"/>
  <c r="Z491"/>
  <c r="Z492"/>
  <c r="Z493"/>
  <c r="Z494"/>
  <c r="Z495"/>
  <c r="Z496"/>
  <c r="Z497"/>
  <c r="Z498"/>
  <c r="Z499"/>
  <c r="Z500"/>
  <c r="Z501"/>
  <c r="Z502"/>
  <c r="Z503"/>
  <c r="Z504"/>
  <c r="Z505"/>
  <c r="Z506"/>
  <c r="Z507"/>
  <c r="Z508"/>
  <c r="Z509"/>
  <c r="Z510"/>
  <c r="Z511"/>
  <c r="Z512"/>
  <c r="Z513"/>
  <c r="Z514"/>
  <c r="Z515"/>
  <c r="Z516"/>
  <c r="Z517"/>
  <c r="Z518"/>
  <c r="Z519"/>
  <c r="Z520"/>
  <c r="Z521"/>
  <c r="Z522"/>
  <c r="Z523"/>
  <c r="Z524"/>
  <c r="Z525"/>
  <c r="Z526"/>
  <c r="Z527"/>
  <c r="Z528"/>
  <c r="Z529"/>
  <c r="Z530"/>
  <c r="Z531"/>
  <c r="Z532"/>
  <c r="Z533"/>
  <c r="Z534"/>
  <c r="Z535"/>
  <c r="Z536"/>
  <c r="Z537"/>
  <c r="Z538"/>
  <c r="Z539"/>
  <c r="Z540"/>
  <c r="Z541"/>
  <c r="Z542"/>
  <c r="Z543"/>
  <c r="Z544"/>
  <c r="Z545"/>
  <c r="Z546"/>
  <c r="Z547"/>
  <c r="Z548"/>
  <c r="Z549"/>
  <c r="Z550"/>
  <c r="Z551"/>
  <c r="Z552"/>
  <c r="Z553"/>
  <c r="Z554"/>
  <c r="Z555"/>
  <c r="Z556"/>
  <c r="Z557"/>
  <c r="Z558"/>
  <c r="Z559"/>
  <c r="Z560"/>
  <c r="Z561"/>
  <c r="Z562"/>
  <c r="Z563"/>
  <c r="Z564"/>
  <c r="Z565"/>
  <c r="Z566"/>
  <c r="Z567"/>
  <c r="Z568"/>
  <c r="Z569"/>
  <c r="Z570"/>
  <c r="Z571"/>
  <c r="Z572"/>
  <c r="Z573"/>
  <c r="Z574"/>
  <c r="Z575"/>
  <c r="Z576"/>
  <c r="Z577"/>
  <c r="Z578"/>
  <c r="Z579"/>
  <c r="Z580"/>
  <c r="Z581"/>
  <c r="Z582"/>
  <c r="Z583"/>
  <c r="Z584"/>
  <c r="Z585"/>
  <c r="Z586"/>
  <c r="Z587"/>
  <c r="Z588"/>
  <c r="Z589"/>
  <c r="Z590"/>
  <c r="Z591"/>
  <c r="Z592"/>
  <c r="Z593"/>
  <c r="Z594"/>
  <c r="Z595"/>
  <c r="Z596"/>
  <c r="Z597"/>
  <c r="Z598"/>
  <c r="Z599"/>
  <c r="Z600"/>
  <c r="Z601"/>
  <c r="Z602"/>
  <c r="Z603"/>
  <c r="Z604"/>
  <c r="Z605"/>
  <c r="Z606"/>
  <c r="Z607"/>
  <c r="Z608"/>
  <c r="Z609"/>
  <c r="Z610"/>
  <c r="Z611"/>
  <c r="Z612"/>
  <c r="Z613"/>
  <c r="Z614"/>
  <c r="Z615"/>
  <c r="Z616"/>
  <c r="Z617"/>
  <c r="Z618"/>
  <c r="Z619"/>
  <c r="Z620"/>
  <c r="Z621"/>
  <c r="R410"/>
  <c r="Z771"/>
  <c r="Z772"/>
  <c r="Z773"/>
  <c r="Z774"/>
  <c r="Z775"/>
  <c r="Z776"/>
  <c r="Z622"/>
  <c r="Z623"/>
  <c r="Z624"/>
  <c r="Z625"/>
  <c r="Z626"/>
  <c r="Z627"/>
  <c r="Z628"/>
  <c r="Z629"/>
  <c r="Z630"/>
  <c r="Z631"/>
  <c r="Z632"/>
  <c r="Z633"/>
  <c r="Z634"/>
  <c r="Z635"/>
  <c r="Z636"/>
  <c r="Z637"/>
  <c r="Z638"/>
  <c r="Z639"/>
  <c r="Z640"/>
  <c r="Z641"/>
  <c r="Z642"/>
  <c r="Z643"/>
  <c r="Z644"/>
  <c r="Z645"/>
  <c r="Z646"/>
  <c r="Z647"/>
  <c r="Z648"/>
  <c r="Z649"/>
  <c r="Z650"/>
  <c r="Z651"/>
  <c r="Z652"/>
  <c r="Z653"/>
  <c r="Z654"/>
  <c r="Z655"/>
  <c r="Z656"/>
  <c r="Z657"/>
  <c r="Z658"/>
  <c r="Z659"/>
  <c r="Z660"/>
  <c r="Z661"/>
  <c r="Z662"/>
  <c r="Z663"/>
  <c r="Z664"/>
  <c r="Z665"/>
  <c r="Z666"/>
  <c r="Z667"/>
  <c r="Z668"/>
  <c r="Z669"/>
  <c r="Z670"/>
  <c r="Z671"/>
  <c r="Z672"/>
  <c r="Z673"/>
  <c r="Z674"/>
  <c r="Z675"/>
  <c r="Z676"/>
  <c r="Z677"/>
  <c r="Z678"/>
  <c r="Z679"/>
  <c r="Z680"/>
  <c r="Z681"/>
  <c r="Z682"/>
  <c r="Z683"/>
  <c r="Z684"/>
  <c r="Z685"/>
  <c r="Z686"/>
  <c r="Z687"/>
  <c r="Z688"/>
  <c r="Z689"/>
  <c r="Z690"/>
  <c r="Z691"/>
  <c r="Z692"/>
  <c r="Z693"/>
  <c r="Z694"/>
  <c r="Z695"/>
  <c r="Z696"/>
  <c r="T697"/>
  <c r="Z705"/>
  <c r="Z706"/>
  <c r="Z707"/>
  <c r="Z708"/>
  <c r="Z709"/>
  <c r="Z710"/>
  <c r="Z711"/>
  <c r="Z712"/>
  <c r="Z713"/>
  <c r="Z714"/>
  <c r="Z715"/>
  <c r="Z716"/>
  <c r="Z717"/>
  <c r="Z722"/>
  <c r="Z723"/>
  <c r="Z724"/>
  <c r="Z725"/>
  <c r="Z726"/>
  <c r="Z727"/>
  <c r="Z728"/>
  <c r="Z729"/>
  <c r="Z730"/>
  <c r="Z731"/>
  <c r="Z732"/>
  <c r="Z733"/>
  <c r="Z734"/>
  <c r="Z735"/>
  <c r="Z736"/>
  <c r="Z737"/>
  <c r="Z738"/>
  <c r="Z741"/>
  <c r="Z742"/>
  <c r="Z743"/>
  <c r="Z744"/>
  <c r="Z745"/>
  <c r="Z746"/>
  <c r="Z747"/>
  <c r="Z748"/>
  <c r="Z749"/>
  <c r="Z750"/>
  <c r="Z765"/>
  <c r="Z766"/>
  <c r="Z767"/>
  <c r="Z768"/>
  <c r="Z769"/>
  <c r="Z778"/>
  <c r="Z779"/>
  <c r="Z780"/>
  <c r="Z781"/>
  <c r="Z942"/>
  <c r="Z943"/>
  <c r="R777"/>
  <c r="R856"/>
  <c r="R858"/>
  <c r="R855"/>
  <c r="R857"/>
  <c r="R859"/>
  <c r="W8" i="1"/>
  <c r="X8"/>
  <c r="W10"/>
  <c r="X10"/>
  <c r="W17"/>
  <c r="X17"/>
  <c r="W20"/>
  <c r="X20"/>
  <c r="W26"/>
  <c r="X26"/>
  <c r="W182"/>
  <c r="W7"/>
  <c r="X7"/>
  <c r="W9"/>
  <c r="X9"/>
  <c r="X11"/>
  <c r="W21"/>
  <c r="X21"/>
  <c r="X24"/>
  <c r="X28"/>
  <c r="X181"/>
  <c r="W181"/>
  <c r="X183"/>
  <c r="W183"/>
  <c r="P131"/>
  <c r="P133" s="1"/>
  <c r="P177" s="1"/>
  <c r="P231" s="1"/>
  <c r="P277" s="1"/>
  <c r="P320" s="1"/>
  <c r="P370" s="1"/>
  <c r="W121"/>
  <c r="X121" s="1"/>
  <c r="X203"/>
  <c r="W203"/>
  <c r="X205"/>
  <c r="W205"/>
  <c r="X207"/>
  <c r="W207"/>
  <c r="X209"/>
  <c r="W209"/>
  <c r="X211"/>
  <c r="W211"/>
  <c r="X213"/>
  <c r="W213"/>
  <c r="X215"/>
  <c r="W215"/>
  <c r="X217"/>
  <c r="W217"/>
  <c r="X219"/>
  <c r="W219"/>
  <c r="X221"/>
  <c r="W221"/>
  <c r="X223"/>
  <c r="W223"/>
  <c r="X225"/>
  <c r="W225"/>
  <c r="W227"/>
  <c r="X227"/>
  <c r="W14"/>
  <c r="W16"/>
  <c r="W19"/>
  <c r="W23"/>
  <c r="W25"/>
  <c r="X67"/>
  <c r="X136"/>
  <c r="X175" s="1"/>
  <c r="V175"/>
  <c r="X185"/>
  <c r="W185"/>
  <c r="X187"/>
  <c r="W187"/>
  <c r="X189"/>
  <c r="W189"/>
  <c r="X191"/>
  <c r="W191"/>
  <c r="X193"/>
  <c r="W193"/>
  <c r="X195"/>
  <c r="W195"/>
  <c r="X197"/>
  <c r="W197"/>
  <c r="X199"/>
  <c r="W199"/>
  <c r="X201"/>
  <c r="W201"/>
  <c r="X202"/>
  <c r="W202"/>
  <c r="X204"/>
  <c r="W204"/>
  <c r="X206"/>
  <c r="W206"/>
  <c r="X208"/>
  <c r="W208"/>
  <c r="X210"/>
  <c r="W210"/>
  <c r="X212"/>
  <c r="W212"/>
  <c r="X214"/>
  <c r="W214"/>
  <c r="X216"/>
  <c r="W216"/>
  <c r="X218"/>
  <c r="W218"/>
  <c r="X220"/>
  <c r="W220"/>
  <c r="X222"/>
  <c r="W222"/>
  <c r="X224"/>
  <c r="W224"/>
  <c r="X226"/>
  <c r="W226"/>
  <c r="T131"/>
  <c r="T273"/>
  <c r="W291"/>
  <c r="X291"/>
  <c r="W293"/>
  <c r="X293"/>
  <c r="W295"/>
  <c r="X295"/>
  <c r="W297"/>
  <c r="X297"/>
  <c r="W299"/>
  <c r="X299"/>
  <c r="W301"/>
  <c r="X301"/>
  <c r="W303"/>
  <c r="X303"/>
  <c r="W305"/>
  <c r="X305"/>
  <c r="W307"/>
  <c r="X307"/>
  <c r="W309"/>
  <c r="X309"/>
  <c r="W312"/>
  <c r="X312"/>
  <c r="W314"/>
  <c r="X314"/>
  <c r="W325"/>
  <c r="X325"/>
  <c r="W327"/>
  <c r="X327"/>
  <c r="W329"/>
  <c r="X329"/>
  <c r="W331"/>
  <c r="X331"/>
  <c r="W333"/>
  <c r="X333"/>
  <c r="X351"/>
  <c r="V360"/>
  <c r="W351"/>
  <c r="X353"/>
  <c r="W353"/>
  <c r="X355"/>
  <c r="W355"/>
  <c r="X357"/>
  <c r="W357"/>
  <c r="X359"/>
  <c r="W359"/>
  <c r="X363"/>
  <c r="W363"/>
  <c r="X365"/>
  <c r="W365"/>
  <c r="W290"/>
  <c r="X290"/>
  <c r="W292"/>
  <c r="X292"/>
  <c r="W294"/>
  <c r="X294"/>
  <c r="W296"/>
  <c r="X296"/>
  <c r="W298"/>
  <c r="X298"/>
  <c r="W300"/>
  <c r="X300"/>
  <c r="W302"/>
  <c r="X302"/>
  <c r="W304"/>
  <c r="X304"/>
  <c r="W306"/>
  <c r="X306"/>
  <c r="W308"/>
  <c r="X308"/>
  <c r="W310"/>
  <c r="X310"/>
  <c r="W313"/>
  <c r="X313"/>
  <c r="W316"/>
  <c r="X316"/>
  <c r="W324"/>
  <c r="X324"/>
  <c r="W326"/>
  <c r="X326"/>
  <c r="W328"/>
  <c r="X328"/>
  <c r="W330"/>
  <c r="X330"/>
  <c r="W332"/>
  <c r="X332"/>
  <c r="W334"/>
  <c r="X334"/>
  <c r="X352"/>
  <c r="W352"/>
  <c r="X354"/>
  <c r="W354"/>
  <c r="X356"/>
  <c r="W356"/>
  <c r="X358"/>
  <c r="W358"/>
  <c r="X362"/>
  <c r="V366"/>
  <c r="W362"/>
  <c r="X364"/>
  <c r="W364"/>
  <c r="X376"/>
  <c r="X377" s="1"/>
  <c r="V377"/>
  <c r="V379" s="1"/>
  <c r="W376"/>
  <c r="W377" s="1"/>
  <c r="T229"/>
  <c r="X235"/>
  <c r="V279"/>
  <c r="V280"/>
  <c r="V281"/>
  <c r="V282"/>
  <c r="V283"/>
  <c r="V284"/>
  <c r="V285"/>
  <c r="V286"/>
  <c r="V287"/>
  <c r="W288"/>
  <c r="V323"/>
  <c r="V335"/>
  <c r="V336"/>
  <c r="V337"/>
  <c r="V338"/>
  <c r="V339"/>
  <c r="V340"/>
  <c r="V341"/>
  <c r="V342"/>
  <c r="V343"/>
  <c r="V344"/>
  <c r="V345"/>
  <c r="V346"/>
  <c r="V348"/>
  <c r="T366"/>
  <c r="T368" s="1"/>
  <c r="X373"/>
  <c r="X374" s="1"/>
  <c r="T377"/>
  <c r="T379" s="1"/>
  <c r="T276" i="2" l="1"/>
  <c r="V276" s="1"/>
  <c r="P381" i="1"/>
  <c r="P426" s="1"/>
  <c r="B10" i="10" s="1"/>
  <c r="T942" i="2"/>
  <c r="T787"/>
  <c r="T791"/>
  <c r="T909"/>
  <c r="T913"/>
  <c r="T917"/>
  <c r="T926"/>
  <c r="T934"/>
  <c r="T947"/>
  <c r="T960"/>
  <c r="T964"/>
  <c r="T922"/>
  <c r="V922" s="1"/>
  <c r="T923"/>
  <c r="V923" s="1"/>
  <c r="X379" i="1"/>
  <c r="V131"/>
  <c r="T806" i="2"/>
  <c r="T900"/>
  <c r="T908"/>
  <c r="T912"/>
  <c r="T916"/>
  <c r="T925"/>
  <c r="V925" s="1"/>
  <c r="T929"/>
  <c r="T957"/>
  <c r="T920"/>
  <c r="V920" s="1"/>
  <c r="T924"/>
  <c r="V924" s="1"/>
  <c r="T921"/>
  <c r="V921" s="1"/>
  <c r="W373" i="1"/>
  <c r="W374" s="1"/>
  <c r="W379" s="1"/>
  <c r="U276" i="2"/>
  <c r="U278"/>
  <c r="U69"/>
  <c r="U259"/>
  <c r="U279"/>
  <c r="U281"/>
  <c r="U223"/>
  <c r="U280"/>
  <c r="R411"/>
  <c r="U158"/>
  <c r="W36" i="1"/>
  <c r="W34"/>
  <c r="X131"/>
  <c r="W27"/>
  <c r="W32"/>
  <c r="W13"/>
  <c r="W11"/>
  <c r="W30"/>
  <c r="W131"/>
  <c r="W22"/>
  <c r="W18"/>
  <c r="W12"/>
  <c r="S11" i="3"/>
  <c r="U11" s="1"/>
  <c r="T9"/>
  <c r="W39" i="1"/>
  <c r="W37"/>
  <c r="W35"/>
  <c r="W31"/>
  <c r="W29"/>
  <c r="W33"/>
  <c r="T65"/>
  <c r="T133" s="1"/>
  <c r="T177" s="1"/>
  <c r="T231" s="1"/>
  <c r="T277" s="1"/>
  <c r="T320" s="1"/>
  <c r="T370" s="1"/>
  <c r="Q38" i="3"/>
  <c r="Q48" s="1"/>
  <c r="C7" i="10" s="1"/>
  <c r="T45" i="3"/>
  <c r="T46" s="1"/>
  <c r="U41"/>
  <c r="T41"/>
  <c r="T43" s="1"/>
  <c r="U29"/>
  <c r="T29"/>
  <c r="U26"/>
  <c r="T26"/>
  <c r="U24"/>
  <c r="T24"/>
  <c r="U10"/>
  <c r="U20"/>
  <c r="T20"/>
  <c r="S36"/>
  <c r="T33"/>
  <c r="U30"/>
  <c r="T30"/>
  <c r="U28"/>
  <c r="T28"/>
  <c r="U25"/>
  <c r="T25"/>
  <c r="U34"/>
  <c r="T34"/>
  <c r="U21"/>
  <c r="T21"/>
  <c r="U19"/>
  <c r="T19"/>
  <c r="U35"/>
  <c r="T35"/>
  <c r="T11"/>
  <c r="S31"/>
  <c r="S43"/>
  <c r="U12"/>
  <c r="T12"/>
  <c r="U942" i="2"/>
  <c r="U947"/>
  <c r="T949"/>
  <c r="U949" s="1"/>
  <c r="T951"/>
  <c r="U951" s="1"/>
  <c r="T953"/>
  <c r="U953" s="1"/>
  <c r="U960"/>
  <c r="U964"/>
  <c r="T966"/>
  <c r="U966" s="1"/>
  <c r="T968"/>
  <c r="U968" s="1"/>
  <c r="T970"/>
  <c r="U970" s="1"/>
  <c r="T972"/>
  <c r="U972" s="1"/>
  <c r="T974"/>
  <c r="U974" s="1"/>
  <c r="T976"/>
  <c r="U976" s="1"/>
  <c r="T978"/>
  <c r="U978" s="1"/>
  <c r="T943"/>
  <c r="U943" s="1"/>
  <c r="T948"/>
  <c r="U948" s="1"/>
  <c r="T950"/>
  <c r="U950" s="1"/>
  <c r="T952"/>
  <c r="U952" s="1"/>
  <c r="U957"/>
  <c r="U958" s="1"/>
  <c r="T958"/>
  <c r="T961"/>
  <c r="U961" s="1"/>
  <c r="T965"/>
  <c r="U965" s="1"/>
  <c r="T967"/>
  <c r="U967" s="1"/>
  <c r="T969"/>
  <c r="U969" s="1"/>
  <c r="T971"/>
  <c r="U971" s="1"/>
  <c r="T973"/>
  <c r="U973" s="1"/>
  <c r="T975"/>
  <c r="U975" s="1"/>
  <c r="T977"/>
  <c r="U977" s="1"/>
  <c r="U18" i="3"/>
  <c r="T18"/>
  <c r="U33"/>
  <c r="U36" s="1"/>
  <c r="U43"/>
  <c r="T930" i="2"/>
  <c r="V930" s="1"/>
  <c r="R938"/>
  <c r="V917"/>
  <c r="U934"/>
  <c r="U929"/>
  <c r="U917"/>
  <c r="U923"/>
  <c r="T918"/>
  <c r="T931"/>
  <c r="U931" s="1"/>
  <c r="T910"/>
  <c r="T914"/>
  <c r="V916"/>
  <c r="V926"/>
  <c r="T927"/>
  <c r="U924"/>
  <c r="T935"/>
  <c r="T936" s="1"/>
  <c r="U926"/>
  <c r="U922"/>
  <c r="U925"/>
  <c r="U921"/>
  <c r="V909"/>
  <c r="V913"/>
  <c r="U912"/>
  <c r="U913"/>
  <c r="U909"/>
  <c r="V908"/>
  <c r="V912"/>
  <c r="T780"/>
  <c r="V780" s="1"/>
  <c r="T778"/>
  <c r="V778" s="1"/>
  <c r="T768"/>
  <c r="V768" s="1"/>
  <c r="T766"/>
  <c r="V766" s="1"/>
  <c r="T776"/>
  <c r="V776" s="1"/>
  <c r="T774"/>
  <c r="V774" s="1"/>
  <c r="T772"/>
  <c r="V772" s="1"/>
  <c r="T755"/>
  <c r="V755" s="1"/>
  <c r="T757"/>
  <c r="V757" s="1"/>
  <c r="T759"/>
  <c r="V759" s="1"/>
  <c r="T761"/>
  <c r="V761" s="1"/>
  <c r="T763"/>
  <c r="V763" s="1"/>
  <c r="T793"/>
  <c r="V793" s="1"/>
  <c r="T795"/>
  <c r="V795" s="1"/>
  <c r="T797"/>
  <c r="V797" s="1"/>
  <c r="T799"/>
  <c r="V799" s="1"/>
  <c r="T801"/>
  <c r="V801" s="1"/>
  <c r="T803"/>
  <c r="V803" s="1"/>
  <c r="T807"/>
  <c r="V807" s="1"/>
  <c r="T809"/>
  <c r="V809" s="1"/>
  <c r="T861"/>
  <c r="V861" s="1"/>
  <c r="T863"/>
  <c r="V863" s="1"/>
  <c r="T865"/>
  <c r="V865" s="1"/>
  <c r="T867"/>
  <c r="V867" s="1"/>
  <c r="T869"/>
  <c r="V869" s="1"/>
  <c r="T871"/>
  <c r="V871" s="1"/>
  <c r="T873"/>
  <c r="V873" s="1"/>
  <c r="T875"/>
  <c r="V875" s="1"/>
  <c r="T877"/>
  <c r="V877" s="1"/>
  <c r="T879"/>
  <c r="V879" s="1"/>
  <c r="T881"/>
  <c r="V881" s="1"/>
  <c r="T883"/>
  <c r="V883" s="1"/>
  <c r="T885"/>
  <c r="V885" s="1"/>
  <c r="T887"/>
  <c r="V887" s="1"/>
  <c r="T889"/>
  <c r="V889" s="1"/>
  <c r="T891"/>
  <c r="V891" s="1"/>
  <c r="T893"/>
  <c r="V893" s="1"/>
  <c r="T895"/>
  <c r="V895" s="1"/>
  <c r="T812"/>
  <c r="V812" s="1"/>
  <c r="T814"/>
  <c r="V814" s="1"/>
  <c r="T816"/>
  <c r="V816" s="1"/>
  <c r="T818"/>
  <c r="V818" s="1"/>
  <c r="T820"/>
  <c r="V820" s="1"/>
  <c r="T822"/>
  <c r="V822" s="1"/>
  <c r="T824"/>
  <c r="V824" s="1"/>
  <c r="T826"/>
  <c r="V826" s="1"/>
  <c r="T828"/>
  <c r="V828" s="1"/>
  <c r="T830"/>
  <c r="T832"/>
  <c r="V832" s="1"/>
  <c r="T834"/>
  <c r="V834" s="1"/>
  <c r="T836"/>
  <c r="V836" s="1"/>
  <c r="T838"/>
  <c r="T840"/>
  <c r="V840" s="1"/>
  <c r="T842"/>
  <c r="V842" s="1"/>
  <c r="T844"/>
  <c r="V844" s="1"/>
  <c r="T846"/>
  <c r="T848"/>
  <c r="V848" s="1"/>
  <c r="T850"/>
  <c r="V850" s="1"/>
  <c r="T852"/>
  <c r="V852" s="1"/>
  <c r="T854"/>
  <c r="T777"/>
  <c r="U777" s="1"/>
  <c r="T855"/>
  <c r="U855" s="1"/>
  <c r="T859"/>
  <c r="U859" s="1"/>
  <c r="T858"/>
  <c r="U858" s="1"/>
  <c r="T899"/>
  <c r="N720"/>
  <c r="N753" s="1"/>
  <c r="N785" s="1"/>
  <c r="N906" s="1"/>
  <c r="N940" s="1"/>
  <c r="R783"/>
  <c r="T781"/>
  <c r="T779"/>
  <c r="V779" s="1"/>
  <c r="T769"/>
  <c r="U769" s="1"/>
  <c r="T767"/>
  <c r="U767" s="1"/>
  <c r="T765"/>
  <c r="U765" s="1"/>
  <c r="T775"/>
  <c r="U775" s="1"/>
  <c r="T773"/>
  <c r="U773" s="1"/>
  <c r="T771"/>
  <c r="U771" s="1"/>
  <c r="T756"/>
  <c r="V756" s="1"/>
  <c r="T758"/>
  <c r="U758" s="1"/>
  <c r="T760"/>
  <c r="V760" s="1"/>
  <c r="T762"/>
  <c r="U762" s="1"/>
  <c r="T764"/>
  <c r="V764" s="1"/>
  <c r="T770"/>
  <c r="V770" s="1"/>
  <c r="T788"/>
  <c r="U788" s="1"/>
  <c r="T792"/>
  <c r="U792" s="1"/>
  <c r="T794"/>
  <c r="V794" s="1"/>
  <c r="T796"/>
  <c r="U796" s="1"/>
  <c r="T798"/>
  <c r="V798" s="1"/>
  <c r="T800"/>
  <c r="U800" s="1"/>
  <c r="T802"/>
  <c r="V802" s="1"/>
  <c r="U806"/>
  <c r="T808"/>
  <c r="V808" s="1"/>
  <c r="T810"/>
  <c r="U810" s="1"/>
  <c r="T860"/>
  <c r="V860" s="1"/>
  <c r="T862"/>
  <c r="U862" s="1"/>
  <c r="T864"/>
  <c r="V864" s="1"/>
  <c r="T866"/>
  <c r="U866" s="1"/>
  <c r="T868"/>
  <c r="V868" s="1"/>
  <c r="T870"/>
  <c r="U870" s="1"/>
  <c r="T872"/>
  <c r="V872" s="1"/>
  <c r="T874"/>
  <c r="U874" s="1"/>
  <c r="T876"/>
  <c r="V876" s="1"/>
  <c r="T878"/>
  <c r="U878" s="1"/>
  <c r="T880"/>
  <c r="V880" s="1"/>
  <c r="T882"/>
  <c r="U882" s="1"/>
  <c r="T884"/>
  <c r="V884" s="1"/>
  <c r="T886"/>
  <c r="U886" s="1"/>
  <c r="T888"/>
  <c r="V888" s="1"/>
  <c r="T890"/>
  <c r="U890" s="1"/>
  <c r="T892"/>
  <c r="V892" s="1"/>
  <c r="T894"/>
  <c r="U894" s="1"/>
  <c r="T896"/>
  <c r="V896" s="1"/>
  <c r="T811"/>
  <c r="U811" s="1"/>
  <c r="T813"/>
  <c r="V813" s="1"/>
  <c r="T815"/>
  <c r="U815" s="1"/>
  <c r="T817"/>
  <c r="V817" s="1"/>
  <c r="T819"/>
  <c r="U819" s="1"/>
  <c r="T821"/>
  <c r="V821" s="1"/>
  <c r="T823"/>
  <c r="U823" s="1"/>
  <c r="T825"/>
  <c r="V825" s="1"/>
  <c r="T827"/>
  <c r="U827" s="1"/>
  <c r="T829"/>
  <c r="V829" s="1"/>
  <c r="T831"/>
  <c r="U831" s="1"/>
  <c r="T833"/>
  <c r="V833" s="1"/>
  <c r="T835"/>
  <c r="U835" s="1"/>
  <c r="T837"/>
  <c r="V837" s="1"/>
  <c r="T839"/>
  <c r="U839" s="1"/>
  <c r="T841"/>
  <c r="V841" s="1"/>
  <c r="T843"/>
  <c r="U843" s="1"/>
  <c r="T845"/>
  <c r="V845" s="1"/>
  <c r="T847"/>
  <c r="U847" s="1"/>
  <c r="T849"/>
  <c r="V849" s="1"/>
  <c r="T851"/>
  <c r="U851" s="1"/>
  <c r="T853"/>
  <c r="V853" s="1"/>
  <c r="T857"/>
  <c r="U857" s="1"/>
  <c r="T856"/>
  <c r="U856" s="1"/>
  <c r="T901"/>
  <c r="V901" s="1"/>
  <c r="T749"/>
  <c r="T747"/>
  <c r="T745"/>
  <c r="V745" s="1"/>
  <c r="T743"/>
  <c r="V743" s="1"/>
  <c r="T741"/>
  <c r="T737"/>
  <c r="T735"/>
  <c r="V735" s="1"/>
  <c r="T733"/>
  <c r="T731"/>
  <c r="V731" s="1"/>
  <c r="T729"/>
  <c r="T727"/>
  <c r="T725"/>
  <c r="T723"/>
  <c r="T740"/>
  <c r="T750"/>
  <c r="AA751"/>
  <c r="T748"/>
  <c r="T746"/>
  <c r="V746" s="1"/>
  <c r="T744"/>
  <c r="T742"/>
  <c r="T738"/>
  <c r="T736"/>
  <c r="T734"/>
  <c r="V734" s="1"/>
  <c r="T732"/>
  <c r="V732" s="1"/>
  <c r="T730"/>
  <c r="V730" s="1"/>
  <c r="T728"/>
  <c r="T726"/>
  <c r="T724"/>
  <c r="T722"/>
  <c r="T739"/>
  <c r="T716"/>
  <c r="T714"/>
  <c r="T712"/>
  <c r="T710"/>
  <c r="T708"/>
  <c r="T706"/>
  <c r="U697"/>
  <c r="V697"/>
  <c r="T695"/>
  <c r="T693"/>
  <c r="T691"/>
  <c r="T689"/>
  <c r="T687"/>
  <c r="T685"/>
  <c r="T683"/>
  <c r="T681"/>
  <c r="T679"/>
  <c r="T677"/>
  <c r="T675"/>
  <c r="T673"/>
  <c r="T671"/>
  <c r="T669"/>
  <c r="T667"/>
  <c r="T665"/>
  <c r="T663"/>
  <c r="T661"/>
  <c r="T659"/>
  <c r="T657"/>
  <c r="T655"/>
  <c r="T653"/>
  <c r="T651"/>
  <c r="T649"/>
  <c r="T647"/>
  <c r="T645"/>
  <c r="T643"/>
  <c r="T641"/>
  <c r="T639"/>
  <c r="T637"/>
  <c r="T635"/>
  <c r="T633"/>
  <c r="T631"/>
  <c r="T629"/>
  <c r="T627"/>
  <c r="T625"/>
  <c r="T623"/>
  <c r="T621"/>
  <c r="T619"/>
  <c r="T617"/>
  <c r="T615"/>
  <c r="T613"/>
  <c r="T611"/>
  <c r="T609"/>
  <c r="T607"/>
  <c r="T605"/>
  <c r="T603"/>
  <c r="T601"/>
  <c r="T599"/>
  <c r="T597"/>
  <c r="T595"/>
  <c r="T593"/>
  <c r="T591"/>
  <c r="T589"/>
  <c r="T587"/>
  <c r="T585"/>
  <c r="T583"/>
  <c r="T581"/>
  <c r="T579"/>
  <c r="T577"/>
  <c r="T575"/>
  <c r="T573"/>
  <c r="T571"/>
  <c r="T569"/>
  <c r="T567"/>
  <c r="T565"/>
  <c r="T563"/>
  <c r="T561"/>
  <c r="T559"/>
  <c r="T557"/>
  <c r="T555"/>
  <c r="T553"/>
  <c r="T551"/>
  <c r="T549"/>
  <c r="T547"/>
  <c r="T545"/>
  <c r="T543"/>
  <c r="T541"/>
  <c r="T539"/>
  <c r="T537"/>
  <c r="T535"/>
  <c r="T533"/>
  <c r="T531"/>
  <c r="T529"/>
  <c r="T527"/>
  <c r="T525"/>
  <c r="T523"/>
  <c r="T521"/>
  <c r="T519"/>
  <c r="T517"/>
  <c r="T515"/>
  <c r="T513"/>
  <c r="T511"/>
  <c r="T509"/>
  <c r="T507"/>
  <c r="T505"/>
  <c r="T503"/>
  <c r="T501"/>
  <c r="T499"/>
  <c r="T497"/>
  <c r="T495"/>
  <c r="T493"/>
  <c r="T491"/>
  <c r="T489"/>
  <c r="T487"/>
  <c r="T485"/>
  <c r="T483"/>
  <c r="T481"/>
  <c r="T479"/>
  <c r="T477"/>
  <c r="T475"/>
  <c r="T473"/>
  <c r="T471"/>
  <c r="T469"/>
  <c r="T467"/>
  <c r="T465"/>
  <c r="T463"/>
  <c r="T461"/>
  <c r="T459"/>
  <c r="T457"/>
  <c r="T455"/>
  <c r="T453"/>
  <c r="T451"/>
  <c r="T449"/>
  <c r="T447"/>
  <c r="T445"/>
  <c r="T443"/>
  <c r="T441"/>
  <c r="T439"/>
  <c r="T437"/>
  <c r="T435"/>
  <c r="T433"/>
  <c r="T431"/>
  <c r="T429"/>
  <c r="T427"/>
  <c r="T425"/>
  <c r="T423"/>
  <c r="T421"/>
  <c r="T419"/>
  <c r="T417"/>
  <c r="T415"/>
  <c r="T704"/>
  <c r="T717"/>
  <c r="AA718"/>
  <c r="T715"/>
  <c r="T713"/>
  <c r="T711"/>
  <c r="T709"/>
  <c r="T707"/>
  <c r="T705"/>
  <c r="T696"/>
  <c r="T694"/>
  <c r="T692"/>
  <c r="T690"/>
  <c r="T688"/>
  <c r="T686"/>
  <c r="T684"/>
  <c r="T682"/>
  <c r="T680"/>
  <c r="T678"/>
  <c r="T676"/>
  <c r="T674"/>
  <c r="T672"/>
  <c r="T670"/>
  <c r="T668"/>
  <c r="T666"/>
  <c r="T664"/>
  <c r="T662"/>
  <c r="T660"/>
  <c r="T658"/>
  <c r="T656"/>
  <c r="T654"/>
  <c r="T652"/>
  <c r="T650"/>
  <c r="T648"/>
  <c r="T646"/>
  <c r="T644"/>
  <c r="T642"/>
  <c r="T640"/>
  <c r="T638"/>
  <c r="T636"/>
  <c r="T634"/>
  <c r="T632"/>
  <c r="T630"/>
  <c r="T628"/>
  <c r="T626"/>
  <c r="T624"/>
  <c r="T622"/>
  <c r="T620"/>
  <c r="T618"/>
  <c r="T616"/>
  <c r="T614"/>
  <c r="T612"/>
  <c r="T610"/>
  <c r="T608"/>
  <c r="T606"/>
  <c r="T604"/>
  <c r="T602"/>
  <c r="T600"/>
  <c r="T598"/>
  <c r="T596"/>
  <c r="T594"/>
  <c r="T592"/>
  <c r="T590"/>
  <c r="T588"/>
  <c r="T586"/>
  <c r="T584"/>
  <c r="T582"/>
  <c r="T580"/>
  <c r="T578"/>
  <c r="T576"/>
  <c r="T574"/>
  <c r="T572"/>
  <c r="T570"/>
  <c r="T568"/>
  <c r="T566"/>
  <c r="T564"/>
  <c r="T562"/>
  <c r="T560"/>
  <c r="T558"/>
  <c r="T556"/>
  <c r="T554"/>
  <c r="T552"/>
  <c r="T550"/>
  <c r="T548"/>
  <c r="T546"/>
  <c r="T544"/>
  <c r="T542"/>
  <c r="T540"/>
  <c r="T538"/>
  <c r="T536"/>
  <c r="T534"/>
  <c r="T532"/>
  <c r="T530"/>
  <c r="T528"/>
  <c r="T526"/>
  <c r="T524"/>
  <c r="T522"/>
  <c r="T520"/>
  <c r="T518"/>
  <c r="T516"/>
  <c r="T514"/>
  <c r="T512"/>
  <c r="T510"/>
  <c r="T508"/>
  <c r="T506"/>
  <c r="T504"/>
  <c r="T502"/>
  <c r="T500"/>
  <c r="T498"/>
  <c r="T496"/>
  <c r="T494"/>
  <c r="T492"/>
  <c r="T490"/>
  <c r="T488"/>
  <c r="T486"/>
  <c r="T484"/>
  <c r="T482"/>
  <c r="T480"/>
  <c r="T478"/>
  <c r="T476"/>
  <c r="T474"/>
  <c r="T472"/>
  <c r="T470"/>
  <c r="T468"/>
  <c r="T466"/>
  <c r="T464"/>
  <c r="T462"/>
  <c r="T460"/>
  <c r="T458"/>
  <c r="T456"/>
  <c r="T454"/>
  <c r="T452"/>
  <c r="T450"/>
  <c r="T448"/>
  <c r="T446"/>
  <c r="T444"/>
  <c r="T442"/>
  <c r="T440"/>
  <c r="T438"/>
  <c r="T436"/>
  <c r="T434"/>
  <c r="T432"/>
  <c r="T430"/>
  <c r="T428"/>
  <c r="T426"/>
  <c r="T424"/>
  <c r="T422"/>
  <c r="T420"/>
  <c r="T418"/>
  <c r="T416"/>
  <c r="T703"/>
  <c r="R413"/>
  <c r="T409"/>
  <c r="T407"/>
  <c r="T405"/>
  <c r="T403"/>
  <c r="T401"/>
  <c r="T399"/>
  <c r="T397"/>
  <c r="T395"/>
  <c r="T393"/>
  <c r="T391"/>
  <c r="T389"/>
  <c r="T387"/>
  <c r="T385"/>
  <c r="T383"/>
  <c r="T381"/>
  <c r="T379"/>
  <c r="T377"/>
  <c r="T375"/>
  <c r="T373"/>
  <c r="T371"/>
  <c r="T369"/>
  <c r="T367"/>
  <c r="T365"/>
  <c r="T363"/>
  <c r="T361"/>
  <c r="T358"/>
  <c r="T354"/>
  <c r="T350"/>
  <c r="T346"/>
  <c r="T356"/>
  <c r="T348"/>
  <c r="T357"/>
  <c r="T349"/>
  <c r="T342"/>
  <c r="T340"/>
  <c r="T338"/>
  <c r="T336"/>
  <c r="T408"/>
  <c r="T406"/>
  <c r="T404"/>
  <c r="T402"/>
  <c r="T400"/>
  <c r="T398"/>
  <c r="T396"/>
  <c r="T394"/>
  <c r="T392"/>
  <c r="T390"/>
  <c r="T388"/>
  <c r="T386"/>
  <c r="T384"/>
  <c r="T382"/>
  <c r="T380"/>
  <c r="T378"/>
  <c r="T376"/>
  <c r="T374"/>
  <c r="T372"/>
  <c r="T370"/>
  <c r="T368"/>
  <c r="T366"/>
  <c r="T364"/>
  <c r="T362"/>
  <c r="T359"/>
  <c r="T355"/>
  <c r="T351"/>
  <c r="T347"/>
  <c r="T343"/>
  <c r="T360"/>
  <c r="T352"/>
  <c r="T344"/>
  <c r="T353"/>
  <c r="T345"/>
  <c r="T341"/>
  <c r="T339"/>
  <c r="T337"/>
  <c r="T335"/>
  <c r="R897"/>
  <c r="R904" s="1"/>
  <c r="T330"/>
  <c r="T328"/>
  <c r="T326"/>
  <c r="T324"/>
  <c r="T322"/>
  <c r="T320"/>
  <c r="T318"/>
  <c r="T314"/>
  <c r="T310"/>
  <c r="T298"/>
  <c r="T296"/>
  <c r="T294"/>
  <c r="T78"/>
  <c r="T54"/>
  <c r="U54" s="1"/>
  <c r="U52"/>
  <c r="T50"/>
  <c r="U50" s="1"/>
  <c r="T24"/>
  <c r="T22"/>
  <c r="T89"/>
  <c r="U56"/>
  <c r="T329"/>
  <c r="T327"/>
  <c r="T325"/>
  <c r="T321"/>
  <c r="T319"/>
  <c r="T299"/>
  <c r="T297"/>
  <c r="T295"/>
  <c r="T293"/>
  <c r="T82"/>
  <c r="T68"/>
  <c r="T55"/>
  <c r="U55" s="1"/>
  <c r="U53"/>
  <c r="U51"/>
  <c r="T23"/>
  <c r="T305"/>
  <c r="T303"/>
  <c r="T96"/>
  <c r="T90"/>
  <c r="T57"/>
  <c r="U57" s="1"/>
  <c r="U7"/>
  <c r="V927"/>
  <c r="V942"/>
  <c r="V806"/>
  <c r="V900"/>
  <c r="V910"/>
  <c r="V914"/>
  <c r="V918"/>
  <c r="V929"/>
  <c r="V957"/>
  <c r="V958" s="1"/>
  <c r="T410"/>
  <c r="V856"/>
  <c r="V787"/>
  <c r="V791"/>
  <c r="V934"/>
  <c r="V947"/>
  <c r="V960"/>
  <c r="V964"/>
  <c r="V777"/>
  <c r="V855"/>
  <c r="V859"/>
  <c r="V858"/>
  <c r="W348" i="1"/>
  <c r="X348"/>
  <c r="W345"/>
  <c r="X345"/>
  <c r="W343"/>
  <c r="X343"/>
  <c r="W341"/>
  <c r="X341"/>
  <c r="W339"/>
  <c r="X339"/>
  <c r="W337"/>
  <c r="X337"/>
  <c r="W335"/>
  <c r="X335"/>
  <c r="X287"/>
  <c r="W287"/>
  <c r="X285"/>
  <c r="W285"/>
  <c r="X283"/>
  <c r="W283"/>
  <c r="X281"/>
  <c r="W281"/>
  <c r="V318"/>
  <c r="X279"/>
  <c r="W279"/>
  <c r="W271"/>
  <c r="X271"/>
  <c r="W269"/>
  <c r="X269"/>
  <c r="W267"/>
  <c r="X267"/>
  <c r="W265"/>
  <c r="X265"/>
  <c r="W263"/>
  <c r="X263"/>
  <c r="W261"/>
  <c r="X261"/>
  <c r="W259"/>
  <c r="X259"/>
  <c r="W257"/>
  <c r="X257"/>
  <c r="W255"/>
  <c r="X255"/>
  <c r="W253"/>
  <c r="X253"/>
  <c r="W251"/>
  <c r="X251"/>
  <c r="W249"/>
  <c r="X249"/>
  <c r="W247"/>
  <c r="X247"/>
  <c r="W245"/>
  <c r="X245"/>
  <c r="W243"/>
  <c r="X243"/>
  <c r="W241"/>
  <c r="X241"/>
  <c r="W239"/>
  <c r="X239"/>
  <c r="W237"/>
  <c r="X237"/>
  <c r="V273"/>
  <c r="W235"/>
  <c r="W200"/>
  <c r="X200"/>
  <c r="W196"/>
  <c r="X196"/>
  <c r="W192"/>
  <c r="X192"/>
  <c r="W188"/>
  <c r="X188"/>
  <c r="W184"/>
  <c r="X184"/>
  <c r="W15"/>
  <c r="X15"/>
  <c r="V229"/>
  <c r="X179"/>
  <c r="W179"/>
  <c r="W366"/>
  <c r="X366"/>
  <c r="W360"/>
  <c r="X360"/>
  <c r="X44"/>
  <c r="X46" s="1"/>
  <c r="X65" s="1"/>
  <c r="X133" s="1"/>
  <c r="X177" s="1"/>
  <c r="V44"/>
  <c r="V46" s="1"/>
  <c r="V65" s="1"/>
  <c r="V133" s="1"/>
  <c r="V177" s="1"/>
  <c r="V231" s="1"/>
  <c r="V277" s="1"/>
  <c r="W346"/>
  <c r="X346"/>
  <c r="W344"/>
  <c r="X344"/>
  <c r="W342"/>
  <c r="X342"/>
  <c r="W340"/>
  <c r="X340"/>
  <c r="W338"/>
  <c r="X338"/>
  <c r="W336"/>
  <c r="X336"/>
  <c r="V349"/>
  <c r="V368" s="1"/>
  <c r="W323"/>
  <c r="X323"/>
  <c r="X286"/>
  <c r="W286"/>
  <c r="X284"/>
  <c r="W284"/>
  <c r="X282"/>
  <c r="W282"/>
  <c r="X280"/>
  <c r="W280"/>
  <c r="W272"/>
  <c r="X272"/>
  <c r="W270"/>
  <c r="X270"/>
  <c r="W268"/>
  <c r="X268"/>
  <c r="W266"/>
  <c r="X266"/>
  <c r="W264"/>
  <c r="X264"/>
  <c r="W262"/>
  <c r="X262"/>
  <c r="W260"/>
  <c r="X260"/>
  <c r="W258"/>
  <c r="X258"/>
  <c r="W256"/>
  <c r="X256"/>
  <c r="W254"/>
  <c r="X254"/>
  <c r="W252"/>
  <c r="X252"/>
  <c r="W250"/>
  <c r="X250"/>
  <c r="W248"/>
  <c r="X248"/>
  <c r="W246"/>
  <c r="X246"/>
  <c r="W244"/>
  <c r="X244"/>
  <c r="W242"/>
  <c r="X242"/>
  <c r="W240"/>
  <c r="X240"/>
  <c r="W238"/>
  <c r="X238"/>
  <c r="W236"/>
  <c r="X236"/>
  <c r="W228"/>
  <c r="X228"/>
  <c r="W198"/>
  <c r="X198"/>
  <c r="W194"/>
  <c r="X194"/>
  <c r="W190"/>
  <c r="X190"/>
  <c r="W186"/>
  <c r="X186"/>
  <c r="W180"/>
  <c r="X180"/>
  <c r="W44"/>
  <c r="W46" s="1"/>
  <c r="W65" s="1"/>
  <c r="W133" s="1"/>
  <c r="W177" s="1"/>
  <c r="N988" i="2" l="1"/>
  <c r="B13" i="10" s="1"/>
  <c r="B15" s="1"/>
  <c r="B29" s="1"/>
  <c r="T381" i="1"/>
  <c r="C10" i="10" s="1"/>
  <c r="V10" i="2"/>
  <c r="U10"/>
  <c r="W349" i="1"/>
  <c r="W368" s="1"/>
  <c r="U31" i="3"/>
  <c r="U38" s="1"/>
  <c r="U48" s="1"/>
  <c r="G7" i="10" s="1"/>
  <c r="U930" i="2"/>
  <c r="V781"/>
  <c r="U781"/>
  <c r="V951"/>
  <c r="V857"/>
  <c r="S38" i="3"/>
  <c r="S48" s="1"/>
  <c r="E7" i="10" s="1"/>
  <c r="U914" i="2"/>
  <c r="V978"/>
  <c r="V976"/>
  <c r="V974"/>
  <c r="V972"/>
  <c r="V970"/>
  <c r="V968"/>
  <c r="V966"/>
  <c r="V953"/>
  <c r="V949"/>
  <c r="T31" i="3"/>
  <c r="T36"/>
  <c r="U979" i="2"/>
  <c r="U962"/>
  <c r="U954"/>
  <c r="U944"/>
  <c r="V977"/>
  <c r="V975"/>
  <c r="V973"/>
  <c r="V971"/>
  <c r="V969"/>
  <c r="V967"/>
  <c r="V965"/>
  <c r="V961"/>
  <c r="V962" s="1"/>
  <c r="V952"/>
  <c r="V950"/>
  <c r="V948"/>
  <c r="V943"/>
  <c r="V944" s="1"/>
  <c r="T979"/>
  <c r="T962"/>
  <c r="T954"/>
  <c r="T944"/>
  <c r="T698"/>
  <c r="V935"/>
  <c r="V936" s="1"/>
  <c r="T932"/>
  <c r="T938" s="1"/>
  <c r="U908"/>
  <c r="U910" s="1"/>
  <c r="U935"/>
  <c r="U936" s="1"/>
  <c r="V931"/>
  <c r="V932" s="1"/>
  <c r="V938" s="1"/>
  <c r="U932"/>
  <c r="U916"/>
  <c r="U918" s="1"/>
  <c r="U920"/>
  <c r="U927" s="1"/>
  <c r="T902"/>
  <c r="V890"/>
  <c r="V886"/>
  <c r="V882"/>
  <c r="V878"/>
  <c r="V874"/>
  <c r="V870"/>
  <c r="V866"/>
  <c r="V862"/>
  <c r="V810"/>
  <c r="U723"/>
  <c r="V894"/>
  <c r="U724"/>
  <c r="U728"/>
  <c r="U744"/>
  <c r="U747"/>
  <c r="U749"/>
  <c r="V851"/>
  <c r="V847"/>
  <c r="V843"/>
  <c r="V839"/>
  <c r="V835"/>
  <c r="V831"/>
  <c r="V827"/>
  <c r="V823"/>
  <c r="V819"/>
  <c r="V815"/>
  <c r="V811"/>
  <c r="V899"/>
  <c r="V902" s="1"/>
  <c r="U854"/>
  <c r="U846"/>
  <c r="U838"/>
  <c r="U830"/>
  <c r="U900"/>
  <c r="V800"/>
  <c r="V796"/>
  <c r="V792"/>
  <c r="V788"/>
  <c r="V789" s="1"/>
  <c r="V762"/>
  <c r="V758"/>
  <c r="V771"/>
  <c r="V773"/>
  <c r="V775"/>
  <c r="V765"/>
  <c r="V767"/>
  <c r="V769"/>
  <c r="U742"/>
  <c r="U725"/>
  <c r="U727"/>
  <c r="U737"/>
  <c r="U741"/>
  <c r="U901"/>
  <c r="U853"/>
  <c r="U849"/>
  <c r="U845"/>
  <c r="U841"/>
  <c r="U837"/>
  <c r="U833"/>
  <c r="U829"/>
  <c r="U825"/>
  <c r="U821"/>
  <c r="U817"/>
  <c r="U813"/>
  <c r="U896"/>
  <c r="U892"/>
  <c r="U888"/>
  <c r="U884"/>
  <c r="U880"/>
  <c r="U876"/>
  <c r="U872"/>
  <c r="U868"/>
  <c r="U864"/>
  <c r="U860"/>
  <c r="U808"/>
  <c r="T897"/>
  <c r="U802"/>
  <c r="U798"/>
  <c r="U794"/>
  <c r="U770"/>
  <c r="U764"/>
  <c r="U760"/>
  <c r="U756"/>
  <c r="U779"/>
  <c r="U899"/>
  <c r="V854"/>
  <c r="V846"/>
  <c r="V838"/>
  <c r="V830"/>
  <c r="U791"/>
  <c r="U787"/>
  <c r="U789" s="1"/>
  <c r="U755"/>
  <c r="T783"/>
  <c r="U852"/>
  <c r="U850"/>
  <c r="U848"/>
  <c r="U844"/>
  <c r="U842"/>
  <c r="U840"/>
  <c r="U836"/>
  <c r="U834"/>
  <c r="U832"/>
  <c r="U828"/>
  <c r="U826"/>
  <c r="U824"/>
  <c r="U822"/>
  <c r="U820"/>
  <c r="U818"/>
  <c r="U816"/>
  <c r="U814"/>
  <c r="U812"/>
  <c r="U895"/>
  <c r="U893"/>
  <c r="U891"/>
  <c r="U889"/>
  <c r="U887"/>
  <c r="U885"/>
  <c r="U883"/>
  <c r="U881"/>
  <c r="U879"/>
  <c r="U877"/>
  <c r="U875"/>
  <c r="U873"/>
  <c r="U871"/>
  <c r="U869"/>
  <c r="U867"/>
  <c r="U865"/>
  <c r="U863"/>
  <c r="U861"/>
  <c r="U809"/>
  <c r="U807"/>
  <c r="U803"/>
  <c r="U801"/>
  <c r="U799"/>
  <c r="U797"/>
  <c r="U795"/>
  <c r="U793"/>
  <c r="T804"/>
  <c r="T789"/>
  <c r="U763"/>
  <c r="U761"/>
  <c r="U759"/>
  <c r="U757"/>
  <c r="U772"/>
  <c r="U774"/>
  <c r="U776"/>
  <c r="U766"/>
  <c r="U768"/>
  <c r="U778"/>
  <c r="U780"/>
  <c r="U722"/>
  <c r="T751"/>
  <c r="V722"/>
  <c r="U726"/>
  <c r="V726"/>
  <c r="U732"/>
  <c r="U736"/>
  <c r="U738"/>
  <c r="V738"/>
  <c r="V744"/>
  <c r="U746"/>
  <c r="U748"/>
  <c r="V748"/>
  <c r="U750"/>
  <c r="V750"/>
  <c r="V723"/>
  <c r="V727"/>
  <c r="U729"/>
  <c r="U733"/>
  <c r="V741"/>
  <c r="U743"/>
  <c r="V749"/>
  <c r="V739"/>
  <c r="U739"/>
  <c r="V740"/>
  <c r="U740"/>
  <c r="V724"/>
  <c r="V728"/>
  <c r="U730"/>
  <c r="U734"/>
  <c r="V736"/>
  <c r="V742"/>
  <c r="V725"/>
  <c r="V729"/>
  <c r="U731"/>
  <c r="V733"/>
  <c r="U735"/>
  <c r="V737"/>
  <c r="U745"/>
  <c r="V747"/>
  <c r="R700"/>
  <c r="R720" s="1"/>
  <c r="R753" s="1"/>
  <c r="R785" s="1"/>
  <c r="R906" s="1"/>
  <c r="R940" s="1"/>
  <c r="V717"/>
  <c r="U717"/>
  <c r="V704"/>
  <c r="U704"/>
  <c r="V415"/>
  <c r="U415"/>
  <c r="V417"/>
  <c r="U417"/>
  <c r="V419"/>
  <c r="U419"/>
  <c r="V421"/>
  <c r="U421"/>
  <c r="V423"/>
  <c r="U423"/>
  <c r="V425"/>
  <c r="U425"/>
  <c r="V427"/>
  <c r="U427"/>
  <c r="V429"/>
  <c r="U429"/>
  <c r="V431"/>
  <c r="U431"/>
  <c r="V433"/>
  <c r="U433"/>
  <c r="V435"/>
  <c r="U435"/>
  <c r="V437"/>
  <c r="U437"/>
  <c r="V439"/>
  <c r="U439"/>
  <c r="V441"/>
  <c r="U441"/>
  <c r="V443"/>
  <c r="U443"/>
  <c r="V445"/>
  <c r="U445"/>
  <c r="V447"/>
  <c r="U447"/>
  <c r="V449"/>
  <c r="U449"/>
  <c r="V451"/>
  <c r="U451"/>
  <c r="V453"/>
  <c r="U453"/>
  <c r="V455"/>
  <c r="U455"/>
  <c r="V457"/>
  <c r="U457"/>
  <c r="V459"/>
  <c r="U459"/>
  <c r="V461"/>
  <c r="U461"/>
  <c r="V463"/>
  <c r="U463"/>
  <c r="V465"/>
  <c r="U465"/>
  <c r="V467"/>
  <c r="U467"/>
  <c r="V469"/>
  <c r="U469"/>
  <c r="V471"/>
  <c r="U471"/>
  <c r="V473"/>
  <c r="U473"/>
  <c r="V475"/>
  <c r="U475"/>
  <c r="V477"/>
  <c r="U477"/>
  <c r="V479"/>
  <c r="U479"/>
  <c r="V481"/>
  <c r="U481"/>
  <c r="V483"/>
  <c r="U483"/>
  <c r="V485"/>
  <c r="U485"/>
  <c r="V487"/>
  <c r="U487"/>
  <c r="V489"/>
  <c r="U489"/>
  <c r="V491"/>
  <c r="U491"/>
  <c r="V493"/>
  <c r="U493"/>
  <c r="V495"/>
  <c r="U495"/>
  <c r="V497"/>
  <c r="U497"/>
  <c r="V499"/>
  <c r="U499"/>
  <c r="V501"/>
  <c r="U501"/>
  <c r="V503"/>
  <c r="U503"/>
  <c r="V505"/>
  <c r="U505"/>
  <c r="V507"/>
  <c r="U507"/>
  <c r="V509"/>
  <c r="U509"/>
  <c r="V511"/>
  <c r="U511"/>
  <c r="V513"/>
  <c r="U513"/>
  <c r="V515"/>
  <c r="U515"/>
  <c r="V517"/>
  <c r="U517"/>
  <c r="V519"/>
  <c r="U519"/>
  <c r="V521"/>
  <c r="U521"/>
  <c r="V523"/>
  <c r="U523"/>
  <c r="V525"/>
  <c r="U525"/>
  <c r="V527"/>
  <c r="U527"/>
  <c r="V529"/>
  <c r="U529"/>
  <c r="V531"/>
  <c r="U531"/>
  <c r="V533"/>
  <c r="U533"/>
  <c r="V535"/>
  <c r="U535"/>
  <c r="V537"/>
  <c r="U537"/>
  <c r="V539"/>
  <c r="U539"/>
  <c r="V541"/>
  <c r="U541"/>
  <c r="V543"/>
  <c r="U543"/>
  <c r="V545"/>
  <c r="U545"/>
  <c r="V547"/>
  <c r="U547"/>
  <c r="V549"/>
  <c r="U549"/>
  <c r="V551"/>
  <c r="U551"/>
  <c r="V553"/>
  <c r="U553"/>
  <c r="V555"/>
  <c r="U555"/>
  <c r="V557"/>
  <c r="U557"/>
  <c r="V559"/>
  <c r="U559"/>
  <c r="V561"/>
  <c r="U561"/>
  <c r="V563"/>
  <c r="U563"/>
  <c r="V565"/>
  <c r="U565"/>
  <c r="V567"/>
  <c r="U567"/>
  <c r="V569"/>
  <c r="U569"/>
  <c r="V571"/>
  <c r="U571"/>
  <c r="V573"/>
  <c r="U573"/>
  <c r="V575"/>
  <c r="U575"/>
  <c r="V577"/>
  <c r="U577"/>
  <c r="V579"/>
  <c r="U579"/>
  <c r="V581"/>
  <c r="U581"/>
  <c r="V583"/>
  <c r="U583"/>
  <c r="V585"/>
  <c r="U585"/>
  <c r="V587"/>
  <c r="U587"/>
  <c r="V589"/>
  <c r="U589"/>
  <c r="V591"/>
  <c r="U591"/>
  <c r="V593"/>
  <c r="U593"/>
  <c r="V595"/>
  <c r="U595"/>
  <c r="V597"/>
  <c r="U597"/>
  <c r="V599"/>
  <c r="U599"/>
  <c r="V601"/>
  <c r="U601"/>
  <c r="V603"/>
  <c r="U603"/>
  <c r="V605"/>
  <c r="U605"/>
  <c r="V607"/>
  <c r="U607"/>
  <c r="V609"/>
  <c r="U609"/>
  <c r="V611"/>
  <c r="U611"/>
  <c r="V613"/>
  <c r="U613"/>
  <c r="V615"/>
  <c r="U615"/>
  <c r="V617"/>
  <c r="U617"/>
  <c r="V619"/>
  <c r="U619"/>
  <c r="V621"/>
  <c r="U621"/>
  <c r="V623"/>
  <c r="U623"/>
  <c r="V625"/>
  <c r="U625"/>
  <c r="V627"/>
  <c r="U627"/>
  <c r="V629"/>
  <c r="U629"/>
  <c r="V631"/>
  <c r="U631"/>
  <c r="V633"/>
  <c r="U633"/>
  <c r="V635"/>
  <c r="U635"/>
  <c r="V637"/>
  <c r="U637"/>
  <c r="V639"/>
  <c r="U639"/>
  <c r="V641"/>
  <c r="U641"/>
  <c r="V643"/>
  <c r="U643"/>
  <c r="V645"/>
  <c r="U645"/>
  <c r="V647"/>
  <c r="U647"/>
  <c r="V649"/>
  <c r="U649"/>
  <c r="V651"/>
  <c r="U651"/>
  <c r="V653"/>
  <c r="U653"/>
  <c r="V655"/>
  <c r="U655"/>
  <c r="V657"/>
  <c r="U657"/>
  <c r="V659"/>
  <c r="U659"/>
  <c r="V661"/>
  <c r="U661"/>
  <c r="V663"/>
  <c r="U663"/>
  <c r="V665"/>
  <c r="U665"/>
  <c r="V667"/>
  <c r="U667"/>
  <c r="V669"/>
  <c r="U669"/>
  <c r="V671"/>
  <c r="U671"/>
  <c r="V673"/>
  <c r="U673"/>
  <c r="V675"/>
  <c r="U675"/>
  <c r="V677"/>
  <c r="U677"/>
  <c r="V679"/>
  <c r="U679"/>
  <c r="V681"/>
  <c r="U681"/>
  <c r="V683"/>
  <c r="U683"/>
  <c r="V685"/>
  <c r="U685"/>
  <c r="V687"/>
  <c r="U687"/>
  <c r="V689"/>
  <c r="U689"/>
  <c r="V691"/>
  <c r="U691"/>
  <c r="V693"/>
  <c r="U693"/>
  <c r="V695"/>
  <c r="U695"/>
  <c r="V706"/>
  <c r="U706"/>
  <c r="V708"/>
  <c r="U708"/>
  <c r="V710"/>
  <c r="U710"/>
  <c r="V712"/>
  <c r="U712"/>
  <c r="V714"/>
  <c r="U714"/>
  <c r="V716"/>
  <c r="U716"/>
  <c r="U335"/>
  <c r="V703"/>
  <c r="U703"/>
  <c r="T718"/>
  <c r="V416"/>
  <c r="U416"/>
  <c r="V418"/>
  <c r="U418"/>
  <c r="V420"/>
  <c r="U420"/>
  <c r="V422"/>
  <c r="U422"/>
  <c r="V424"/>
  <c r="U424"/>
  <c r="V426"/>
  <c r="U426"/>
  <c r="V428"/>
  <c r="U428"/>
  <c r="V430"/>
  <c r="U430"/>
  <c r="V432"/>
  <c r="U432"/>
  <c r="V434"/>
  <c r="U434"/>
  <c r="V436"/>
  <c r="U436"/>
  <c r="V438"/>
  <c r="U438"/>
  <c r="V440"/>
  <c r="U440"/>
  <c r="V442"/>
  <c r="U442"/>
  <c r="V444"/>
  <c r="U444"/>
  <c r="V446"/>
  <c r="U446"/>
  <c r="V448"/>
  <c r="U448"/>
  <c r="V450"/>
  <c r="U450"/>
  <c r="V452"/>
  <c r="U452"/>
  <c r="V454"/>
  <c r="U454"/>
  <c r="V456"/>
  <c r="U456"/>
  <c r="V458"/>
  <c r="U458"/>
  <c r="V460"/>
  <c r="U460"/>
  <c r="V462"/>
  <c r="U462"/>
  <c r="V464"/>
  <c r="U464"/>
  <c r="V466"/>
  <c r="U466"/>
  <c r="V468"/>
  <c r="U468"/>
  <c r="V470"/>
  <c r="U470"/>
  <c r="V472"/>
  <c r="U472"/>
  <c r="V474"/>
  <c r="U474"/>
  <c r="V476"/>
  <c r="U476"/>
  <c r="V478"/>
  <c r="U478"/>
  <c r="V480"/>
  <c r="U480"/>
  <c r="V482"/>
  <c r="U482"/>
  <c r="V484"/>
  <c r="U484"/>
  <c r="V486"/>
  <c r="U486"/>
  <c r="V488"/>
  <c r="U488"/>
  <c r="V490"/>
  <c r="U490"/>
  <c r="V492"/>
  <c r="U492"/>
  <c r="V494"/>
  <c r="U494"/>
  <c r="V496"/>
  <c r="U496"/>
  <c r="V498"/>
  <c r="U498"/>
  <c r="V500"/>
  <c r="U500"/>
  <c r="V502"/>
  <c r="U502"/>
  <c r="V504"/>
  <c r="U504"/>
  <c r="V506"/>
  <c r="U506"/>
  <c r="V508"/>
  <c r="U508"/>
  <c r="V510"/>
  <c r="U510"/>
  <c r="V512"/>
  <c r="U512"/>
  <c r="V514"/>
  <c r="U514"/>
  <c r="V516"/>
  <c r="U516"/>
  <c r="V518"/>
  <c r="U518"/>
  <c r="V520"/>
  <c r="U520"/>
  <c r="V522"/>
  <c r="U522"/>
  <c r="V524"/>
  <c r="U524"/>
  <c r="V526"/>
  <c r="U526"/>
  <c r="V528"/>
  <c r="U528"/>
  <c r="V530"/>
  <c r="U530"/>
  <c r="V532"/>
  <c r="U532"/>
  <c r="V534"/>
  <c r="U534"/>
  <c r="V536"/>
  <c r="U536"/>
  <c r="V538"/>
  <c r="U538"/>
  <c r="V540"/>
  <c r="U540"/>
  <c r="V542"/>
  <c r="U542"/>
  <c r="V544"/>
  <c r="U544"/>
  <c r="V546"/>
  <c r="U546"/>
  <c r="V548"/>
  <c r="U548"/>
  <c r="V550"/>
  <c r="U550"/>
  <c r="V552"/>
  <c r="U552"/>
  <c r="V554"/>
  <c r="U554"/>
  <c r="V556"/>
  <c r="U556"/>
  <c r="V558"/>
  <c r="U558"/>
  <c r="V560"/>
  <c r="U560"/>
  <c r="V562"/>
  <c r="U562"/>
  <c r="V564"/>
  <c r="U564"/>
  <c r="V566"/>
  <c r="U566"/>
  <c r="V568"/>
  <c r="U568"/>
  <c r="V570"/>
  <c r="U570"/>
  <c r="V572"/>
  <c r="U572"/>
  <c r="V574"/>
  <c r="U574"/>
  <c r="V576"/>
  <c r="U576"/>
  <c r="V578"/>
  <c r="U578"/>
  <c r="V580"/>
  <c r="U580"/>
  <c r="V582"/>
  <c r="U582"/>
  <c r="V584"/>
  <c r="U584"/>
  <c r="V586"/>
  <c r="U586"/>
  <c r="V588"/>
  <c r="U588"/>
  <c r="V590"/>
  <c r="U590"/>
  <c r="V592"/>
  <c r="U592"/>
  <c r="V594"/>
  <c r="U594"/>
  <c r="V596"/>
  <c r="U596"/>
  <c r="V598"/>
  <c r="U598"/>
  <c r="V600"/>
  <c r="U600"/>
  <c r="V602"/>
  <c r="U602"/>
  <c r="V604"/>
  <c r="U604"/>
  <c r="V606"/>
  <c r="U606"/>
  <c r="V608"/>
  <c r="U608"/>
  <c r="V610"/>
  <c r="U610"/>
  <c r="V612"/>
  <c r="U612"/>
  <c r="V614"/>
  <c r="U614"/>
  <c r="V616"/>
  <c r="U616"/>
  <c r="V618"/>
  <c r="U618"/>
  <c r="V620"/>
  <c r="U620"/>
  <c r="V622"/>
  <c r="U622"/>
  <c r="V624"/>
  <c r="U624"/>
  <c r="V626"/>
  <c r="U626"/>
  <c r="V628"/>
  <c r="U628"/>
  <c r="V630"/>
  <c r="U630"/>
  <c r="V632"/>
  <c r="U632"/>
  <c r="V634"/>
  <c r="U634"/>
  <c r="V636"/>
  <c r="U636"/>
  <c r="V638"/>
  <c r="U638"/>
  <c r="V640"/>
  <c r="U640"/>
  <c r="V642"/>
  <c r="U642"/>
  <c r="V644"/>
  <c r="U644"/>
  <c r="V646"/>
  <c r="U646"/>
  <c r="V648"/>
  <c r="U648"/>
  <c r="V650"/>
  <c r="U650"/>
  <c r="V652"/>
  <c r="U652"/>
  <c r="V654"/>
  <c r="U654"/>
  <c r="V656"/>
  <c r="U656"/>
  <c r="V658"/>
  <c r="U658"/>
  <c r="V660"/>
  <c r="U660"/>
  <c r="V662"/>
  <c r="U662"/>
  <c r="V664"/>
  <c r="U664"/>
  <c r="V666"/>
  <c r="U666"/>
  <c r="V668"/>
  <c r="U668"/>
  <c r="V670"/>
  <c r="U670"/>
  <c r="V672"/>
  <c r="U672"/>
  <c r="V674"/>
  <c r="U674"/>
  <c r="V676"/>
  <c r="U676"/>
  <c r="V678"/>
  <c r="U678"/>
  <c r="V680"/>
  <c r="U680"/>
  <c r="V682"/>
  <c r="U682"/>
  <c r="V684"/>
  <c r="U684"/>
  <c r="V686"/>
  <c r="U686"/>
  <c r="V688"/>
  <c r="U688"/>
  <c r="V690"/>
  <c r="U690"/>
  <c r="V692"/>
  <c r="U692"/>
  <c r="V694"/>
  <c r="U694"/>
  <c r="V696"/>
  <c r="U696"/>
  <c r="V705"/>
  <c r="U705"/>
  <c r="V707"/>
  <c r="U707"/>
  <c r="V709"/>
  <c r="U709"/>
  <c r="V711"/>
  <c r="U711"/>
  <c r="V713"/>
  <c r="U713"/>
  <c r="V715"/>
  <c r="U715"/>
  <c r="V337"/>
  <c r="U337"/>
  <c r="V339"/>
  <c r="U339"/>
  <c r="V341"/>
  <c r="U341"/>
  <c r="V345"/>
  <c r="U345"/>
  <c r="V353"/>
  <c r="U353"/>
  <c r="V344"/>
  <c r="U344"/>
  <c r="V352"/>
  <c r="U352"/>
  <c r="V360"/>
  <c r="U360"/>
  <c r="V343"/>
  <c r="U343"/>
  <c r="V347"/>
  <c r="U347"/>
  <c r="V351"/>
  <c r="U351"/>
  <c r="V355"/>
  <c r="U355"/>
  <c r="V359"/>
  <c r="U359"/>
  <c r="V362"/>
  <c r="U362"/>
  <c r="V364"/>
  <c r="U364"/>
  <c r="V366"/>
  <c r="U366"/>
  <c r="V368"/>
  <c r="U368"/>
  <c r="V370"/>
  <c r="U370"/>
  <c r="V372"/>
  <c r="U372"/>
  <c r="V374"/>
  <c r="U374"/>
  <c r="V376"/>
  <c r="U376"/>
  <c r="V378"/>
  <c r="U378"/>
  <c r="V380"/>
  <c r="U380"/>
  <c r="V382"/>
  <c r="U382"/>
  <c r="V384"/>
  <c r="U384"/>
  <c r="V386"/>
  <c r="U386"/>
  <c r="V388"/>
  <c r="U388"/>
  <c r="V390"/>
  <c r="U390"/>
  <c r="V392"/>
  <c r="U392"/>
  <c r="V394"/>
  <c r="U394"/>
  <c r="V396"/>
  <c r="U396"/>
  <c r="V398"/>
  <c r="U398"/>
  <c r="V400"/>
  <c r="U400"/>
  <c r="V402"/>
  <c r="U402"/>
  <c r="V404"/>
  <c r="U404"/>
  <c r="V406"/>
  <c r="U406"/>
  <c r="V408"/>
  <c r="U408"/>
  <c r="V336"/>
  <c r="U336"/>
  <c r="V338"/>
  <c r="U338"/>
  <c r="V340"/>
  <c r="U340"/>
  <c r="V342"/>
  <c r="U342"/>
  <c r="V349"/>
  <c r="U349"/>
  <c r="V357"/>
  <c r="U357"/>
  <c r="V348"/>
  <c r="U348"/>
  <c r="V356"/>
  <c r="U356"/>
  <c r="V346"/>
  <c r="U346"/>
  <c r="V350"/>
  <c r="U350"/>
  <c r="V354"/>
  <c r="U354"/>
  <c r="V358"/>
  <c r="U358"/>
  <c r="V361"/>
  <c r="U361"/>
  <c r="V363"/>
  <c r="U363"/>
  <c r="V365"/>
  <c r="U365"/>
  <c r="V367"/>
  <c r="U367"/>
  <c r="V369"/>
  <c r="U369"/>
  <c r="V371"/>
  <c r="U371"/>
  <c r="V373"/>
  <c r="U373"/>
  <c r="V375"/>
  <c r="U375"/>
  <c r="V377"/>
  <c r="U377"/>
  <c r="V379"/>
  <c r="U379"/>
  <c r="V381"/>
  <c r="U381"/>
  <c r="V383"/>
  <c r="U383"/>
  <c r="V385"/>
  <c r="U385"/>
  <c r="V387"/>
  <c r="U387"/>
  <c r="V389"/>
  <c r="U389"/>
  <c r="V391"/>
  <c r="U391"/>
  <c r="V393"/>
  <c r="U393"/>
  <c r="V395"/>
  <c r="U395"/>
  <c r="V397"/>
  <c r="U397"/>
  <c r="V399"/>
  <c r="U399"/>
  <c r="V401"/>
  <c r="U401"/>
  <c r="V403"/>
  <c r="U403"/>
  <c r="V405"/>
  <c r="U405"/>
  <c r="V407"/>
  <c r="U407"/>
  <c r="V409"/>
  <c r="U409"/>
  <c r="V410"/>
  <c r="U410"/>
  <c r="V335"/>
  <c r="V411" s="1"/>
  <c r="T331"/>
  <c r="T333" s="1"/>
  <c r="T411"/>
  <c r="V9"/>
  <c r="U9"/>
  <c r="V11"/>
  <c r="U11"/>
  <c r="V13"/>
  <c r="U13"/>
  <c r="V15"/>
  <c r="U15"/>
  <c r="V17"/>
  <c r="U17"/>
  <c r="V57"/>
  <c r="V70"/>
  <c r="U70"/>
  <c r="V80"/>
  <c r="U80"/>
  <c r="V90"/>
  <c r="U90"/>
  <c r="V96"/>
  <c r="U96"/>
  <c r="V109"/>
  <c r="U109"/>
  <c r="V111"/>
  <c r="U111"/>
  <c r="V118"/>
  <c r="U118"/>
  <c r="V132"/>
  <c r="U132"/>
  <c r="V134"/>
  <c r="U134"/>
  <c r="V136"/>
  <c r="U136"/>
  <c r="V140"/>
  <c r="U140"/>
  <c r="V142"/>
  <c r="U142"/>
  <c r="V144"/>
  <c r="U144"/>
  <c r="V150"/>
  <c r="U150"/>
  <c r="V160"/>
  <c r="U160"/>
  <c r="V162"/>
  <c r="U162"/>
  <c r="V164"/>
  <c r="U164"/>
  <c r="V166"/>
  <c r="U166"/>
  <c r="V168"/>
  <c r="U168"/>
  <c r="V170"/>
  <c r="U170"/>
  <c r="V172"/>
  <c r="U172"/>
  <c r="V174"/>
  <c r="U174"/>
  <c r="V176"/>
  <c r="U176"/>
  <c r="V178"/>
  <c r="U178"/>
  <c r="V180"/>
  <c r="U180"/>
  <c r="V182"/>
  <c r="U182"/>
  <c r="V184"/>
  <c r="U184"/>
  <c r="V186"/>
  <c r="U186"/>
  <c r="V188"/>
  <c r="U188"/>
  <c r="V190"/>
  <c r="U190"/>
  <c r="V192"/>
  <c r="U192"/>
  <c r="V194"/>
  <c r="U194"/>
  <c r="V196"/>
  <c r="U196"/>
  <c r="V198"/>
  <c r="U198"/>
  <c r="V202"/>
  <c r="U202"/>
  <c r="V204"/>
  <c r="U204"/>
  <c r="V206"/>
  <c r="U206"/>
  <c r="V208"/>
  <c r="U208"/>
  <c r="V224"/>
  <c r="U224"/>
  <c r="V236"/>
  <c r="U236"/>
  <c r="V277"/>
  <c r="U277"/>
  <c r="V283"/>
  <c r="U283"/>
  <c r="V301"/>
  <c r="U301"/>
  <c r="V303"/>
  <c r="U303"/>
  <c r="V305"/>
  <c r="U305"/>
  <c r="V307"/>
  <c r="U307"/>
  <c r="V19"/>
  <c r="U19"/>
  <c r="V21"/>
  <c r="U21"/>
  <c r="V23"/>
  <c r="U23"/>
  <c r="V25"/>
  <c r="V27"/>
  <c r="V31"/>
  <c r="V37"/>
  <c r="V39"/>
  <c r="V41"/>
  <c r="V43"/>
  <c r="V45"/>
  <c r="V47"/>
  <c r="V49"/>
  <c r="V51"/>
  <c r="V53"/>
  <c r="V55"/>
  <c r="V60"/>
  <c r="V62"/>
  <c r="U62"/>
  <c r="V64"/>
  <c r="U64"/>
  <c r="V66"/>
  <c r="U66"/>
  <c r="V68"/>
  <c r="U68"/>
  <c r="V71"/>
  <c r="U71"/>
  <c r="V73"/>
  <c r="U73"/>
  <c r="V75"/>
  <c r="U75"/>
  <c r="V77"/>
  <c r="U77"/>
  <c r="V82"/>
  <c r="U82"/>
  <c r="V86"/>
  <c r="U86"/>
  <c r="V102"/>
  <c r="U102"/>
  <c r="V104"/>
  <c r="U104"/>
  <c r="V114"/>
  <c r="U114"/>
  <c r="V116"/>
  <c r="U116"/>
  <c r="V120"/>
  <c r="U120"/>
  <c r="V122"/>
  <c r="U122"/>
  <c r="V126"/>
  <c r="U126"/>
  <c r="V128"/>
  <c r="U128"/>
  <c r="V146"/>
  <c r="U146"/>
  <c r="V152"/>
  <c r="U152"/>
  <c r="V154"/>
  <c r="U154"/>
  <c r="V156"/>
  <c r="U156"/>
  <c r="V210"/>
  <c r="U210"/>
  <c r="V216"/>
  <c r="U216"/>
  <c r="V218"/>
  <c r="U218"/>
  <c r="V222"/>
  <c r="U222"/>
  <c r="V242"/>
  <c r="U242"/>
  <c r="V245"/>
  <c r="U245"/>
  <c r="V260"/>
  <c r="U260"/>
  <c r="V285"/>
  <c r="U285"/>
  <c r="V287"/>
  <c r="U287"/>
  <c r="V289"/>
  <c r="U289"/>
  <c r="V291"/>
  <c r="U291"/>
  <c r="V293"/>
  <c r="U293"/>
  <c r="V295"/>
  <c r="U295"/>
  <c r="V297"/>
  <c r="U297"/>
  <c r="V299"/>
  <c r="U299"/>
  <c r="V309"/>
  <c r="U309"/>
  <c r="V311"/>
  <c r="U311"/>
  <c r="V313"/>
  <c r="U313"/>
  <c r="V315"/>
  <c r="U315"/>
  <c r="V317"/>
  <c r="U317"/>
  <c r="V319"/>
  <c r="U319"/>
  <c r="V321"/>
  <c r="U321"/>
  <c r="V323"/>
  <c r="V325"/>
  <c r="U325"/>
  <c r="V327"/>
  <c r="U327"/>
  <c r="V329"/>
  <c r="U329"/>
  <c r="V8"/>
  <c r="V12"/>
  <c r="U12"/>
  <c r="V14"/>
  <c r="U14"/>
  <c r="V16"/>
  <c r="U16"/>
  <c r="V56"/>
  <c r="V58"/>
  <c r="V79"/>
  <c r="U79"/>
  <c r="V89"/>
  <c r="U89"/>
  <c r="V91"/>
  <c r="U91"/>
  <c r="V97"/>
  <c r="U97"/>
  <c r="V108"/>
  <c r="U108"/>
  <c r="V110"/>
  <c r="U110"/>
  <c r="V131"/>
  <c r="U131"/>
  <c r="V133"/>
  <c r="U133"/>
  <c r="V135"/>
  <c r="U135"/>
  <c r="V139"/>
  <c r="U139"/>
  <c r="V141"/>
  <c r="U141"/>
  <c r="V143"/>
  <c r="U143"/>
  <c r="V149"/>
  <c r="U149"/>
  <c r="V159"/>
  <c r="U159"/>
  <c r="V161"/>
  <c r="U161"/>
  <c r="V163"/>
  <c r="U163"/>
  <c r="V165"/>
  <c r="U165"/>
  <c r="V167"/>
  <c r="U167"/>
  <c r="V169"/>
  <c r="U169"/>
  <c r="V171"/>
  <c r="U171"/>
  <c r="V173"/>
  <c r="U173"/>
  <c r="V175"/>
  <c r="U175"/>
  <c r="V177"/>
  <c r="U177"/>
  <c r="V179"/>
  <c r="U179"/>
  <c r="V181"/>
  <c r="U181"/>
  <c r="V183"/>
  <c r="U183"/>
  <c r="V185"/>
  <c r="U185"/>
  <c r="V187"/>
  <c r="U187"/>
  <c r="V189"/>
  <c r="U189"/>
  <c r="V191"/>
  <c r="U191"/>
  <c r="V193"/>
  <c r="U193"/>
  <c r="V195"/>
  <c r="U195"/>
  <c r="V197"/>
  <c r="U197"/>
  <c r="V201"/>
  <c r="U201"/>
  <c r="V203"/>
  <c r="U203"/>
  <c r="V205"/>
  <c r="U205"/>
  <c r="V207"/>
  <c r="U207"/>
  <c r="V212"/>
  <c r="U212"/>
  <c r="V235"/>
  <c r="U235"/>
  <c r="V237"/>
  <c r="U237"/>
  <c r="V247"/>
  <c r="U247"/>
  <c r="V258"/>
  <c r="U258"/>
  <c r="V282"/>
  <c r="U282"/>
  <c r="V302"/>
  <c r="U302"/>
  <c r="V304"/>
  <c r="U304"/>
  <c r="V306"/>
  <c r="U306"/>
  <c r="V308"/>
  <c r="U308"/>
  <c r="V20"/>
  <c r="U20"/>
  <c r="V22"/>
  <c r="U22"/>
  <c r="V24"/>
  <c r="U24"/>
  <c r="V26"/>
  <c r="V30"/>
  <c r="V36"/>
  <c r="V38"/>
  <c r="V40"/>
  <c r="V42"/>
  <c r="V44"/>
  <c r="V46"/>
  <c r="V48"/>
  <c r="V50"/>
  <c r="V52"/>
  <c r="V54"/>
  <c r="V59"/>
  <c r="V61"/>
  <c r="V63"/>
  <c r="U63"/>
  <c r="V65"/>
  <c r="U65"/>
  <c r="V67"/>
  <c r="U67"/>
  <c r="V72"/>
  <c r="U72"/>
  <c r="V74"/>
  <c r="U74"/>
  <c r="V76"/>
  <c r="U76"/>
  <c r="V78"/>
  <c r="U78"/>
  <c r="V83"/>
  <c r="U83"/>
  <c r="V87"/>
  <c r="U87"/>
  <c r="V101"/>
  <c r="U101"/>
  <c r="V103"/>
  <c r="U103"/>
  <c r="V113"/>
  <c r="U113"/>
  <c r="V115"/>
  <c r="U115"/>
  <c r="V121"/>
  <c r="U121"/>
  <c r="V123"/>
  <c r="U123"/>
  <c r="V127"/>
  <c r="U127"/>
  <c r="V129"/>
  <c r="U129"/>
  <c r="V147"/>
  <c r="U147"/>
  <c r="V153"/>
  <c r="U153"/>
  <c r="V155"/>
  <c r="U155"/>
  <c r="V157"/>
  <c r="U157"/>
  <c r="V211"/>
  <c r="U211"/>
  <c r="V217"/>
  <c r="U217"/>
  <c r="V219"/>
  <c r="U219"/>
  <c r="V241"/>
  <c r="U241"/>
  <c r="U261"/>
  <c r="V261"/>
  <c r="V286"/>
  <c r="U286"/>
  <c r="V288"/>
  <c r="U288"/>
  <c r="V290"/>
  <c r="U290"/>
  <c r="V292"/>
  <c r="U292"/>
  <c r="V294"/>
  <c r="U294"/>
  <c r="V296"/>
  <c r="U296"/>
  <c r="V298"/>
  <c r="U298"/>
  <c r="V300"/>
  <c r="U300"/>
  <c r="V310"/>
  <c r="U310"/>
  <c r="V312"/>
  <c r="U312"/>
  <c r="V314"/>
  <c r="U314"/>
  <c r="V316"/>
  <c r="U316"/>
  <c r="V318"/>
  <c r="U318"/>
  <c r="V320"/>
  <c r="U320"/>
  <c r="V322"/>
  <c r="U322"/>
  <c r="V324"/>
  <c r="U324"/>
  <c r="V326"/>
  <c r="U326"/>
  <c r="V328"/>
  <c r="U328"/>
  <c r="V330"/>
  <c r="U330"/>
  <c r="V7"/>
  <c r="W229" i="1"/>
  <c r="W231" s="1"/>
  <c r="W273"/>
  <c r="W318"/>
  <c r="V320"/>
  <c r="V370" s="1"/>
  <c r="X349"/>
  <c r="X368" s="1"/>
  <c r="X229"/>
  <c r="X231" s="1"/>
  <c r="X273"/>
  <c r="X318"/>
  <c r="C13" i="10" l="1"/>
  <c r="C15" s="1"/>
  <c r="C29" s="1"/>
  <c r="V381" i="1"/>
  <c r="D10" i="10"/>
  <c r="D7"/>
  <c r="X277" i="1"/>
  <c r="W277"/>
  <c r="W320" s="1"/>
  <c r="W370" s="1"/>
  <c r="T38" i="3"/>
  <c r="T413" i="2"/>
  <c r="T700" s="1"/>
  <c r="T720" s="1"/>
  <c r="T753" s="1"/>
  <c r="V954"/>
  <c r="U981"/>
  <c r="V979"/>
  <c r="V981" s="1"/>
  <c r="T981"/>
  <c r="U902"/>
  <c r="U698"/>
  <c r="V804"/>
  <c r="U938"/>
  <c r="V698"/>
  <c r="V897"/>
  <c r="V904" s="1"/>
  <c r="T904"/>
  <c r="U411"/>
  <c r="V783"/>
  <c r="U897"/>
  <c r="U783"/>
  <c r="U804"/>
  <c r="V751"/>
  <c r="U751"/>
  <c r="V718"/>
  <c r="U718"/>
  <c r="U331"/>
  <c r="U333" s="1"/>
  <c r="V331"/>
  <c r="X320" i="1"/>
  <c r="X370" s="1"/>
  <c r="T48" i="3" l="1"/>
  <c r="F7" i="10" s="1"/>
  <c r="V426" i="1"/>
  <c r="E10" i="10" s="1"/>
  <c r="X381" i="1"/>
  <c r="D13" i="10"/>
  <c r="D15" s="1"/>
  <c r="W381" i="1"/>
  <c r="U904" i="2"/>
  <c r="U413"/>
  <c r="U700" s="1"/>
  <c r="U720" s="1"/>
  <c r="U753" s="1"/>
  <c r="U785" s="1"/>
  <c r="V333"/>
  <c r="V413" s="1"/>
  <c r="V700" s="1"/>
  <c r="V720" s="1"/>
  <c r="V753" s="1"/>
  <c r="X426" i="1" l="1"/>
  <c r="G10" i="10" s="1"/>
  <c r="W426" i="1"/>
  <c r="F10" i="10" s="1"/>
  <c r="U906" i="2"/>
  <c r="U940" s="1"/>
  <c r="T785"/>
  <c r="T906" s="1"/>
  <c r="T940" s="1"/>
  <c r="T988" l="1"/>
  <c r="E13" i="10" s="1"/>
  <c r="E15" s="1"/>
  <c r="E29" s="1"/>
  <c r="U988" i="2"/>
  <c r="F13" i="10" s="1"/>
  <c r="F15" s="1"/>
  <c r="F29" s="1"/>
  <c r="V785" i="2"/>
  <c r="V906" s="1"/>
  <c r="V940" s="1"/>
  <c r="V988" l="1"/>
  <c r="G13" i="10" s="1"/>
  <c r="G15" s="1"/>
  <c r="G29" s="1"/>
</calcChain>
</file>

<file path=xl/sharedStrings.xml><?xml version="1.0" encoding="utf-8"?>
<sst xmlns="http://schemas.openxmlformats.org/spreadsheetml/2006/main" count="9163" uniqueCount="2872">
  <si>
    <t>CONSEJO NACIONAL DE SEGURIDAD SOCIAL</t>
  </si>
  <si>
    <t>Inventario de Activos Fijos (Equipos de Computación)</t>
  </si>
  <si>
    <t>(Al 31 de Diciembre del 2009)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</si>
  <si>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</si>
  <si>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</si>
  <si>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</si>
  <si>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</si>
  <si>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</si>
  <si>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</si>
  <si>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</si>
  <si>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</si>
  <si>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</si>
  <si>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</si>
  <si>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</si>
  <si>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</si>
  <si>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</si>
  <si>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</si>
  <si>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</si>
  <si>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</si>
  <si>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</si>
  <si>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</si>
  <si>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</si>
  <si>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</si>
  <si>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</si>
  <si>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</si>
  <si>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</si>
  <si>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</si>
  <si>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</si>
  <si>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</si>
  <si>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</si>
  <si>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</si>
  <si>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</si>
  <si>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</si>
  <si>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</si>
  <si>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</si>
  <si>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</si>
  <si>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</si>
  <si>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</si>
  <si>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</si>
  <si>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</si>
  <si>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</si>
  <si>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</si>
  <si>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</si>
  <si>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</si>
  <si>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</si>
  <si>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</si>
  <si>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</si>
  <si>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</si>
  <si>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</si>
  <si>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</si>
  <si>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</si>
  <si>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</si>
  <si>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</si>
  <si>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</si>
  <si>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</si>
  <si>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</si>
  <si>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</si>
  <si>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</si>
  <si>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</si>
  <si>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</si>
  <si>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</si>
  <si>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</si>
  <si>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</si>
  <si>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</si>
  <si>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</si>
  <si>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</si>
  <si>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</si>
  <si>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</si>
  <si>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</si>
  <si>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</si>
  <si>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</si>
  <si>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</si>
  <si>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</si>
  <si>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</si>
  <si>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</si>
  <si>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</si>
  <si>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</si>
  <si>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</si>
  <si>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</si>
  <si>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</si>
  <si>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</si>
  <si>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</si>
  <si>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</si>
  <si>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</si>
  <si>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</si>
  <si>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</si>
  <si>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</si>
  <si>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</si>
  <si>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</si>
  <si>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</si>
  <si>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</si>
  <si>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</si>
  <si>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</si>
  <si>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</si>
  <si>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</si>
  <si>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</si>
  <si>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</si>
  <si>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</si>
  <si>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</si>
  <si>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</si>
  <si>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</si>
  <si>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</si>
  <si>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</si>
  <si>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</si>
  <si>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</si>
  <si>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</si>
  <si>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</si>
  <si>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</si>
  <si>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</si>
  <si>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</si>
  <si>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</si>
  <si>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</si>
  <si>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</si>
  <si>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</si>
  <si>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</si>
  <si>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</si>
  <si>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</si>
  <si>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</si>
  <si>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</si>
  <si>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</si>
  <si>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</si>
  <si>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</si>
  <si>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</si>
  <si>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</si>
  <si>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</si>
  <si>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</si>
  <si>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</si>
  <si>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</si>
  <si>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</si>
  <si>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</si>
  <si>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</si>
  <si>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</si>
  <si>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</si>
  <si>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</si>
  <si>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</si>
  <si>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</si>
  <si>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</si>
  <si>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</si>
  <si>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</si>
  <si>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</si>
  <si>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</si>
  <si>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</si>
  <si>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</si>
  <si>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</si>
  <si>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</si>
  <si>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</si>
  <si>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</si>
  <si>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</si>
  <si>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</si>
  <si>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</si>
  <si>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</si>
  <si>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</si>
  <si>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</si>
  <si>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</si>
  <si>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</si>
  <si>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</si>
  <si>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</si>
  <si>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</si>
  <si>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</si>
  <si>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</si>
  <si>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</si>
  <si>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</si>
  <si>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</si>
  <si>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</si>
  <si>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</si>
  <si>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</si>
  <si>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</si>
  <si>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</si>
  <si>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</si>
  <si>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</si>
  <si>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</si>
  <si>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</si>
  <si>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</si>
  <si>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</si>
  <si>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</si>
  <si>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</si>
  <si>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</si>
  <si>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</si>
  <si>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</si>
  <si>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</si>
  <si>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</si>
  <si>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</si>
  <si>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</si>
  <si>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</si>
  <si>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</si>
  <si>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</si>
  <si>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</si>
  <si>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</si>
  <si>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</si>
  <si>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</si>
  <si>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</si>
  <si>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</si>
  <si>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</si>
  <si>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</si>
  <si>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</si>
  <si>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</si>
  <si>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</si>
  <si>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</si>
  <si>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</si>
  <si>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</si>
  <si>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</si>
  <si>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</si>
  <si>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</si>
  <si>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</si>
  <si>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</si>
  <si>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</si>
  <si>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</si>
  <si>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</si>
  <si>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</si>
  <si>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</si>
  <si>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</si>
  <si>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</si>
  <si>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</si>
  <si>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</si>
  <si>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</si>
  <si>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</si>
  <si>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</si>
  <si>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</si>
  <si>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</si>
  <si>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</si>
  <si>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</si>
  <si>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</si>
  <si>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</si>
  <si>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</si>
  <si>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</si>
  <si>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</si>
  <si>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</si>
  <si>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</si>
  <si>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</si>
  <si>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</si>
  <si>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</si>
  <si>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</si>
  <si>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</si>
  <si>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</si>
  <si>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</si>
  <si>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</si>
  <si>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</si>
  <si>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</si>
  <si>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</si>
  <si>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</si>
  <si>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</si>
  <si>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</si>
  <si>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</si>
  <si>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</si>
  <si>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</si>
  <si>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</si>
  <si>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</si>
  <si>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</si>
  <si>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</si>
  <si>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</si>
  <si>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</si>
  <si>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</si>
  <si>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</si>
  <si>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</si>
  <si>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</si>
  <si>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</si>
  <si>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</si>
  <si>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</si>
  <si>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</si>
  <si>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</si>
  <si>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</si>
  <si>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</si>
  <si>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</si>
  <si>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</si>
  <si>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</si>
  <si>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</si>
  <si>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</si>
  <si>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</si>
  <si>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</si>
  <si>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</si>
  <si>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</si>
  <si>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</si>
  <si>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</si>
  <si>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</si>
  <si>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</si>
  <si>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</si>
  <si>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</si>
  <si>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</si>
  <si>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</si>
  <si>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</si>
  <si>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</si>
  <si>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</si>
  <si>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</si>
  <si>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</si>
  <si>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</si>
  <si>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</si>
  <si>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</si>
  <si>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</si>
  <si>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</si>
  <si>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</si>
  <si>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</si>
  <si>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</si>
  <si>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</si>
  <si>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</si>
  <si>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</si>
  <si>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</si>
  <si>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</si>
  <si>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</si>
  <si>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</si>
  <si>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</si>
  <si>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</si>
  <si>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</si>
  <si>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</si>
  <si>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</si>
  <si>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</si>
  <si>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</si>
  <si>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</si>
  <si>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</si>
  <si>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</si>
  <si>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</si>
  <si>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</si>
  <si>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</si>
  <si>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</si>
  <si>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</si>
  <si>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</si>
  <si>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</si>
  <si>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</si>
  <si>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</si>
  <si>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</si>
  <si>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</si>
  <si>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</si>
  <si>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</si>
  <si>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</si>
  <si>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</si>
  <si>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</si>
  <si>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</si>
  <si>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</si>
  <si>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</si>
  <si>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</si>
  <si>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</si>
  <si>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</si>
  <si>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</si>
  <si>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</si>
  <si>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</si>
  <si>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</si>
  <si>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</si>
  <si>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</si>
  <si>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</si>
  <si>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</si>
  <si>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</si>
  <si>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</si>
  <si>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</si>
  <si>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</si>
  <si>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</si>
  <si>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</si>
  <si>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</si>
  <si>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</si>
  <si>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</si>
  <si>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</si>
  <si>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</si>
  <si>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</si>
  <si>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</si>
  <si>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</si>
  <si>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</si>
  <si>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</si>
  <si>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</si>
  <si>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</si>
  <si>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</si>
  <si>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</si>
  <si>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</si>
  <si>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</si>
  <si>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</si>
  <si>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</si>
  <si>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</si>
  <si>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</si>
  <si>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</si>
  <si>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</si>
  <si>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</si>
  <si>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</si>
  <si>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</si>
  <si>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</si>
  <si>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</si>
  <si>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</si>
  <si>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</si>
  <si>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</si>
  <si>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</si>
  <si>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</si>
  <si>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</si>
  <si>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</si>
  <si>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</si>
  <si>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</si>
  <si>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</si>
  <si>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</si>
  <si>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</si>
  <si>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</si>
  <si>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</si>
  <si>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</si>
  <si>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</si>
  <si>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</si>
  <si>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</si>
  <si>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</si>
  <si>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</si>
  <si>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</si>
  <si>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</si>
  <si>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</si>
  <si>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</si>
  <si>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</si>
  <si>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</si>
  <si>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</si>
  <si>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</si>
  <si>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</si>
  <si>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</si>
  <si>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</si>
  <si>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</si>
  <si>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</si>
  <si>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</si>
  <si>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</si>
  <si>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</si>
  <si>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</si>
  <si>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</si>
  <si>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</si>
  <si>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</si>
  <si>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</si>
  <si>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</si>
  <si>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</si>
  <si>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</si>
  <si>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</si>
  <si>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</si>
  <si>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</si>
  <si>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</si>
  <si>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</si>
  <si>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</si>
  <si>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</si>
  <si>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</si>
  <si>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</si>
  <si>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</si>
  <si>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</si>
  <si>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</si>
  <si>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</si>
  <si>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</si>
  <si>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</si>
  <si>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</si>
  <si>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</si>
  <si>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</si>
  <si>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</si>
  <si>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</si>
  <si>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</si>
  <si>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</si>
  <si>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</si>
  <si>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</si>
  <si>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</si>
  <si>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</si>
  <si>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</si>
  <si>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</si>
  <si>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</si>
  <si>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</si>
  <si>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</si>
  <si>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</si>
  <si>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</si>
  <si>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</si>
  <si>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</si>
  <si>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</si>
  <si>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</si>
  <si>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</si>
  <si>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</si>
  <si>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</si>
  <si>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</si>
  <si>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</si>
  <si>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</si>
  <si>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</si>
  <si>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</si>
  <si>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</si>
  <si>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</si>
  <si>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</si>
  <si>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</si>
  <si>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</si>
  <si>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</si>
  <si>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</si>
  <si>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</si>
  <si>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</si>
  <si>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</si>
  <si>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</si>
  <si>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</si>
  <si>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</si>
  <si>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</si>
  <si>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</si>
  <si>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</si>
  <si>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</si>
  <si>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</si>
  <si>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</si>
  <si>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</si>
  <si>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</si>
  <si>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</si>
  <si>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</si>
  <si>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</si>
  <si>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</si>
  <si>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</si>
  <si>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</si>
  <si>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</si>
  <si>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</si>
  <si>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</si>
  <si>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</si>
  <si>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</si>
  <si>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</si>
  <si>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</si>
  <si>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</si>
  <si>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</si>
  <si>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</si>
  <si>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</si>
  <si>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</si>
  <si>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</si>
  <si>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</si>
  <si>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</si>
  <si>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</si>
  <si>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</si>
  <si>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</si>
  <si>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</si>
  <si>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</si>
  <si>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</si>
  <si>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</si>
  <si>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</si>
  <si>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</si>
  <si>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</si>
  <si>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</si>
  <si>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</si>
  <si>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</si>
  <si>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</si>
  <si>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</si>
  <si>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</si>
  <si>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</si>
  <si>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</si>
  <si>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</si>
  <si>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</si>
  <si>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</si>
  <si>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</si>
  <si>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</si>
  <si>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</si>
  <si>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</si>
  <si>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</si>
  <si>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</si>
  <si>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</si>
  <si>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</si>
  <si>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</si>
  <si>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</si>
  <si>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</si>
  <si>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</si>
  <si>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</si>
  <si>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</si>
  <si>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</si>
  <si>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</si>
  <si>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</si>
  <si>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</si>
  <si>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</si>
  <si>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</si>
  <si>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</si>
  <si>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</si>
  <si>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</si>
  <si>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</si>
  <si>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</si>
  <si>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</si>
  <si>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</si>
  <si>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</si>
  <si>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</si>
  <si>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</si>
  <si>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</si>
  <si>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</si>
  <si>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</si>
  <si>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</si>
  <si>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</si>
  <si>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</si>
  <si>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</si>
  <si>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</si>
  <si>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</si>
  <si>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</si>
  <si>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</si>
  <si>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</si>
  <si>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</si>
  <si>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</si>
  <si>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</si>
  <si>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</si>
  <si>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</si>
  <si>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</si>
  <si>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</si>
  <si>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</si>
  <si>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</si>
  <si>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</si>
  <si>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</si>
  <si>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</si>
  <si>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</si>
  <si>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</si>
  <si>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</si>
  <si>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</si>
  <si>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</si>
  <si>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</si>
  <si>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</si>
  <si>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</si>
  <si>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</si>
  <si>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</si>
  <si>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</si>
  <si>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</si>
  <si>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</si>
  <si>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</si>
  <si>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</si>
  <si>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</si>
  <si>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</si>
  <si>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</si>
  <si>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</si>
  <si>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</si>
  <si>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</si>
  <si>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</si>
  <si>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</si>
  <si>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</si>
  <si>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</si>
  <si>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</si>
  <si>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</si>
  <si>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</si>
  <si>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</si>
  <si>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</si>
  <si>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</si>
  <si>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</si>
  <si>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</si>
  <si>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</si>
  <si>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</si>
  <si>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</si>
  <si>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</si>
  <si>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</si>
  <si>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</si>
  <si>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</si>
  <si>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</si>
  <si>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</si>
  <si>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</si>
  <si>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</si>
  <si>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</si>
  <si>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</si>
  <si>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</si>
  <si>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</si>
  <si>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</si>
  <si>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</si>
  <si>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</si>
  <si>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</si>
  <si>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</si>
  <si>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</si>
  <si>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</si>
  <si>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</si>
  <si>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</si>
  <si>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</si>
  <si>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</si>
  <si>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</si>
  <si>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</si>
  <si>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</si>
  <si>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</si>
  <si>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</si>
  <si>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</si>
  <si>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</si>
  <si>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</si>
  <si>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</si>
  <si>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</si>
  <si>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</si>
  <si>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</si>
  <si>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</si>
  <si>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</si>
  <si>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</si>
  <si>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</si>
  <si>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</si>
  <si>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</si>
  <si>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</si>
  <si>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</si>
  <si>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</si>
  <si>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</si>
  <si>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</si>
  <si>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</si>
  <si>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</si>
  <si>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</si>
  <si>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</si>
  <si>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</si>
  <si>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</si>
  <si>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</si>
  <si>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</si>
  <si>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</si>
  <si>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</si>
  <si>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</si>
  <si>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</si>
  <si>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</si>
  <si>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</si>
  <si>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</si>
  <si>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</si>
  <si>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</si>
  <si>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</si>
  <si>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</si>
  <si>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</si>
  <si>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</si>
  <si>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</si>
  <si>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</si>
  <si>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</si>
  <si>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</si>
  <si>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</si>
  <si>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</si>
  <si>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</si>
  <si>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</si>
  <si>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</si>
  <si>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</si>
  <si>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</si>
  <si>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</si>
  <si>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</si>
  <si>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</si>
  <si>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</si>
  <si>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</si>
  <si>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</si>
  <si>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</si>
  <si>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</si>
  <si>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</si>
  <si>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</si>
  <si>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</si>
  <si>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</si>
  <si>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</si>
  <si>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</si>
  <si>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</si>
  <si>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</si>
  <si>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</si>
  <si>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</si>
  <si>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</si>
  <si>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</si>
  <si>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</si>
  <si>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</si>
  <si>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</si>
  <si>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</si>
  <si>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</si>
  <si>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</si>
  <si>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</si>
  <si>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</si>
  <si>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</si>
  <si>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</si>
  <si>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</si>
  <si>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</si>
  <si>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</si>
  <si>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</si>
  <si>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</si>
  <si>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</si>
  <si>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</si>
  <si>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</si>
  <si>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</si>
  <si>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</si>
  <si>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</si>
  <si>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</si>
  <si>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</si>
  <si>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</si>
  <si>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</si>
  <si>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</si>
  <si>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</si>
  <si>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</si>
  <si>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</si>
  <si>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</si>
  <si>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</si>
  <si>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</si>
  <si>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</si>
  <si>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</si>
  <si>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</si>
  <si>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</si>
  <si>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</si>
  <si>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</si>
  <si>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</si>
  <si>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</si>
  <si>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</si>
  <si>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</si>
  <si>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</si>
  <si>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</si>
  <si>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</si>
  <si>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</si>
  <si>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</si>
  <si>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</si>
  <si>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</si>
  <si>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</si>
  <si>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</si>
  <si>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</si>
  <si>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</si>
  <si>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</si>
  <si>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</si>
  <si>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</si>
  <si>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</si>
  <si>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</si>
  <si>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</si>
  <si>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</si>
  <si>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</si>
  <si>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</si>
  <si>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</si>
  <si>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</si>
  <si>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</si>
  <si>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</si>
  <si>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</si>
  <si>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</si>
  <si>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</si>
  <si>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</si>
  <si>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</si>
  <si>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</si>
  <si>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</si>
  <si>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</si>
  <si>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</si>
  <si>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</si>
  <si>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</si>
  <si>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</si>
  <si>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</si>
  <si>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</si>
  <si>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</si>
  <si>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</si>
  <si>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</si>
  <si>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</si>
  <si>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</si>
  <si>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</si>
  <si>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</si>
  <si>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</si>
  <si>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</si>
  <si>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</si>
  <si>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</si>
  <si>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</si>
  <si>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</si>
  <si>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</si>
  <si>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</si>
  <si>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</si>
  <si>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</si>
  <si>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</si>
  <si>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</si>
  <si>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</si>
  <si>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</si>
  <si>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</si>
  <si>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</si>
  <si>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</si>
  <si>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</si>
  <si>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</si>
  <si>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</si>
  <si>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</si>
  <si>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</si>
  <si>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</si>
  <si>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</si>
  <si>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</si>
  <si>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</si>
  <si>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</si>
  <si>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</si>
  <si>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</si>
  <si>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</si>
  <si>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</si>
  <si>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</si>
  <si>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</si>
  <si>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</si>
  <si>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</si>
  <si>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</si>
  <si>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</si>
  <si>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</si>
  <si>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</si>
  <si>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</si>
  <si>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</si>
  <si>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</si>
  <si>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</si>
  <si>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</si>
  <si>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</si>
  <si>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</si>
  <si>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</si>
  <si>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</si>
  <si>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</si>
  <si>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</si>
  <si>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</si>
  <si>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</si>
  <si>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</si>
  <si>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</si>
  <si>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</si>
  <si>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</si>
  <si>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</si>
  <si>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</si>
  <si>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</si>
  <si>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</si>
  <si>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</si>
  <si>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</si>
  <si>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</si>
  <si>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</si>
  <si>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</si>
  <si>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</si>
  <si>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</si>
  <si>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</si>
  <si>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</si>
  <si>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</si>
  <si>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</si>
  <si>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</si>
  <si>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</si>
  <si>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</si>
  <si>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</si>
  <si>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</si>
  <si>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</si>
  <si>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</si>
  <si>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</si>
  <si>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</si>
  <si>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</si>
  <si>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</si>
  <si>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</si>
  <si>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</si>
  <si>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</si>
  <si>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</si>
  <si>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</si>
  <si>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</si>
  <si>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</si>
  <si>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</si>
  <si>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</si>
  <si>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</si>
  <si>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</si>
  <si>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</si>
  <si>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</si>
  <si>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</si>
  <si>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</si>
  <si>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</si>
  <si>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</si>
  <si>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</si>
  <si>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</si>
  <si>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</si>
  <si>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</si>
  <si>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</si>
  <si>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</si>
  <si>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</si>
  <si>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</si>
  <si>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</si>
  <si>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</si>
  <si>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</si>
  <si>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</si>
  <si>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</si>
  <si>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</si>
  <si>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</si>
  <si>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</si>
  <si>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</si>
  <si>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</si>
  <si>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</si>
  <si>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</si>
  <si>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</si>
  <si>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</si>
  <si>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</si>
  <si>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</si>
  <si>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</si>
  <si>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</si>
  <si>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</si>
  <si>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</si>
  <si>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</si>
  <si>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</si>
  <si>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</si>
  <si>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</si>
  <si>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</si>
  <si>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</si>
  <si>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</si>
  <si>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</si>
  <si>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</si>
  <si>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</si>
  <si>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</si>
  <si>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</si>
  <si>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</si>
  <si>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</si>
  <si>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</si>
  <si>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</si>
  <si>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</si>
  <si>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</si>
  <si>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</si>
  <si>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</si>
  <si>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</si>
  <si>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</si>
  <si>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</si>
  <si>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</si>
  <si>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</si>
  <si>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</si>
  <si>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</si>
  <si>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</si>
  <si>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</si>
  <si>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</si>
  <si>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</si>
  <si>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</si>
  <si>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</si>
  <si>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</si>
  <si>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</si>
  <si>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</si>
  <si>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</si>
  <si>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</si>
  <si>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</si>
  <si>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</si>
  <si>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</si>
  <si>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</si>
  <si>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</si>
  <si>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</si>
  <si>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</si>
  <si>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</si>
  <si>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</si>
  <si>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</si>
  <si>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</si>
  <si>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</si>
  <si>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</si>
  <si>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</si>
  <si>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</si>
  <si>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</si>
  <si>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</si>
  <si>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</si>
  <si>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</si>
  <si>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</si>
  <si>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</si>
  <si>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</si>
  <si>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</si>
  <si>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</si>
  <si>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</si>
  <si>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</si>
  <si>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</si>
  <si>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</si>
  <si>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</si>
  <si>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</si>
  <si>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</si>
  <si>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</si>
  <si>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</si>
  <si>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</si>
  <si>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</si>
  <si>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</si>
  <si>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</si>
  <si>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</si>
  <si>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</si>
  <si>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</si>
  <si>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</si>
  <si>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</si>
  <si>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</si>
  <si>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</si>
  <si>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</si>
  <si>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</si>
  <si>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</si>
  <si>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</si>
  <si>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</si>
  <si>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</si>
  <si>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</si>
  <si>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</si>
  <si>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</si>
  <si>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</si>
  <si>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</si>
  <si>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</si>
  <si>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</si>
  <si>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</si>
  <si>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</si>
  <si>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</si>
  <si>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</si>
  <si>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</si>
  <si>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</si>
  <si>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</si>
  <si>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</si>
  <si>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</si>
  <si>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</si>
  <si>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</si>
  <si>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</si>
  <si>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</si>
  <si>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</si>
  <si>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</si>
  <si>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</si>
  <si>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</si>
  <si>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</si>
  <si>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</si>
  <si>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</si>
  <si>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</si>
  <si>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</si>
  <si>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</si>
  <si>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</si>
  <si>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</si>
  <si>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</si>
  <si>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</si>
  <si>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</si>
  <si>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</si>
  <si>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</si>
  <si>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</si>
  <si>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</si>
  <si>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</si>
  <si>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</si>
  <si>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</si>
  <si>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</si>
  <si>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</si>
  <si>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</si>
  <si>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</si>
  <si>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</si>
  <si>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</si>
  <si>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</si>
  <si>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</si>
  <si>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</si>
  <si>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</si>
  <si>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</si>
  <si>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</si>
  <si>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</si>
  <si>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</si>
  <si>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</si>
  <si>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</si>
  <si>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</si>
  <si>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</si>
  <si>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</si>
  <si>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</si>
  <si>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</si>
  <si>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</si>
  <si>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</si>
  <si>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</si>
  <si>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</si>
  <si>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</si>
  <si>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</si>
  <si>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</si>
  <si>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</si>
  <si>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</si>
  <si>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</si>
  <si>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</si>
  <si>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</si>
  <si>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</si>
  <si>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</si>
  <si>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</si>
  <si>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</si>
  <si>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</si>
  <si>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</si>
  <si>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</si>
  <si>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</si>
  <si>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</si>
  <si>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</si>
  <si>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</si>
  <si>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</si>
  <si>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</si>
  <si>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</si>
  <si>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</si>
  <si>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</si>
  <si>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</si>
  <si>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</si>
  <si>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</si>
  <si>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</si>
  <si>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</si>
  <si>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</si>
  <si>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</si>
  <si>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</si>
  <si>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</si>
  <si>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</si>
  <si>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</si>
  <si>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</si>
  <si>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</si>
  <si>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</si>
  <si>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</si>
  <si>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</si>
  <si>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</si>
  <si>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</si>
  <si>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</si>
  <si>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</si>
  <si>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</si>
  <si>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</si>
  <si>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</si>
  <si>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</si>
  <si>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</si>
  <si>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</si>
  <si>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</si>
  <si>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</si>
  <si>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</si>
  <si>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</si>
  <si>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</si>
  <si>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</si>
  <si>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</si>
  <si>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</si>
  <si>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</si>
  <si>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</si>
  <si>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</si>
  <si>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</si>
  <si>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</si>
  <si>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</si>
  <si>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</si>
  <si>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</si>
  <si>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</si>
  <si>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</si>
  <si>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</si>
  <si>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</si>
  <si>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</si>
  <si>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</si>
  <si>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</si>
  <si>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</si>
  <si>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</si>
  <si>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</si>
  <si>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</si>
  <si>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</si>
  <si>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</si>
  <si>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</si>
  <si>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</si>
  <si>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</si>
  <si>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</si>
  <si>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</si>
  <si>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</si>
  <si>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</si>
  <si>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</si>
  <si>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</si>
  <si>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</si>
  <si>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</si>
  <si>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</si>
  <si>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</si>
  <si>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</si>
  <si>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</si>
  <si>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</si>
  <si>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</si>
  <si>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</si>
  <si>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</si>
  <si>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</si>
  <si>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</si>
  <si>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</si>
  <si>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</si>
  <si>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</si>
  <si>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</si>
  <si>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</si>
  <si>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</si>
  <si>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</si>
  <si>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</si>
  <si>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</si>
  <si>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</si>
  <si>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</si>
  <si>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</si>
  <si>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</si>
  <si>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</si>
  <si>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</si>
  <si>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</si>
  <si>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</si>
  <si>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</si>
  <si>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</si>
  <si>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</si>
  <si>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</si>
  <si>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</si>
  <si>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</si>
  <si>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</si>
  <si>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</si>
  <si>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</si>
  <si>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</si>
  <si>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</si>
  <si>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</si>
  <si>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</si>
  <si>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</si>
  <si>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</si>
  <si>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</si>
  <si>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</si>
  <si>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</si>
  <si>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</si>
  <si>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</si>
  <si>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</si>
  <si>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</si>
  <si>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</si>
  <si>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</si>
  <si>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</si>
  <si>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</si>
  <si>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</si>
  <si>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</si>
  <si>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</si>
  <si>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</si>
  <si>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</si>
  <si>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</si>
  <si>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</si>
  <si>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</si>
  <si>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</si>
  <si>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</si>
  <si>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</si>
  <si>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</si>
  <si>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</si>
  <si>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</si>
  <si>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</si>
  <si>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</si>
  <si>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</si>
  <si>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</si>
  <si>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</si>
  <si>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</si>
  <si>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</si>
  <si>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</si>
  <si>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</si>
  <si>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</si>
  <si>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</si>
  <si>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</si>
  <si>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</si>
  <si>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</si>
  <si>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</si>
  <si>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</si>
  <si>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</si>
  <si>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</si>
  <si>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</si>
  <si>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</si>
  <si>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</si>
  <si>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</si>
  <si>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</si>
  <si>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</si>
  <si>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</si>
  <si>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</si>
  <si>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</si>
  <si>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</si>
  <si>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</si>
  <si>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</si>
  <si>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</si>
  <si>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</si>
  <si>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</si>
  <si>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</si>
  <si>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</si>
  <si>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</si>
  <si>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</si>
  <si>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</si>
  <si>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</si>
  <si>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</si>
  <si>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</si>
  <si>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</si>
  <si>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</si>
  <si>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</si>
  <si>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</si>
  <si>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</si>
  <si>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</si>
  <si>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</si>
  <si>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</si>
  <si>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</si>
  <si>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</si>
  <si>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</si>
  <si>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</si>
  <si>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</si>
  <si>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</si>
  <si>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</si>
  <si>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</si>
  <si>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</si>
  <si>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</si>
  <si>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</si>
  <si>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</si>
  <si>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</si>
  <si>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</si>
  <si>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</si>
  <si>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</si>
  <si>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</si>
  <si>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</si>
  <si>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</si>
  <si>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</si>
  <si>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</si>
  <si>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</si>
  <si>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</si>
  <si>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</si>
  <si>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</si>
  <si>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</si>
  <si>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</si>
  <si>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</si>
  <si>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</si>
  <si>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</si>
  <si>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</si>
  <si>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</si>
  <si>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</si>
  <si>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</si>
  <si>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</si>
  <si>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</si>
  <si>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</si>
  <si>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</si>
  <si>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</si>
  <si>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</si>
  <si>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</si>
  <si>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</si>
  <si>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</si>
  <si>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</si>
  <si>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</si>
  <si>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</si>
  <si>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</si>
  <si>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</si>
  <si>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</si>
  <si>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</si>
  <si>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</si>
  <si>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</si>
  <si>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</si>
  <si>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</si>
  <si>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</si>
  <si>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</si>
  <si>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</si>
  <si>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</si>
  <si>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</si>
  <si>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</si>
  <si>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</si>
  <si>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</si>
  <si>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</si>
  <si>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</si>
  <si>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</si>
  <si>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</si>
  <si>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</si>
  <si>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</si>
  <si>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</si>
  <si>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</si>
  <si>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</si>
  <si>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</si>
  <si>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</si>
  <si>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</si>
  <si>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</si>
  <si>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</si>
  <si>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</si>
  <si>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</si>
  <si>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</si>
  <si>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</si>
  <si>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</si>
  <si>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</si>
  <si>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</si>
  <si>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</si>
  <si>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</si>
  <si>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</si>
  <si>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</si>
  <si>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</si>
  <si>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</si>
  <si>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</si>
  <si>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</si>
  <si>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</si>
  <si>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</si>
  <si>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</si>
  <si>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</si>
  <si>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</si>
  <si>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</si>
  <si>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</si>
  <si>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</si>
  <si>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</si>
  <si>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</si>
  <si>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</si>
  <si>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</si>
  <si>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</si>
  <si>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</si>
  <si>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</si>
  <si>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</si>
  <si>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</si>
  <si>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</si>
  <si>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</si>
  <si>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</si>
  <si>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</si>
  <si>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</si>
  <si>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</si>
  <si>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</si>
  <si>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</si>
  <si>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</si>
  <si>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</si>
  <si>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</si>
  <si>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</si>
  <si>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</si>
  <si>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</si>
  <si>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</si>
  <si>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</si>
  <si>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</si>
  <si>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</si>
  <si>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</si>
  <si>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</si>
  <si>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</si>
  <si>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</si>
  <si>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</si>
  <si>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</si>
  <si>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</si>
  <si>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</si>
  <si>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</si>
  <si>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</si>
  <si>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</si>
  <si>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</si>
  <si>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</si>
  <si>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</si>
  <si>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</si>
  <si>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</si>
  <si>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</si>
  <si>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</si>
  <si>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</si>
  <si>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</si>
  <si>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</si>
  <si>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</si>
  <si>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</si>
  <si>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</si>
  <si>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</si>
  <si>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</si>
  <si>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</si>
  <si>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</si>
  <si>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</si>
  <si>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</si>
  <si>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</si>
  <si>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</si>
  <si>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</si>
  <si>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</si>
  <si>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</si>
  <si>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</si>
  <si>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</si>
  <si>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</si>
  <si>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</si>
  <si>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</si>
  <si>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</si>
  <si>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</si>
  <si>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</si>
  <si>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</si>
  <si>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</si>
  <si>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</si>
  <si>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</si>
  <si>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</si>
  <si>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</si>
  <si>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</si>
  <si>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</si>
  <si>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</si>
  <si>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</si>
  <si>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</si>
  <si>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</si>
  <si>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</si>
  <si>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</si>
  <si>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</si>
  <si>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</si>
  <si>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</si>
  <si>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</si>
  <si>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</si>
  <si>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</si>
  <si>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</si>
  <si>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</si>
  <si>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</si>
  <si>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</si>
  <si>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</si>
  <si>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</si>
  <si>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</si>
  <si>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</si>
  <si>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</si>
  <si>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</si>
  <si>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</si>
  <si>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</si>
  <si>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</si>
  <si>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</si>
  <si>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</si>
  <si>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</si>
  <si>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</si>
  <si>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</si>
  <si>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</si>
  <si>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</si>
  <si>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</si>
  <si>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</si>
  <si>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</si>
  <si>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</si>
  <si>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</si>
  <si>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</si>
  <si>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</si>
  <si>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</si>
  <si>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</si>
  <si>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</si>
  <si>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</si>
  <si>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</si>
  <si>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</si>
  <si>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</si>
  <si>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</si>
  <si>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</si>
  <si>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</si>
  <si>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</si>
  <si>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</si>
  <si>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</si>
  <si>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</si>
  <si>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</si>
  <si>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</si>
  <si>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</si>
  <si>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</si>
  <si>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</si>
  <si>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</si>
  <si>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</si>
  <si>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</si>
  <si>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</si>
  <si>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</si>
  <si>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</si>
  <si>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</si>
  <si>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</si>
  <si>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</si>
  <si>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</si>
  <si>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</si>
  <si>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</si>
  <si>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</si>
  <si>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</si>
  <si>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</si>
  <si>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</si>
  <si>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</si>
  <si>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</si>
  <si>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</si>
  <si>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</si>
  <si>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</si>
  <si>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</si>
  <si>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</si>
  <si>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</si>
  <si>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</si>
  <si>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</si>
  <si>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</si>
  <si>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</si>
  <si>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</si>
  <si>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</si>
  <si>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</si>
  <si>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</si>
  <si>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</si>
  <si>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</si>
  <si>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</si>
  <si>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</si>
  <si>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</si>
  <si>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</si>
  <si>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</si>
  <si>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</si>
  <si>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</si>
  <si>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</si>
  <si>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</si>
  <si>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</si>
  <si>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</si>
  <si>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</si>
  <si>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</si>
  <si>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</si>
  <si>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</si>
  <si>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</si>
  <si>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</si>
  <si>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</si>
  <si>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</si>
  <si>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</si>
  <si>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</si>
  <si>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</si>
  <si>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</si>
  <si>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</si>
  <si>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</si>
  <si>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</si>
  <si>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</si>
  <si>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</si>
  <si>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</si>
  <si>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</si>
  <si>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</si>
  <si>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</si>
  <si>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</si>
  <si>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</si>
  <si>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</si>
  <si>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</si>
  <si>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</si>
  <si>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</si>
  <si>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</si>
  <si>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</si>
  <si>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</si>
  <si>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</si>
  <si>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</si>
  <si>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</si>
  <si>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</si>
  <si>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</si>
  <si>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</si>
  <si>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</si>
  <si>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</si>
  <si>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</si>
  <si>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</si>
  <si>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</si>
  <si>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</si>
  <si>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</si>
  <si>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</si>
  <si>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</si>
  <si>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</si>
  <si>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</si>
  <si>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</si>
  <si>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</si>
  <si>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</si>
  <si>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</si>
  <si>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</si>
  <si>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</si>
  <si>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</si>
  <si>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</si>
  <si>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</si>
  <si>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</si>
  <si>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</si>
  <si>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</si>
  <si>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</si>
  <si>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</si>
  <si>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</si>
  <si>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</si>
  <si>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</si>
  <si>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</si>
  <si>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</si>
  <si>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</si>
  <si>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</si>
  <si>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</si>
  <si>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 xml:space="preserve">Modular de union en L,  para 2 paneles, olor gris  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</si>
  <si>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</si>
  <si>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</si>
  <si>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</si>
  <si>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</si>
  <si>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</si>
  <si>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</si>
  <si>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</si>
  <si>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</si>
  <si>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</si>
  <si>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</si>
  <si>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</si>
  <si>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</si>
  <si>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</si>
  <si>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</si>
  <si>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</si>
  <si>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</si>
  <si>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</si>
  <si>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</si>
  <si>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</si>
  <si>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</si>
  <si>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</si>
  <si>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</si>
  <si>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</si>
  <si>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</si>
  <si>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</si>
  <si>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</si>
  <si>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</si>
  <si>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</si>
  <si>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</si>
  <si>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</si>
  <si>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</si>
  <si>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</si>
  <si>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</si>
  <si>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</si>
  <si>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</si>
  <si>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</si>
  <si>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</si>
  <si>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</si>
  <si>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</si>
  <si>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</si>
  <si>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</si>
  <si>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</si>
  <si>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</si>
  <si>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</si>
  <si>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</si>
  <si>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</si>
  <si>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</si>
  <si>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</si>
  <si>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</si>
  <si>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</si>
  <si>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</si>
  <si>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</si>
  <si>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</si>
  <si>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</si>
  <si>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</si>
  <si>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</si>
  <si>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</si>
  <si>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</si>
  <si>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</si>
  <si>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</si>
  <si>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</si>
  <si>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</si>
  <si>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</si>
  <si>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</si>
  <si>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</si>
  <si>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</si>
  <si>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</si>
  <si>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</si>
  <si>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</si>
  <si>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</si>
  <si>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</si>
  <si>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</si>
  <si>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</si>
  <si>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</si>
  <si>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</si>
  <si>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</si>
  <si>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</si>
  <si>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</si>
  <si>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</si>
  <si>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</si>
  <si>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</si>
  <si>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</si>
  <si>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</si>
  <si>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</si>
  <si>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</si>
  <si>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</si>
  <si>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</si>
  <si>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</si>
  <si>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</si>
  <si>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</si>
  <si>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</si>
  <si>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</si>
  <si>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</si>
  <si>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</si>
  <si>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</si>
  <si>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</si>
  <si>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</si>
  <si>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</si>
  <si>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</si>
  <si>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</si>
  <si>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</si>
  <si>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</si>
  <si>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</si>
  <si>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</si>
  <si>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</si>
  <si>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</si>
  <si>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</si>
  <si>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</si>
  <si>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</si>
  <si>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</si>
  <si>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</si>
  <si>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</si>
  <si>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</si>
  <si>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</si>
  <si>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</si>
  <si>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</si>
  <si>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</si>
  <si>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</si>
  <si>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</si>
  <si>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</si>
  <si>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</si>
  <si>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</si>
  <si>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</si>
  <si>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</si>
  <si>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</si>
  <si>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</si>
  <si>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</si>
  <si>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</si>
  <si>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</si>
  <si>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</si>
  <si>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</si>
  <si>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</si>
  <si>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</si>
  <si>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</si>
  <si>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</si>
  <si>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</si>
  <si>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</si>
  <si>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</si>
  <si>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</si>
  <si>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</si>
  <si>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</si>
  <si>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</si>
  <si>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</si>
  <si>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</si>
  <si>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</si>
  <si>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</si>
  <si>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</si>
  <si>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</si>
  <si>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</si>
  <si>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</si>
  <si>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</si>
  <si>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</si>
  <si>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</si>
  <si>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</si>
  <si>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</si>
  <si>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</si>
  <si>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</si>
  <si>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</si>
  <si>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</si>
  <si>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</si>
  <si>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</si>
  <si>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</si>
  <si>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</si>
  <si>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</si>
  <si>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</si>
  <si>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</si>
  <si>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</si>
  <si>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</si>
  <si>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</si>
  <si>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</si>
  <si>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</si>
  <si>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</si>
  <si>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</si>
  <si>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</si>
  <si>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</si>
  <si>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</si>
  <si>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</si>
  <si>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</si>
  <si>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</si>
  <si>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</si>
  <si>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</si>
  <si>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</si>
  <si>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</si>
  <si>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</si>
  <si>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</si>
  <si>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</si>
  <si>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</si>
  <si>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</si>
  <si>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</si>
  <si>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</si>
  <si>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</si>
  <si>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</si>
  <si>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</si>
  <si>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</si>
  <si>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</si>
  <si>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</si>
  <si>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</si>
  <si>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</si>
  <si>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</si>
  <si>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</si>
  <si>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</si>
  <si>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</si>
  <si>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</si>
  <si>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</si>
  <si>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</si>
  <si>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</si>
  <si>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</si>
  <si>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</si>
  <si>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</si>
  <si>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</si>
  <si>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</si>
  <si>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</si>
  <si>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</si>
  <si>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</si>
  <si>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</si>
  <si>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</si>
  <si>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</si>
  <si>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</si>
  <si>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</si>
  <si>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</si>
  <si>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</si>
  <si>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</si>
  <si>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</si>
  <si>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</si>
  <si>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</si>
  <si>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</si>
  <si>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</si>
  <si>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</si>
  <si>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</si>
  <si>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</si>
  <si>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</si>
  <si>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</si>
  <si>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</si>
  <si>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</si>
  <si>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</si>
  <si>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</si>
  <si>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</si>
  <si>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</si>
  <si>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</si>
  <si>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</si>
  <si>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</si>
  <si>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</si>
  <si>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</si>
  <si>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</si>
  <si>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</si>
  <si>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</si>
  <si>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</si>
  <si>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</si>
  <si>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</si>
  <si>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</si>
  <si>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</si>
  <si>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</si>
  <si>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</si>
  <si>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</si>
  <si>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</si>
  <si>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</si>
  <si>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</si>
  <si>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</si>
  <si>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</si>
  <si>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</si>
  <si>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</si>
  <si>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</si>
  <si>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</si>
  <si>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</si>
  <si>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</si>
  <si>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</si>
  <si>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</si>
  <si>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</si>
  <si>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</si>
  <si>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</si>
  <si>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</si>
  <si>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</si>
  <si>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</si>
  <si>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</si>
  <si>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</si>
  <si>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</si>
  <si>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</si>
  <si>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</si>
  <si>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</si>
  <si>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</si>
  <si>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</si>
  <si>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</si>
  <si>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</si>
  <si>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</si>
  <si>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</si>
  <si>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</si>
  <si>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</si>
  <si>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</si>
  <si>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</si>
  <si>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</si>
  <si>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</si>
  <si>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</si>
  <si>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</si>
  <si>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</si>
  <si>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</si>
  <si>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</si>
  <si>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</si>
  <si>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</si>
  <si>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</si>
  <si>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</si>
  <si>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</si>
  <si>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</si>
  <si>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</si>
  <si>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</si>
  <si>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</si>
  <si>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</si>
  <si>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</si>
  <si>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</si>
  <si>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</si>
  <si>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</si>
  <si>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</si>
  <si>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</si>
  <si>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</si>
  <si>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</si>
  <si>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</si>
  <si>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</si>
  <si>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</si>
  <si>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</si>
  <si>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</si>
  <si>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</si>
  <si>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</si>
  <si>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</si>
  <si>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</si>
  <si>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</si>
  <si>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</si>
  <si>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</si>
  <si>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</si>
  <si>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</si>
  <si>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</si>
  <si>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</si>
  <si>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</si>
  <si>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</si>
  <si>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</si>
  <si>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</si>
  <si>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</si>
  <si>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</si>
  <si>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</si>
  <si>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</si>
  <si>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</si>
  <si>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</si>
  <si>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</si>
  <si>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</si>
  <si>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</si>
  <si>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</si>
  <si>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</si>
  <si>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</si>
  <si>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</si>
  <si>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</si>
  <si>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</si>
  <si>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</si>
  <si>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</si>
  <si>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</si>
  <si>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</si>
  <si>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</si>
  <si>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</si>
  <si>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</si>
  <si>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</si>
  <si>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</si>
  <si>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</si>
  <si>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</si>
  <si>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</si>
  <si>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</si>
  <si>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</si>
  <si>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</si>
  <si>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</si>
  <si>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</si>
  <si>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</si>
  <si>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</si>
  <si>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</si>
  <si>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</si>
  <si>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</si>
  <si>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</si>
  <si>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</si>
  <si>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</si>
  <si>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</si>
  <si>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</si>
  <si>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</si>
  <si>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</si>
  <si>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</si>
  <si>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</si>
  <si>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</si>
  <si>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G-729</t>
  </si>
  <si>
    <t>Instalacion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</si>
  <si>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</si>
  <si>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</si>
  <si>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</si>
  <si>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</si>
  <si>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</si>
  <si>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</si>
  <si>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</si>
  <si>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</si>
  <si>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</si>
  <si>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</si>
  <si>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</si>
  <si>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</si>
  <si>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</si>
  <si>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</si>
  <si>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</si>
  <si>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</si>
  <si>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</si>
  <si>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</si>
  <si>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</si>
  <si>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</si>
  <si>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</si>
  <si>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G-738</t>
  </si>
  <si>
    <t>Instalación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</si>
  <si>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</si>
  <si>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</si>
  <si>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</si>
  <si>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</si>
  <si>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</si>
  <si>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</si>
  <si>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</si>
  <si>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 xml:space="preserve">Aire Acondicionado de 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</si>
  <si>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</si>
  <si>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</si>
  <si>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</si>
  <si>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</si>
  <si>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</si>
  <si>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</si>
  <si>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</si>
  <si>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</si>
  <si>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</si>
  <si>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</si>
  <si>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</si>
  <si>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</si>
  <si>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</si>
  <si>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</si>
  <si>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</si>
  <si>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</si>
  <si>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</si>
  <si>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</si>
  <si>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</si>
  <si>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</si>
  <si>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</si>
  <si>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</si>
  <si>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</si>
  <si>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</si>
  <si>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</si>
  <si>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</si>
  <si>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</si>
  <si>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</si>
  <si>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</si>
  <si>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</si>
  <si>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</si>
  <si>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</si>
  <si>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</si>
  <si>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</si>
  <si>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</si>
  <si>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</si>
  <si>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</si>
  <si>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</si>
  <si>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</si>
  <si>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</si>
  <si>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</si>
  <si>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</si>
  <si>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</si>
  <si>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</si>
  <si>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</si>
  <si>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</si>
  <si>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</si>
  <si>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</si>
  <si>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</si>
  <si>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</si>
  <si>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</si>
  <si>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</si>
  <si>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</si>
  <si>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</si>
  <si>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</si>
  <si>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</si>
  <si>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</si>
  <si>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</si>
  <si>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</si>
  <si>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</si>
  <si>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</si>
  <si>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</si>
  <si>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</si>
  <si>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</si>
  <si>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</si>
  <si>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</si>
  <si>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</si>
  <si>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</si>
  <si>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</si>
  <si>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</si>
  <si>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</si>
  <si>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</si>
  <si>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Avance para la compra de Modulares para las oficinas del 6to piso</t>
  </si>
  <si>
    <t>Lave, S.A.</t>
  </si>
  <si>
    <t>G-774</t>
  </si>
  <si>
    <t>Servicio de Instalacion,incluyendo 2 bases en angulares</t>
  </si>
  <si>
    <t>G-775</t>
  </si>
  <si>
    <t>2 Libras de varillas de plata</t>
  </si>
  <si>
    <t>G-776</t>
  </si>
  <si>
    <t>Vasconcel 3/4 x3/8</t>
  </si>
  <si>
    <t>G-777</t>
  </si>
  <si>
    <t>Unidad acondicionador de aire de 3 toneladas de 36mil BTU</t>
  </si>
  <si>
    <t>LENNOX</t>
  </si>
  <si>
    <t>Gree Flow</t>
  </si>
  <si>
    <t>G-778</t>
  </si>
  <si>
    <t>60 pies de tubo de 3/8 Flex</t>
  </si>
  <si>
    <t>G-779</t>
  </si>
  <si>
    <t>Filtro ADR 1635</t>
  </si>
  <si>
    <t>G-780</t>
  </si>
  <si>
    <t>G-781</t>
  </si>
  <si>
    <t>MAPP Gas</t>
  </si>
  <si>
    <t>G-782</t>
  </si>
  <si>
    <t>G-783</t>
  </si>
  <si>
    <t>60 pies de tubo de 3/4 Flex</t>
  </si>
  <si>
    <t>G-784</t>
  </si>
  <si>
    <t>60 pies de alambre control</t>
  </si>
  <si>
    <t>G-785</t>
  </si>
  <si>
    <t>Unidad acondicionador de aire de 2 toneladas de 24 mil BTU</t>
  </si>
  <si>
    <t>G-786</t>
  </si>
  <si>
    <t>70 pies de alambre 1414</t>
  </si>
  <si>
    <t>G-787</t>
  </si>
  <si>
    <t>20 codos de 3/4 x 90"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</si>
  <si>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</si>
  <si>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</si>
  <si>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</si>
  <si>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</si>
  <si>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</si>
  <si>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</si>
  <si>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</si>
  <si>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</si>
  <si>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</si>
  <si>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</si>
  <si>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</si>
  <si>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</si>
  <si>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</si>
  <si>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</si>
  <si>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</si>
  <si>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</si>
  <si>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</si>
  <si>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</si>
  <si>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</si>
  <si>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</si>
  <si>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</si>
  <si>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</si>
  <si>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</si>
  <si>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</si>
  <si>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</si>
  <si>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</si>
  <si>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</si>
  <si>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</si>
  <si>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</si>
  <si>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</si>
  <si>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</si>
  <si>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</si>
  <si>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</si>
  <si>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</si>
  <si>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</si>
  <si>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</si>
  <si>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</si>
  <si>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</si>
  <si>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</si>
  <si>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</si>
  <si>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</si>
  <si>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</si>
  <si>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</si>
  <si>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</si>
  <si>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</si>
  <si>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</si>
  <si>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</si>
  <si>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</si>
  <si>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</si>
  <si>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</si>
  <si>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</si>
  <si>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</si>
  <si>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</si>
  <si>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</si>
  <si>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</si>
  <si>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</si>
  <si>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</si>
  <si>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</si>
  <si>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</si>
  <si>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</si>
  <si>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</si>
  <si>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</si>
  <si>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</si>
  <si>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</si>
  <si>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</si>
  <si>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</si>
  <si>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</si>
  <si>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</si>
  <si>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</si>
  <si>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</si>
  <si>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</si>
  <si>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</si>
  <si>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UD.A/A Carrier Split de pared de 18,000 BTU 208/230V 1PH/60HZ compuesta por : Condensador MOD:38LFC018 Consola MOD:42LFC01830</t>
  </si>
  <si>
    <t>Romaca, S.A</t>
  </si>
  <si>
    <t>UD.A/A Carrier Split de pared de 36,000 BTU 208/230V 1PH/60HZ compuesta por: Condesador MOD:38CKC036-X-3 Consola MOD40QNC036</t>
  </si>
  <si>
    <t>4009Y50413</t>
  </si>
  <si>
    <t>UD. A/A Carrier Split de pared  de 12,000 BTU  208/230V  1PH/60HZ, compuesta por:  Consola mod. 42LFC01230 y Condensador mod. 38LFC01230</t>
  </si>
  <si>
    <t>Romaca, S. A.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</si>
  <si>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</si>
  <si>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</si>
  <si>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</si>
  <si>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</si>
  <si>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</si>
  <si>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38LFC01236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</si>
  <si>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</si>
  <si>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</si>
  <si>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</si>
  <si>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</si>
  <si>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</si>
  <si>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</si>
  <si>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</si>
  <si>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</si>
  <si>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</si>
  <si>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</si>
  <si>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</si>
  <si>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</si>
  <si>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</si>
  <si>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</si>
  <si>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</si>
  <si>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</si>
  <si>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</si>
  <si>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</si>
  <si>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</si>
  <si>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</si>
  <si>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</si>
  <si>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</si>
  <si>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</si>
  <si>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</si>
  <si>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</si>
  <si>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</si>
  <si>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</si>
  <si>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</si>
  <si>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</si>
  <si>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</si>
  <si>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</si>
  <si>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</si>
  <si>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</si>
  <si>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</si>
  <si>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</si>
  <si>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Aire Acondicionado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</si>
  <si>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</si>
  <si>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</si>
  <si>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</si>
  <si>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</si>
  <si>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</si>
  <si>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</si>
  <si>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</si>
  <si>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</si>
  <si>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</si>
  <si>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</si>
  <si>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</si>
  <si>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</si>
  <si>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</si>
  <si>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</si>
  <si>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</si>
  <si>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</si>
  <si>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</si>
  <si>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</si>
  <si>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</si>
  <si>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</si>
  <si>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</si>
  <si>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</si>
  <si>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</si>
  <si>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</si>
  <si>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</si>
  <si>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</si>
  <si>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</si>
  <si>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</si>
  <si>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</si>
  <si>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</si>
  <si>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</si>
  <si>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</si>
  <si>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</si>
  <si>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</si>
  <si>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</si>
  <si>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</si>
  <si>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</si>
  <si>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</si>
  <si>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</si>
  <si>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</si>
  <si>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</si>
  <si>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</si>
  <si>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</si>
  <si>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</si>
  <si>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</si>
  <si>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</si>
  <si>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</si>
  <si>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</si>
  <si>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</si>
  <si>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</si>
  <si>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</si>
  <si>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</si>
  <si>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</si>
  <si>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</si>
  <si>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</si>
  <si>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</si>
  <si>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</si>
  <si>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</si>
  <si>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</si>
  <si>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</si>
  <si>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</si>
  <si>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</si>
  <si>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</si>
  <si>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</si>
  <si>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</si>
  <si>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</si>
  <si>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</si>
  <si>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</si>
  <si>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</si>
  <si>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</si>
  <si>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</si>
  <si>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</si>
  <si>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</si>
  <si>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</si>
  <si>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</si>
  <si>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</si>
  <si>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</si>
  <si>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</si>
  <si>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</si>
  <si>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</si>
  <si>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</si>
  <si>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</si>
  <si>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</si>
  <si>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</si>
  <si>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</si>
  <si>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</si>
  <si>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</si>
  <si>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</si>
  <si>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</si>
  <si>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</si>
  <si>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</si>
  <si>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</si>
  <si>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</si>
  <si>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</si>
  <si>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</si>
  <si>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</si>
  <si>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</si>
  <si>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</si>
  <si>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</si>
  <si>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</si>
  <si>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</si>
  <si>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</si>
  <si>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</si>
  <si>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</si>
  <si>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</si>
  <si>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</si>
  <si>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</si>
  <si>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</si>
  <si>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</si>
  <si>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</si>
  <si>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</si>
  <si>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</si>
  <si>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</si>
  <si>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</si>
  <si>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</si>
  <si>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</si>
  <si>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</si>
  <si>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</si>
  <si>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</si>
  <si>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</si>
  <si>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</si>
  <si>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</si>
  <si>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</si>
  <si>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</si>
  <si>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</si>
  <si>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</si>
  <si>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</si>
  <si>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</si>
  <si>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</si>
  <si>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</si>
  <si>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</si>
  <si>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</si>
  <si>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</si>
  <si>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</si>
  <si>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</si>
  <si>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</si>
  <si>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</si>
  <si>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</si>
  <si>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</si>
  <si>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</si>
  <si>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</si>
  <si>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</si>
  <si>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</si>
  <si>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</si>
  <si>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</si>
  <si>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</si>
  <si>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</si>
  <si>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</si>
  <si>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</si>
  <si>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</si>
  <si>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</si>
  <si>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</si>
  <si>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</si>
  <si>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</si>
  <si>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</si>
  <si>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</si>
  <si>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</si>
  <si>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</si>
  <si>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</si>
  <si>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</si>
  <si>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</si>
  <si>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</si>
  <si>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</si>
  <si>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</si>
  <si>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</si>
  <si>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</si>
  <si>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</si>
  <si>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</si>
  <si>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</si>
  <si>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</si>
  <si>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</si>
  <si>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</si>
  <si>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</si>
  <si>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</si>
  <si>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</si>
  <si>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</si>
  <si>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</si>
  <si>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</si>
  <si>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</si>
  <si>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</si>
  <si>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</si>
  <si>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</si>
  <si>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</si>
  <si>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</si>
  <si>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</si>
  <si>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</si>
  <si>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</si>
  <si>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</si>
  <si>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</si>
  <si>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</si>
  <si>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</si>
  <si>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</si>
  <si>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</si>
  <si>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</si>
  <si>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</si>
  <si>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</si>
  <si>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</si>
  <si>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</si>
  <si>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</si>
  <si>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</si>
  <si>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</si>
  <si>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</si>
  <si>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</si>
  <si>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</si>
  <si>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</si>
  <si>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</si>
  <si>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</si>
  <si>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</si>
  <si>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</si>
  <si>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</si>
  <si>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</si>
  <si>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</si>
  <si>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</si>
  <si>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</si>
  <si>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</si>
  <si>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</si>
  <si>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</si>
  <si>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</si>
  <si>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</si>
  <si>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</si>
  <si>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</si>
  <si>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</si>
  <si>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</si>
  <si>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</si>
  <si>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</si>
  <si>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</si>
  <si>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</si>
  <si>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</si>
  <si>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</si>
  <si>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</si>
  <si>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</si>
  <si>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</si>
  <si>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</si>
  <si>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</si>
  <si>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</si>
  <si>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</si>
  <si>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</si>
  <si>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</si>
  <si>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</si>
  <si>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</si>
  <si>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</si>
  <si>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</si>
  <si>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</si>
  <si>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</si>
  <si>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</si>
  <si>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</si>
  <si>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</si>
  <si>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</si>
  <si>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</si>
  <si>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</si>
  <si>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</si>
  <si>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</si>
  <si>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</si>
  <si>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</si>
  <si>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</si>
  <si>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</si>
  <si>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</si>
  <si>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</si>
  <si>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</si>
  <si>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</si>
  <si>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</si>
  <si>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</si>
  <si>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</si>
  <si>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</si>
  <si>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</si>
  <si>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</si>
  <si>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</si>
  <si>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</si>
  <si>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</si>
  <si>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</si>
  <si>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</si>
  <si>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</si>
  <si>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</si>
  <si>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</si>
  <si>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</si>
  <si>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</si>
  <si>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</si>
  <si>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</si>
  <si>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</si>
  <si>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</si>
  <si>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</si>
  <si>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</si>
  <si>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</si>
  <si>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</si>
  <si>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</si>
  <si>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</si>
  <si>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</si>
  <si>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</si>
  <si>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</si>
  <si>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</si>
  <si>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</si>
  <si>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</si>
  <si>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</si>
  <si>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</si>
  <si>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</si>
  <si>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</si>
  <si>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</si>
  <si>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</si>
  <si>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</si>
  <si>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</si>
  <si>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</si>
  <si>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</si>
  <si>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</si>
  <si>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</si>
  <si>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</si>
  <si>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</si>
  <si>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</si>
  <si>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</si>
  <si>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</si>
  <si>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</si>
  <si>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</si>
  <si>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</si>
  <si>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</si>
  <si>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</si>
  <si>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</si>
  <si>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</si>
  <si>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</si>
  <si>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</si>
  <si>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</si>
  <si>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</si>
  <si>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</si>
  <si>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</si>
  <si>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</si>
  <si>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</si>
  <si>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</si>
  <si>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</si>
  <si>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</si>
  <si>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</si>
  <si>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</si>
  <si>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</si>
  <si>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</si>
  <si>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</si>
  <si>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</si>
  <si>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</si>
  <si>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</si>
  <si>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</si>
  <si>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</si>
  <si>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</si>
  <si>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</si>
  <si>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</si>
  <si>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</si>
  <si>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</si>
  <si>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</si>
  <si>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</si>
  <si>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</si>
  <si>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</si>
  <si>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</si>
  <si>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</si>
  <si>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</si>
  <si>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</si>
  <si>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</si>
  <si>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</si>
  <si>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</si>
  <si>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</si>
  <si>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</si>
  <si>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</si>
  <si>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</si>
  <si>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</si>
  <si>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</si>
  <si>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</si>
  <si>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</si>
  <si>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</si>
  <si>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</si>
  <si>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</si>
  <si>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</si>
  <si>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</si>
  <si>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</si>
  <si>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</si>
  <si>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</si>
  <si>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</si>
  <si>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</si>
  <si>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</si>
  <si>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</si>
  <si>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</si>
  <si>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</si>
  <si>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</si>
  <si>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</si>
  <si>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</si>
  <si>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</si>
  <si>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</si>
  <si>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</si>
  <si>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</si>
  <si>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</si>
  <si>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</si>
  <si>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</si>
  <si>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</si>
  <si>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</si>
  <si>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</si>
  <si>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</si>
  <si>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</si>
  <si>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</si>
  <si>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</si>
  <si>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</si>
  <si>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</si>
  <si>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</si>
  <si>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</si>
  <si>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</si>
  <si>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</si>
  <si>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</si>
  <si>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</si>
  <si>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</si>
  <si>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</si>
  <si>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</si>
  <si>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</si>
  <si>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</si>
  <si>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</si>
  <si>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</si>
  <si>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</si>
  <si>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</si>
  <si>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</si>
  <si>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</si>
  <si>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</si>
  <si>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</si>
  <si>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</si>
  <si>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</si>
  <si>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</si>
  <si>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</si>
  <si>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</si>
  <si>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</si>
  <si>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</si>
  <si>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</si>
  <si>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</si>
  <si>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</si>
  <si>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</si>
  <si>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</si>
  <si>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</si>
  <si>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</si>
  <si>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</si>
  <si>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</si>
  <si>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</si>
  <si>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</si>
  <si>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Resmumén Inventario de Activos Fijos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</si>
  <si>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</si>
  <si>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</si>
  <si>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</si>
  <si>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</si>
  <si>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</si>
  <si>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</si>
  <si>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</si>
  <si>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</si>
  <si>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</si>
  <si>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</si>
  <si>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</si>
  <si>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</si>
  <si>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</si>
  <si>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</si>
  <si>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</si>
  <si>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</si>
  <si>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Fiesta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</si>
  <si>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</si>
  <si>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</si>
  <si>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</si>
  <si>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</si>
  <si>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</si>
  <si>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</si>
  <si>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</si>
  <si>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</si>
  <si>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</si>
  <si>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</si>
  <si>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</si>
  <si>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</si>
  <si>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</si>
  <si>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</si>
  <si>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</si>
  <si>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</si>
  <si>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</si>
  <si>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</si>
  <si>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</si>
  <si>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</si>
  <si>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</si>
  <si>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</si>
  <si>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</si>
  <si>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</si>
  <si>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</si>
  <si>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</si>
  <si>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</si>
  <si>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</si>
  <si>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</si>
  <si>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</si>
  <si>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</si>
  <si>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</si>
  <si>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</si>
  <si>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</si>
  <si>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</si>
  <si>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</si>
  <si>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</si>
  <si>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</si>
  <si>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</si>
  <si>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</si>
  <si>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</si>
  <si>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</si>
  <si>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</si>
  <si>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</si>
  <si>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</si>
  <si>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</si>
  <si>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</si>
  <si>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</si>
  <si>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Ilonca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</si>
  <si>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</si>
  <si>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</si>
  <si>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</si>
  <si>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</si>
  <si>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</si>
  <si>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</si>
  <si>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</si>
  <si>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</si>
  <si>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</si>
  <si>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</si>
  <si>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</si>
  <si>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</si>
  <si>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</si>
  <si>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</si>
  <si>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</si>
  <si>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</si>
  <si>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</si>
  <si>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</si>
  <si>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</si>
  <si>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</si>
  <si>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</si>
  <si>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</si>
  <si>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</si>
  <si>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</si>
  <si>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</si>
  <si>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</si>
  <si>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</si>
  <si>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</si>
  <si>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</si>
  <si>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</si>
  <si>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</si>
  <si>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</si>
  <si>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</si>
  <si>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</si>
  <si>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</si>
  <si>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</si>
  <si>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</si>
  <si>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</si>
  <si>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</si>
  <si>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</si>
  <si>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</si>
  <si>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</si>
  <si>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</si>
  <si>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</si>
  <si>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</si>
  <si>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</si>
  <si>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</si>
  <si>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</si>
  <si>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</si>
  <si>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</si>
  <si>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</si>
  <si>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</si>
  <si>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</si>
  <si>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</si>
  <si>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</si>
  <si>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</si>
  <si>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</si>
  <si>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</si>
  <si>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</si>
  <si>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</si>
  <si>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</si>
  <si>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</si>
  <si>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</si>
  <si>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</si>
  <si>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</si>
  <si>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</si>
  <si>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</si>
  <si>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</si>
  <si>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</si>
  <si>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</si>
  <si>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</si>
  <si>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</si>
  <si>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</si>
  <si>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</si>
  <si>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</si>
  <si>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</si>
  <si>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</si>
  <si>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</si>
  <si>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</si>
  <si>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</si>
  <si>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</si>
  <si>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</si>
  <si>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</si>
  <si>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</si>
  <si>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</si>
  <si>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</si>
  <si>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</si>
  <si>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</si>
  <si>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</si>
  <si>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</si>
  <si>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</si>
  <si>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(Al 31 de Marzo del 2015)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</si>
  <si>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</si>
  <si>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</si>
  <si>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</si>
  <si>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</si>
  <si>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</si>
  <si>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</si>
  <si>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</si>
  <si>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Acumulada Marzo 2015</t>
  </si>
  <si>
    <t>Deprec. a Registrar Mar. 2015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</si>
</sst>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73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40" fontId="6" fillId="7" borderId="0" xfId="2" applyNumberFormat="1" applyFont="1" applyFill="1" applyAlignment="1"/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8" borderId="0" xfId="2" applyNumberFormat="1" applyFont="1" applyFill="1" applyBorder="1" applyAlignment="1">
      <alignment horizontal="center"/>
    </xf>
    <xf numFmtId="0" fontId="6" fillId="8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 wrapText="1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9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9" borderId="0" xfId="3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8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8" borderId="0" xfId="2" applyNumberFormat="1" applyFont="1" applyFill="1" applyBorder="1"/>
    <xf numFmtId="40" fontId="6" fillId="0" borderId="0" xfId="3" applyNumberFormat="1" applyFont="1" applyFill="1"/>
    <xf numFmtId="14" fontId="6" fillId="8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8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164" fontId="11" fillId="0" borderId="0" xfId="3" applyNumberFormat="1" applyFont="1" applyFill="1" applyBorder="1" applyAlignment="1">
      <alignment horizontal="left"/>
    </xf>
    <xf numFmtId="1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2" borderId="0" xfId="3" applyFont="1" applyFill="1" applyBorder="1" applyAlignment="1">
      <alignment horizontal="left"/>
    </xf>
    <xf numFmtId="14" fontId="11" fillId="12" borderId="0" xfId="3" applyNumberFormat="1" applyFont="1" applyFill="1" applyBorder="1" applyAlignment="1">
      <alignment horizontal="left"/>
    </xf>
    <xf numFmtId="1" fontId="11" fillId="12" borderId="0" xfId="3" applyNumberFormat="1" applyFont="1" applyFill="1" applyBorder="1" applyAlignment="1">
      <alignment horizontal="left"/>
    </xf>
    <xf numFmtId="40" fontId="11" fillId="12" borderId="0" xfId="2" applyNumberFormat="1" applyFont="1" applyFill="1" applyBorder="1" applyAlignment="1">
      <alignment horizontal="right"/>
    </xf>
    <xf numFmtId="1" fontId="11" fillId="12" borderId="0" xfId="3" applyNumberFormat="1" applyFont="1" applyFill="1" applyBorder="1" applyAlignment="1">
      <alignment horizontal="center"/>
    </xf>
    <xf numFmtId="0" fontId="6" fillId="10" borderId="0" xfId="3" applyFont="1" applyFill="1" applyBorder="1" applyAlignment="1">
      <alignment horizontal="left"/>
    </xf>
    <xf numFmtId="14" fontId="6" fillId="10" borderId="0" xfId="3" applyNumberFormat="1" applyFont="1" applyFill="1" applyBorder="1" applyAlignment="1">
      <alignment horizontal="left"/>
    </xf>
    <xf numFmtId="164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center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40" fontId="6" fillId="12" borderId="0" xfId="2" applyNumberFormat="1" applyFont="1" applyFill="1" applyBorder="1" applyAlignment="1">
      <alignment horizontal="right"/>
    </xf>
    <xf numFmtId="1" fontId="6" fillId="12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6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2" borderId="0" xfId="1" applyFont="1" applyFill="1" applyBorder="1" applyAlignment="1">
      <alignment horizontal="left"/>
    </xf>
    <xf numFmtId="164" fontId="6" fillId="12" borderId="0" xfId="1" applyNumberFormat="1" applyFont="1" applyFill="1" applyBorder="1" applyAlignment="1">
      <alignment horizontal="left"/>
    </xf>
    <xf numFmtId="1" fontId="6" fillId="12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9" borderId="0" xfId="3" applyNumberFormat="1" applyFont="1" applyFill="1" applyBorder="1" applyAlignment="1">
      <alignment horizontal="left"/>
    </xf>
    <xf numFmtId="40" fontId="6" fillId="9" borderId="0" xfId="1" applyNumberFormat="1" applyFont="1" applyFill="1" applyBorder="1" applyAlignment="1">
      <alignment horizontal="left"/>
    </xf>
    <xf numFmtId="43" fontId="6" fillId="9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4" borderId="0" xfId="3" applyFont="1" applyFill="1" applyBorder="1"/>
    <xf numFmtId="0" fontId="6" fillId="14" borderId="0" xfId="3" applyFont="1" applyFill="1" applyBorder="1" applyAlignment="1">
      <alignment wrapText="1"/>
    </xf>
    <xf numFmtId="0" fontId="6" fillId="14" borderId="0" xfId="3" applyFont="1" applyFill="1" applyBorder="1" applyAlignment="1">
      <alignment horizontal="left"/>
    </xf>
    <xf numFmtId="14" fontId="6" fillId="14" borderId="0" xfId="3" applyNumberFormat="1" applyFont="1" applyFill="1" applyBorder="1" applyAlignment="1">
      <alignment horizontal="left"/>
    </xf>
    <xf numFmtId="1" fontId="6" fillId="14" borderId="0" xfId="3" applyNumberFormat="1" applyFont="1" applyFill="1" applyBorder="1" applyAlignment="1">
      <alignment horizontal="left"/>
    </xf>
    <xf numFmtId="4" fontId="6" fillId="14" borderId="0" xfId="3" applyNumberFormat="1" applyFont="1" applyFill="1" applyBorder="1"/>
    <xf numFmtId="40" fontId="6" fillId="14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5" borderId="0" xfId="3" applyFont="1" applyFill="1" applyAlignment="1">
      <alignment horizontal="left" wrapText="1"/>
    </xf>
    <xf numFmtId="164" fontId="6" fillId="15" borderId="0" xfId="3" applyNumberFormat="1" applyFont="1" applyFill="1" applyAlignment="1">
      <alignment horizontal="left" wrapText="1"/>
    </xf>
    <xf numFmtId="1" fontId="6" fillId="15" borderId="0" xfId="3" applyNumberFormat="1" applyFont="1" applyFill="1" applyAlignment="1">
      <alignment horizontal="left" wrapText="1"/>
    </xf>
    <xf numFmtId="40" fontId="6" fillId="15" borderId="0" xfId="1" applyNumberFormat="1" applyFont="1" applyFill="1" applyAlignment="1">
      <alignment wrapText="1"/>
    </xf>
    <xf numFmtId="0" fontId="6" fillId="15" borderId="0" xfId="3" applyFont="1" applyFill="1" applyAlignment="1">
      <alignment wrapText="1"/>
    </xf>
    <xf numFmtId="40" fontId="6" fillId="15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8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1" borderId="0" xfId="5" applyFont="1" applyFill="1" applyBorder="1" applyAlignment="1">
      <alignment horizontal="left"/>
    </xf>
    <xf numFmtId="0" fontId="6" fillId="11" borderId="0" xfId="5" applyFont="1" applyFill="1" applyAlignment="1">
      <alignment horizontal="left"/>
    </xf>
    <xf numFmtId="14" fontId="6" fillId="11" borderId="0" xfId="5" applyNumberFormat="1" applyFont="1" applyFill="1" applyBorder="1" applyAlignment="1">
      <alignment horizontal="left"/>
    </xf>
    <xf numFmtId="164" fontId="6" fillId="11" borderId="0" xfId="5" applyNumberFormat="1" applyFont="1" applyFill="1" applyBorder="1" applyAlignment="1">
      <alignment horizontal="left"/>
    </xf>
    <xf numFmtId="1" fontId="6" fillId="11" borderId="0" xfId="5" applyNumberFormat="1" applyFont="1" applyFill="1" applyBorder="1" applyAlignment="1">
      <alignment horizontal="left"/>
    </xf>
    <xf numFmtId="40" fontId="6" fillId="11" borderId="0" xfId="1" applyNumberFormat="1" applyFont="1" applyFill="1" applyBorder="1" applyAlignment="1">
      <alignment horizontal="right"/>
    </xf>
    <xf numFmtId="40" fontId="6" fillId="11" borderId="0" xfId="1" applyNumberFormat="1" applyFont="1" applyFill="1" applyBorder="1" applyAlignment="1">
      <alignment horizontal="left"/>
    </xf>
    <xf numFmtId="0" fontId="6" fillId="11" borderId="0" xfId="5" applyFont="1" applyFill="1" applyBorder="1"/>
    <xf numFmtId="40" fontId="6" fillId="11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8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0" fontId="11" fillId="0" borderId="0" xfId="3" applyNumberFormat="1" applyFont="1" applyFill="1" applyBorder="1" applyAlignment="1"/>
    <xf numFmtId="43" fontId="11" fillId="0" borderId="0" xfId="3" applyNumberFormat="1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2" borderId="0" xfId="1" applyNumberFormat="1" applyFont="1" applyFill="1" applyBorder="1" applyAlignment="1"/>
    <xf numFmtId="0" fontId="11" fillId="12" borderId="0" xfId="3" applyFont="1" applyFill="1" applyBorder="1" applyAlignment="1"/>
    <xf numFmtId="40" fontId="11" fillId="12" borderId="0" xfId="3" applyNumberFormat="1" applyFont="1" applyFill="1" applyBorder="1" applyAlignment="1"/>
    <xf numFmtId="43" fontId="11" fillId="12" borderId="0" xfId="3" applyNumberFormat="1" applyFont="1" applyFill="1" applyBorder="1" applyAlignment="1"/>
    <xf numFmtId="43" fontId="6" fillId="10" borderId="0" xfId="1" applyFont="1" applyFill="1" applyBorder="1" applyAlignment="1"/>
    <xf numFmtId="0" fontId="6" fillId="10" borderId="0" xfId="3" applyFont="1" applyFill="1" applyBorder="1" applyAlignment="1"/>
    <xf numFmtId="40" fontId="6" fillId="10" borderId="0" xfId="3" applyNumberFormat="1" applyFont="1" applyFill="1" applyBorder="1" applyAlignment="1"/>
    <xf numFmtId="43" fontId="6" fillId="10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3" borderId="0" xfId="1" applyNumberFormat="1" applyFont="1" applyFill="1" applyBorder="1" applyAlignment="1"/>
    <xf numFmtId="0" fontId="6" fillId="13" borderId="0" xfId="3" applyFont="1" applyFill="1" applyBorder="1" applyAlignment="1"/>
    <xf numFmtId="40" fontId="6" fillId="13" borderId="0" xfId="3" applyNumberFormat="1" applyFont="1" applyFill="1" applyBorder="1" applyAlignment="1"/>
    <xf numFmtId="43" fontId="6" fillId="13" borderId="0" xfId="3" applyNumberFormat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9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3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8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8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8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6" borderId="0" xfId="2" applyFont="1" applyFill="1"/>
    <xf numFmtId="0" fontId="6" fillId="16" borderId="0" xfId="2" applyFont="1" applyFill="1" applyAlignment="1">
      <alignment vertical="justify"/>
    </xf>
    <xf numFmtId="164" fontId="6" fillId="16" borderId="0" xfId="2" applyNumberFormat="1" applyFont="1" applyFill="1" applyAlignment="1">
      <alignment horizontal="center"/>
    </xf>
    <xf numFmtId="0" fontId="6" fillId="16" borderId="0" xfId="2" applyFont="1" applyFill="1" applyAlignment="1">
      <alignment horizontal="center"/>
    </xf>
    <xf numFmtId="40" fontId="6" fillId="16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6" borderId="0" xfId="2" applyNumberFormat="1" applyFont="1" applyFill="1" applyBorder="1"/>
    <xf numFmtId="0" fontId="6" fillId="16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1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8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7" borderId="0" xfId="2" applyFont="1" applyFill="1" applyBorder="1"/>
    <xf numFmtId="0" fontId="4" fillId="17" borderId="0" xfId="2" applyFont="1" applyFill="1" applyBorder="1" applyAlignment="1">
      <alignment horizontal="left"/>
    </xf>
    <xf numFmtId="1" fontId="6" fillId="17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10" borderId="0" xfId="3" applyFont="1" applyFill="1"/>
    <xf numFmtId="0" fontId="6" fillId="10" borderId="0" xfId="3" applyFont="1" applyFill="1" applyAlignment="1">
      <alignment horizontal="center"/>
    </xf>
    <xf numFmtId="4" fontId="6" fillId="10" borderId="0" xfId="3" applyNumberFormat="1" applyFont="1" applyFill="1"/>
    <xf numFmtId="4" fontId="6" fillId="10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2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7" borderId="0" xfId="3" applyFont="1" applyFill="1" applyBorder="1" applyAlignment="1"/>
    <xf numFmtId="0" fontId="6" fillId="7" borderId="0" xfId="3" applyFont="1" applyFill="1" applyBorder="1" applyAlignment="1">
      <alignment horizontal="left"/>
    </xf>
    <xf numFmtId="14" fontId="6" fillId="7" borderId="0" xfId="3" applyNumberFormat="1" applyFont="1" applyFill="1" applyBorder="1" applyAlignment="1">
      <alignment horizontal="left"/>
    </xf>
    <xf numFmtId="4" fontId="6" fillId="7" borderId="0" xfId="1" applyNumberFormat="1" applyFont="1" applyFill="1" applyBorder="1" applyAlignment="1"/>
    <xf numFmtId="40" fontId="6" fillId="7" borderId="0" xfId="2" applyNumberFormat="1" applyFont="1" applyFill="1" applyBorder="1" applyAlignment="1">
      <alignment horizontal="right"/>
    </xf>
    <xf numFmtId="40" fontId="6" fillId="7" borderId="0" xfId="3" applyNumberFormat="1" applyFont="1" applyFill="1" applyBorder="1" applyAlignment="1"/>
    <xf numFmtId="43" fontId="6" fillId="7" borderId="0" xfId="3" applyNumberFormat="1" applyFont="1" applyFill="1" applyBorder="1" applyAlignment="1"/>
    <xf numFmtId="1" fontId="6" fillId="7" borderId="0" xfId="3" applyNumberFormat="1" applyFont="1" applyFill="1" applyBorder="1" applyAlignment="1">
      <alignment horizontal="center"/>
    </xf>
    <xf numFmtId="4" fontId="6" fillId="7" borderId="0" xfId="3" applyNumberFormat="1" applyFont="1" applyFill="1" applyBorder="1" applyAlignment="1"/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W248"/>
  <sheetViews>
    <sheetView zoomScaleNormal="100" workbookViewId="0">
      <pane xSplit="2" ySplit="6" topLeftCell="P22" activePane="bottomRight" state="frozen"/>
      <selection sqref="A1:T2"/>
      <selection pane="topRight" sqref="A1:T2"/>
      <selection pane="bottomLeft" sqref="A1:T2"/>
      <selection pane="bottomRight" activeCell="S27" sqref="S27"/>
    </sheetView>
  </sheetViews>
  <sheetFormatPr baseColWidth="10" defaultRowHeight="15.75"/>
  <cols>
    <col min="1" max="1" width="8.7109375" style="383" customWidth="1"/>
    <col min="2" max="2" width="55" style="384" customWidth="1"/>
    <col min="3" max="3" width="16.42578125" style="383" customWidth="1"/>
    <col min="4" max="4" width="16.7109375" style="385" customWidth="1"/>
    <col min="5" max="5" width="31.5703125" style="383" customWidth="1"/>
    <col min="6" max="6" width="41" style="383" bestFit="1" customWidth="1"/>
    <col min="7" max="7" width="12.5703125" style="385" customWidth="1"/>
    <col min="8" max="9" width="6.28515625" style="394" customWidth="1"/>
    <col min="10" max="10" width="6.28515625" style="395" customWidth="1"/>
    <col min="11" max="11" width="12.140625" style="383" customWidth="1"/>
    <col min="12" max="12" width="11.85546875" style="383" bestFit="1" customWidth="1"/>
    <col min="13" max="13" width="11.42578125" style="383"/>
    <col min="14" max="14" width="14.7109375" style="386" customWidth="1"/>
    <col min="15" max="15" width="31.140625" style="386" customWidth="1"/>
    <col min="16" max="16" width="10.7109375" style="383" customWidth="1"/>
    <col min="17" max="17" width="13.42578125" style="386" bestFit="1" customWidth="1"/>
    <col min="18" max="18" width="13.42578125" style="386" customWidth="1"/>
    <col min="19" max="20" width="13.85546875" style="386" customWidth="1"/>
    <col min="21" max="21" width="13.7109375" style="386" customWidth="1"/>
    <col min="22" max="22" width="11.42578125" style="383"/>
    <col min="23" max="23" width="10.42578125" style="46" customWidth="1"/>
    <col min="24" max="16384" width="11.42578125" style="383"/>
  </cols>
  <sheetData>
    <row r="1" spans="1:23" s="377" customFormat="1" ht="20.25">
      <c r="A1" s="644" t="s">
        <v>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W1" s="378"/>
    </row>
    <row r="2" spans="1:23" s="379" customFormat="1" ht="20.25">
      <c r="A2" s="645" t="s">
        <v>2414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  <c r="W2" s="378"/>
    </row>
    <row r="3" spans="1:23" s="380" customFormat="1" ht="20.25">
      <c r="A3" s="644" t="s">
        <v>2862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W3" s="378"/>
    </row>
    <row r="4" spans="1:23" s="380" customFormat="1" ht="12.75">
      <c r="A4" s="381"/>
      <c r="B4" s="381"/>
      <c r="C4" s="381"/>
      <c r="D4" s="382"/>
      <c r="E4" s="381"/>
      <c r="F4" s="381"/>
      <c r="G4" s="382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W4" s="123">
        <v>42094</v>
      </c>
    </row>
    <row r="5" spans="1:23">
      <c r="H5" s="646" t="s">
        <v>3</v>
      </c>
      <c r="I5" s="647"/>
      <c r="J5" s="648"/>
      <c r="Q5" s="649" t="s">
        <v>4</v>
      </c>
      <c r="R5" s="650"/>
      <c r="S5" s="651"/>
      <c r="T5" s="425"/>
    </row>
    <row r="6" spans="1:23" s="392" customFormat="1" ht="47.25">
      <c r="A6" s="387" t="s">
        <v>5</v>
      </c>
      <c r="B6" s="387" t="s">
        <v>8</v>
      </c>
      <c r="C6" s="387" t="s">
        <v>9</v>
      </c>
      <c r="D6" s="388" t="s">
        <v>10</v>
      </c>
      <c r="E6" s="387" t="s">
        <v>11</v>
      </c>
      <c r="F6" s="387" t="s">
        <v>12</v>
      </c>
      <c r="G6" s="388" t="s">
        <v>13</v>
      </c>
      <c r="H6" s="389" t="s">
        <v>14</v>
      </c>
      <c r="I6" s="389" t="s">
        <v>15</v>
      </c>
      <c r="J6" s="390" t="s">
        <v>16</v>
      </c>
      <c r="K6" s="387" t="s">
        <v>17</v>
      </c>
      <c r="L6" s="387" t="s">
        <v>18</v>
      </c>
      <c r="M6" s="387" t="s">
        <v>19</v>
      </c>
      <c r="N6" s="391" t="s">
        <v>2415</v>
      </c>
      <c r="O6" s="391" t="s">
        <v>2416</v>
      </c>
      <c r="P6" s="427" t="s">
        <v>22</v>
      </c>
      <c r="Q6" s="9" t="s">
        <v>23</v>
      </c>
      <c r="R6" s="10" t="s">
        <v>24</v>
      </c>
      <c r="S6" s="10" t="s">
        <v>2870</v>
      </c>
      <c r="T6" s="10" t="s">
        <v>2871</v>
      </c>
      <c r="U6" s="131" t="s">
        <v>25</v>
      </c>
      <c r="W6" s="393" t="s">
        <v>27</v>
      </c>
    </row>
    <row r="7" spans="1:23">
      <c r="A7" s="383" t="s">
        <v>2417</v>
      </c>
      <c r="B7" s="384" t="s">
        <v>2418</v>
      </c>
      <c r="C7" s="383" t="s">
        <v>2419</v>
      </c>
      <c r="E7" s="383" t="s">
        <v>2420</v>
      </c>
      <c r="F7" s="383" t="s">
        <v>2421</v>
      </c>
      <c r="G7" s="134" t="str">
        <f t="shared" ref="G7:G17" si="0">CONCATENATE(H7,"/",I7,"/",J7,)</f>
        <v>31/12/2003</v>
      </c>
      <c r="H7" s="394">
        <v>31</v>
      </c>
      <c r="I7" s="394">
        <v>12</v>
      </c>
      <c r="J7" s="395">
        <v>2003</v>
      </c>
      <c r="L7" s="385"/>
      <c r="M7" s="383" t="s">
        <v>2422</v>
      </c>
      <c r="N7" s="386">
        <v>1</v>
      </c>
      <c r="O7" s="386" t="s">
        <v>976</v>
      </c>
      <c r="P7" s="398">
        <v>10</v>
      </c>
      <c r="Q7" s="386">
        <f t="shared" ref="Q7:Q30" si="1">(((N7)-1)/10)/12</f>
        <v>0</v>
      </c>
      <c r="R7" s="5">
        <v>0</v>
      </c>
      <c r="S7" s="386">
        <f>Q7*W7</f>
        <v>0</v>
      </c>
      <c r="T7" s="15">
        <f t="shared" ref="T7:T30" si="2">S7-R7</f>
        <v>0</v>
      </c>
      <c r="U7" s="386">
        <f t="shared" ref="U7:U21" si="3">N7-S7</f>
        <v>1</v>
      </c>
      <c r="W7" s="45">
        <f t="shared" ref="W7:W12" si="4">IF((DATEDIF(G7,W$4,"m"))&gt;=120,120,(DATEDIF(G7,W$4,"m")))</f>
        <v>120</v>
      </c>
    </row>
    <row r="8" spans="1:23">
      <c r="A8" s="383" t="s">
        <v>2423</v>
      </c>
      <c r="B8" s="384" t="s">
        <v>2424</v>
      </c>
      <c r="C8" s="383" t="s">
        <v>2419</v>
      </c>
      <c r="E8" s="383" t="s">
        <v>2425</v>
      </c>
      <c r="F8" s="383" t="s">
        <v>2421</v>
      </c>
      <c r="G8" s="134" t="str">
        <f t="shared" si="0"/>
        <v>31/12/2003</v>
      </c>
      <c r="H8" s="394">
        <v>31</v>
      </c>
      <c r="I8" s="394">
        <v>12</v>
      </c>
      <c r="J8" s="395">
        <v>2003</v>
      </c>
      <c r="L8" s="385"/>
      <c r="M8" s="383" t="s">
        <v>2422</v>
      </c>
      <c r="N8" s="386">
        <v>125000</v>
      </c>
      <c r="O8" s="386" t="s">
        <v>976</v>
      </c>
      <c r="P8" s="398">
        <v>10</v>
      </c>
      <c r="Q8" s="386">
        <v>0</v>
      </c>
      <c r="R8" s="5">
        <v>124999</v>
      </c>
      <c r="S8" s="5">
        <v>124999</v>
      </c>
      <c r="T8" s="15">
        <f t="shared" si="2"/>
        <v>0</v>
      </c>
      <c r="U8" s="386">
        <v>1</v>
      </c>
      <c r="W8" s="45">
        <f t="shared" si="4"/>
        <v>120</v>
      </c>
    </row>
    <row r="9" spans="1:23">
      <c r="A9" s="383" t="s">
        <v>2426</v>
      </c>
      <c r="B9" s="384" t="s">
        <v>2427</v>
      </c>
      <c r="C9" s="383" t="s">
        <v>2419</v>
      </c>
      <c r="E9" s="383" t="s">
        <v>2420</v>
      </c>
      <c r="F9" s="383" t="s">
        <v>2421</v>
      </c>
      <c r="G9" s="134" t="str">
        <f t="shared" si="0"/>
        <v>31/12/2003</v>
      </c>
      <c r="H9" s="394">
        <v>31</v>
      </c>
      <c r="I9" s="394">
        <v>12</v>
      </c>
      <c r="J9" s="395">
        <v>2003</v>
      </c>
      <c r="L9" s="385"/>
      <c r="M9" s="383" t="s">
        <v>2422</v>
      </c>
      <c r="N9" s="386">
        <v>1</v>
      </c>
      <c r="O9" s="386" t="s">
        <v>976</v>
      </c>
      <c r="P9" s="398">
        <v>10</v>
      </c>
      <c r="Q9" s="386">
        <f t="shared" si="1"/>
        <v>0</v>
      </c>
      <c r="R9" s="5">
        <v>0</v>
      </c>
      <c r="S9" s="386">
        <f t="shared" ref="S9:S30" si="5">Q9*W9</f>
        <v>0</v>
      </c>
      <c r="T9" s="15">
        <f t="shared" si="2"/>
        <v>0</v>
      </c>
      <c r="U9" s="386">
        <f t="shared" si="3"/>
        <v>1</v>
      </c>
      <c r="W9" s="45">
        <f t="shared" si="4"/>
        <v>120</v>
      </c>
    </row>
    <row r="10" spans="1:23">
      <c r="A10" s="383" t="s">
        <v>2428</v>
      </c>
      <c r="B10" s="384" t="s">
        <v>2429</v>
      </c>
      <c r="C10" s="383" t="s">
        <v>2430</v>
      </c>
      <c r="E10" s="383" t="s">
        <v>2431</v>
      </c>
      <c r="F10" s="383" t="s">
        <v>2421</v>
      </c>
      <c r="G10" s="134" t="str">
        <f t="shared" si="0"/>
        <v>31/12/2003</v>
      </c>
      <c r="H10" s="394">
        <v>31</v>
      </c>
      <c r="I10" s="394">
        <v>12</v>
      </c>
      <c r="J10" s="395">
        <v>2003</v>
      </c>
      <c r="L10" s="385"/>
      <c r="M10" s="383" t="s">
        <v>2422</v>
      </c>
      <c r="N10" s="386">
        <v>1</v>
      </c>
      <c r="O10" s="386" t="s">
        <v>976</v>
      </c>
      <c r="P10" s="398">
        <v>10</v>
      </c>
      <c r="Q10" s="386">
        <f t="shared" si="1"/>
        <v>0</v>
      </c>
      <c r="R10" s="5">
        <v>0</v>
      </c>
      <c r="S10" s="386">
        <f t="shared" si="5"/>
        <v>0</v>
      </c>
      <c r="T10" s="15">
        <f t="shared" si="2"/>
        <v>0</v>
      </c>
      <c r="U10" s="386">
        <f>N10-S10</f>
        <v>1</v>
      </c>
      <c r="W10" s="45">
        <f t="shared" si="4"/>
        <v>120</v>
      </c>
    </row>
    <row r="11" spans="1:23" hidden="1">
      <c r="A11" s="383" t="s">
        <v>2432</v>
      </c>
      <c r="B11" s="384" t="s">
        <v>2433</v>
      </c>
      <c r="C11" s="383" t="s">
        <v>2434</v>
      </c>
      <c r="F11" s="383" t="s">
        <v>2435</v>
      </c>
      <c r="G11" s="134" t="str">
        <f t="shared" si="0"/>
        <v>8/12/2007</v>
      </c>
      <c r="H11" s="394">
        <v>8</v>
      </c>
      <c r="I11" s="394">
        <v>12</v>
      </c>
      <c r="J11" s="395">
        <v>2007</v>
      </c>
      <c r="K11" s="383" t="s">
        <v>58</v>
      </c>
      <c r="L11" s="385">
        <v>58559</v>
      </c>
      <c r="M11" s="383" t="s">
        <v>2422</v>
      </c>
      <c r="N11" s="386">
        <v>46500</v>
      </c>
      <c r="P11" s="398">
        <v>10</v>
      </c>
      <c r="Q11" s="386">
        <f t="shared" si="1"/>
        <v>387.49166666666662</v>
      </c>
      <c r="R11" s="5">
        <v>32549.299999999996</v>
      </c>
      <c r="S11" s="386">
        <f t="shared" si="5"/>
        <v>33711.774999999994</v>
      </c>
      <c r="T11" s="15">
        <f t="shared" si="2"/>
        <v>1162.4749999999985</v>
      </c>
      <c r="U11" s="386">
        <f t="shared" si="3"/>
        <v>12788.225000000006</v>
      </c>
      <c r="W11" s="45">
        <f t="shared" si="4"/>
        <v>87</v>
      </c>
    </row>
    <row r="12" spans="1:23" hidden="1">
      <c r="A12" s="383" t="s">
        <v>2436</v>
      </c>
      <c r="B12" s="384" t="s">
        <v>2437</v>
      </c>
      <c r="C12" s="383" t="s">
        <v>2434</v>
      </c>
      <c r="F12" s="383" t="s">
        <v>2435</v>
      </c>
      <c r="G12" s="134" t="str">
        <f t="shared" si="0"/>
        <v>8/12/2007</v>
      </c>
      <c r="H12" s="394">
        <v>8</v>
      </c>
      <c r="I12" s="394">
        <v>12</v>
      </c>
      <c r="J12" s="395">
        <v>2007</v>
      </c>
      <c r="K12" s="383" t="s">
        <v>58</v>
      </c>
      <c r="L12" s="385">
        <v>58559</v>
      </c>
      <c r="M12" s="383" t="s">
        <v>2422</v>
      </c>
      <c r="N12" s="386">
        <v>17800</v>
      </c>
      <c r="P12" s="398">
        <v>10</v>
      </c>
      <c r="Q12" s="386">
        <f t="shared" si="1"/>
        <v>148.32500000000002</v>
      </c>
      <c r="R12" s="5">
        <v>12459.300000000001</v>
      </c>
      <c r="S12" s="386">
        <f t="shared" si="5"/>
        <v>12904.275000000001</v>
      </c>
      <c r="T12" s="15">
        <f t="shared" si="2"/>
        <v>444.97500000000036</v>
      </c>
      <c r="U12" s="386">
        <f t="shared" si="3"/>
        <v>4895.7249999999985</v>
      </c>
      <c r="W12" s="45">
        <f t="shared" si="4"/>
        <v>87</v>
      </c>
    </row>
    <row r="13" spans="1:23" hidden="1">
      <c r="A13" s="383" t="s">
        <v>2438</v>
      </c>
      <c r="B13" s="384" t="s">
        <v>2437</v>
      </c>
      <c r="C13" s="383" t="s">
        <v>2434</v>
      </c>
      <c r="F13" s="383" t="s">
        <v>2435</v>
      </c>
      <c r="G13" s="134" t="str">
        <f t="shared" si="0"/>
        <v>8/12/2007</v>
      </c>
      <c r="H13" s="394">
        <v>8</v>
      </c>
      <c r="I13" s="394">
        <v>12</v>
      </c>
      <c r="J13" s="395">
        <v>2007</v>
      </c>
      <c r="K13" s="383" t="s">
        <v>58</v>
      </c>
      <c r="L13" s="385">
        <v>58559</v>
      </c>
      <c r="M13" s="383" t="s">
        <v>2439</v>
      </c>
      <c r="N13" s="386">
        <v>17800</v>
      </c>
      <c r="P13" s="398">
        <v>10</v>
      </c>
      <c r="Q13" s="386">
        <f t="shared" si="1"/>
        <v>148.32500000000002</v>
      </c>
      <c r="R13" s="5">
        <v>12459.300000000001</v>
      </c>
      <c r="S13" s="386">
        <f t="shared" si="5"/>
        <v>12904.275000000001</v>
      </c>
      <c r="T13" s="15">
        <f t="shared" si="2"/>
        <v>444.97500000000036</v>
      </c>
      <c r="U13" s="386">
        <f t="shared" si="3"/>
        <v>4895.7249999999985</v>
      </c>
      <c r="W13" s="45">
        <f t="shared" ref="W13:W29" si="6">IF((DATEDIF(G13,W$4,"m"))&gt;=120,120,(DATEDIF(G13,W$4,"m")))</f>
        <v>87</v>
      </c>
    </row>
    <row r="14" spans="1:23">
      <c r="A14" s="383" t="s">
        <v>2440</v>
      </c>
      <c r="B14" s="384" t="s">
        <v>2441</v>
      </c>
      <c r="C14" s="383" t="s">
        <v>2442</v>
      </c>
      <c r="D14" s="385" t="s">
        <v>2443</v>
      </c>
      <c r="E14" s="383" t="s">
        <v>2444</v>
      </c>
      <c r="F14" s="383" t="s">
        <v>2421</v>
      </c>
      <c r="G14" s="134" t="str">
        <f t="shared" si="0"/>
        <v>31/12/2003</v>
      </c>
      <c r="H14" s="394">
        <v>31</v>
      </c>
      <c r="I14" s="394">
        <v>12</v>
      </c>
      <c r="J14" s="395">
        <v>2003</v>
      </c>
      <c r="L14" s="385"/>
      <c r="M14" s="383" t="s">
        <v>2422</v>
      </c>
      <c r="N14" s="386">
        <v>225000</v>
      </c>
      <c r="O14" s="386" t="s">
        <v>2445</v>
      </c>
      <c r="P14" s="398">
        <v>10</v>
      </c>
      <c r="Q14" s="386">
        <v>0</v>
      </c>
      <c r="R14" s="5">
        <v>224999</v>
      </c>
      <c r="S14" s="386">
        <v>224999</v>
      </c>
      <c r="T14" s="15">
        <v>0</v>
      </c>
      <c r="U14" s="386">
        <v>1</v>
      </c>
      <c r="W14" s="45">
        <f>IF((DATEDIF(G14,W$4,"m"))&gt;=120,120,(DATEDIF(G14,W$4,"m")))</f>
        <v>120</v>
      </c>
    </row>
    <row r="15" spans="1:23">
      <c r="A15" s="383" t="s">
        <v>2446</v>
      </c>
      <c r="B15" s="384" t="s">
        <v>2447</v>
      </c>
      <c r="D15" s="385">
        <v>2823008110</v>
      </c>
      <c r="F15" s="383" t="s">
        <v>2421</v>
      </c>
      <c r="G15" s="134" t="str">
        <f t="shared" si="0"/>
        <v>31/12/2003</v>
      </c>
      <c r="H15" s="394">
        <v>31</v>
      </c>
      <c r="I15" s="394">
        <v>12</v>
      </c>
      <c r="J15" s="395">
        <v>2003</v>
      </c>
      <c r="L15" s="385"/>
      <c r="M15" s="383" t="s">
        <v>2422</v>
      </c>
      <c r="N15" s="386">
        <v>1</v>
      </c>
      <c r="O15" s="386" t="s">
        <v>2445</v>
      </c>
      <c r="P15" s="398">
        <v>10</v>
      </c>
      <c r="Q15" s="386">
        <f t="shared" si="1"/>
        <v>0</v>
      </c>
      <c r="R15" s="5">
        <v>0</v>
      </c>
      <c r="S15" s="386">
        <f t="shared" si="5"/>
        <v>0</v>
      </c>
      <c r="T15" s="15">
        <f t="shared" si="2"/>
        <v>0</v>
      </c>
      <c r="U15" s="386">
        <f t="shared" si="3"/>
        <v>1</v>
      </c>
      <c r="W15" s="45">
        <f>IF((DATEDIF(G15,W$4,"m"))&gt;=120,120,(DATEDIF(G15,W$4,"m")))</f>
        <v>120</v>
      </c>
    </row>
    <row r="16" spans="1:23">
      <c r="A16" s="383" t="s">
        <v>2448</v>
      </c>
      <c r="B16" s="384" t="s">
        <v>2449</v>
      </c>
      <c r="C16" s="383" t="s">
        <v>2450</v>
      </c>
      <c r="E16" s="383" t="s">
        <v>2451</v>
      </c>
      <c r="F16" s="383" t="s">
        <v>2421</v>
      </c>
      <c r="G16" s="134" t="str">
        <f t="shared" si="0"/>
        <v>31/12/2003</v>
      </c>
      <c r="H16" s="394">
        <v>31</v>
      </c>
      <c r="I16" s="394">
        <v>12</v>
      </c>
      <c r="J16" s="395">
        <v>2003</v>
      </c>
      <c r="L16" s="385"/>
      <c r="M16" s="383" t="s">
        <v>2422</v>
      </c>
      <c r="N16" s="386">
        <v>12000</v>
      </c>
      <c r="O16" s="386" t="s">
        <v>2445</v>
      </c>
      <c r="P16" s="398">
        <v>10</v>
      </c>
      <c r="Q16" s="386">
        <v>0</v>
      </c>
      <c r="R16" s="5">
        <v>11999</v>
      </c>
      <c r="S16" s="386">
        <v>11999</v>
      </c>
      <c r="T16" s="15">
        <v>0</v>
      </c>
      <c r="U16" s="386">
        <v>1</v>
      </c>
      <c r="W16" s="45">
        <f>IF((DATEDIF(G16,W$4,"m"))&gt;=120,120,(DATEDIF(G16,W$4,"m")))</f>
        <v>120</v>
      </c>
    </row>
    <row r="17" spans="1:23">
      <c r="A17" s="383" t="s">
        <v>2452</v>
      </c>
      <c r="B17" s="384" t="s">
        <v>2449</v>
      </c>
      <c r="C17" s="383" t="s">
        <v>2453</v>
      </c>
      <c r="E17" s="383" t="s">
        <v>2454</v>
      </c>
      <c r="F17" s="383" t="s">
        <v>2421</v>
      </c>
      <c r="G17" s="134" t="str">
        <f t="shared" si="0"/>
        <v>31/12/2003</v>
      </c>
      <c r="H17" s="394">
        <v>31</v>
      </c>
      <c r="I17" s="394">
        <v>12</v>
      </c>
      <c r="J17" s="395">
        <v>2003</v>
      </c>
      <c r="L17" s="385"/>
      <c r="M17" s="383" t="s">
        <v>2422</v>
      </c>
      <c r="N17" s="386">
        <v>12000</v>
      </c>
      <c r="O17" s="386" t="s">
        <v>2445</v>
      </c>
      <c r="P17" s="398">
        <v>10</v>
      </c>
      <c r="Q17" s="386">
        <v>0</v>
      </c>
      <c r="R17" s="5">
        <v>11999</v>
      </c>
      <c r="S17" s="386">
        <v>11999</v>
      </c>
      <c r="T17" s="15">
        <v>0</v>
      </c>
      <c r="U17" s="386">
        <v>1</v>
      </c>
      <c r="W17" s="45">
        <f>IF((DATEDIF(G17,W$4,"m"))&gt;=120,120,(DATEDIF(G17,W$4,"m")))</f>
        <v>120</v>
      </c>
    </row>
    <row r="18" spans="1:23">
      <c r="A18" s="383" t="s">
        <v>2455</v>
      </c>
      <c r="B18" s="384" t="s">
        <v>2456</v>
      </c>
      <c r="C18" s="383" t="s">
        <v>2457</v>
      </c>
      <c r="D18" s="385" t="s">
        <v>2458</v>
      </c>
      <c r="G18" s="134" t="str">
        <f>CONCATENATE(H18,"/",I18,"/",J18,)</f>
        <v>31/12/2003</v>
      </c>
      <c r="H18" s="394">
        <v>31</v>
      </c>
      <c r="I18" s="394">
        <v>12</v>
      </c>
      <c r="J18" s="395">
        <v>2003</v>
      </c>
      <c r="L18" s="385"/>
      <c r="M18" s="383" t="s">
        <v>2422</v>
      </c>
      <c r="N18" s="386">
        <v>1</v>
      </c>
      <c r="O18" s="386" t="s">
        <v>2459</v>
      </c>
      <c r="P18" s="398">
        <v>10</v>
      </c>
      <c r="Q18" s="386">
        <f t="shared" si="1"/>
        <v>0</v>
      </c>
      <c r="R18" s="5">
        <v>0</v>
      </c>
      <c r="S18" s="386">
        <f t="shared" si="5"/>
        <v>0</v>
      </c>
      <c r="T18" s="15">
        <f t="shared" si="2"/>
        <v>0</v>
      </c>
      <c r="U18" s="386">
        <f t="shared" si="3"/>
        <v>1</v>
      </c>
      <c r="W18" s="45">
        <f t="shared" si="6"/>
        <v>120</v>
      </c>
    </row>
    <row r="19" spans="1:23" hidden="1">
      <c r="A19" s="383" t="s">
        <v>2460</v>
      </c>
      <c r="B19" s="384" t="s">
        <v>2461</v>
      </c>
      <c r="C19" s="383" t="s">
        <v>2462</v>
      </c>
      <c r="D19" s="385" t="s">
        <v>2463</v>
      </c>
      <c r="E19" s="383" t="s">
        <v>2464</v>
      </c>
      <c r="F19" s="383" t="s">
        <v>2465</v>
      </c>
      <c r="G19" s="134" t="str">
        <f t="shared" ref="G19:G42" si="7">CONCATENATE(H19,"/",I19,"/",J19,)</f>
        <v>12/10/2006</v>
      </c>
      <c r="H19" s="394">
        <v>12</v>
      </c>
      <c r="I19" s="394">
        <v>10</v>
      </c>
      <c r="J19" s="395">
        <v>2006</v>
      </c>
      <c r="K19" s="383" t="s">
        <v>26</v>
      </c>
      <c r="L19" s="385">
        <v>8799</v>
      </c>
      <c r="M19" s="383" t="s">
        <v>2422</v>
      </c>
      <c r="N19" s="386">
        <v>20000</v>
      </c>
      <c r="O19" s="396" t="s">
        <v>67</v>
      </c>
      <c r="P19" s="398">
        <v>10</v>
      </c>
      <c r="Q19" s="386">
        <f t="shared" si="1"/>
        <v>166.65833333333333</v>
      </c>
      <c r="R19" s="5">
        <v>16332.516666666666</v>
      </c>
      <c r="S19" s="386">
        <f t="shared" si="5"/>
        <v>16832.491666666665</v>
      </c>
      <c r="T19" s="15">
        <f t="shared" si="2"/>
        <v>499.97499999999854</v>
      </c>
      <c r="U19" s="386">
        <f t="shared" si="3"/>
        <v>3167.508333333335</v>
      </c>
      <c r="W19" s="45">
        <f>IF((DATEDIF(G19,W$4,"m"))&gt;=120,120,(DATEDIF(G19,W$4,"m")))</f>
        <v>101</v>
      </c>
    </row>
    <row r="20" spans="1:23" hidden="1">
      <c r="A20" s="383" t="s">
        <v>2466</v>
      </c>
      <c r="B20" s="384" t="s">
        <v>2467</v>
      </c>
      <c r="C20" s="383" t="s">
        <v>2462</v>
      </c>
      <c r="F20" s="383" t="s">
        <v>2465</v>
      </c>
      <c r="G20" s="134" t="str">
        <f t="shared" si="7"/>
        <v>12/10/2006</v>
      </c>
      <c r="H20" s="394">
        <v>12</v>
      </c>
      <c r="I20" s="394">
        <v>10</v>
      </c>
      <c r="J20" s="395">
        <v>2006</v>
      </c>
      <c r="K20" s="383" t="s">
        <v>26</v>
      </c>
      <c r="L20" s="385">
        <v>8799</v>
      </c>
      <c r="M20" s="383" t="s">
        <v>2422</v>
      </c>
      <c r="N20" s="386">
        <v>15000</v>
      </c>
      <c r="O20" s="386" t="s">
        <v>2468</v>
      </c>
      <c r="P20" s="398">
        <v>10</v>
      </c>
      <c r="Q20" s="386">
        <f t="shared" si="1"/>
        <v>124.99166666666667</v>
      </c>
      <c r="R20" s="5">
        <v>12249.183333333334</v>
      </c>
      <c r="S20" s="386">
        <f t="shared" si="5"/>
        <v>12624.158333333335</v>
      </c>
      <c r="T20" s="15">
        <f t="shared" si="2"/>
        <v>374.97500000000036</v>
      </c>
      <c r="U20" s="386">
        <f t="shared" si="3"/>
        <v>2375.8416666666653</v>
      </c>
      <c r="W20" s="45">
        <f>IF((DATEDIF(G20,W$4,"m"))&gt;=120,120,(DATEDIF(G20,W$4,"m")))</f>
        <v>101</v>
      </c>
    </row>
    <row r="21" spans="1:23" hidden="1">
      <c r="A21" s="383" t="s">
        <v>2469</v>
      </c>
      <c r="B21" s="384" t="s">
        <v>2470</v>
      </c>
      <c r="C21" s="383" t="s">
        <v>2051</v>
      </c>
      <c r="D21" s="385" t="s">
        <v>2471</v>
      </c>
      <c r="E21" s="383" t="s">
        <v>2472</v>
      </c>
      <c r="F21" s="383" t="s">
        <v>2473</v>
      </c>
      <c r="G21" s="134" t="str">
        <f t="shared" si="7"/>
        <v>10/6/2005</v>
      </c>
      <c r="H21" s="394">
        <v>10</v>
      </c>
      <c r="I21" s="394">
        <v>6</v>
      </c>
      <c r="J21" s="395">
        <v>2005</v>
      </c>
      <c r="K21" s="383" t="s">
        <v>26</v>
      </c>
      <c r="L21" s="385">
        <v>6500</v>
      </c>
      <c r="M21" s="383" t="s">
        <v>2422</v>
      </c>
      <c r="N21" s="386">
        <v>65000</v>
      </c>
      <c r="O21" s="386" t="s">
        <v>2474</v>
      </c>
      <c r="P21" s="398">
        <v>10</v>
      </c>
      <c r="Q21" s="386">
        <f t="shared" si="1"/>
        <v>541.6583333333333</v>
      </c>
      <c r="R21" s="5">
        <v>61749.049999999996</v>
      </c>
      <c r="S21" s="386">
        <f t="shared" si="5"/>
        <v>63374.024999999994</v>
      </c>
      <c r="T21" s="15">
        <f t="shared" si="2"/>
        <v>1624.9749999999985</v>
      </c>
      <c r="U21" s="386">
        <f t="shared" si="3"/>
        <v>1625.9750000000058</v>
      </c>
      <c r="W21" s="45">
        <f>IF((DATEDIF(G21,W$4,"m"))&gt;=120,120,(DATEDIF(G21,W$4,"m")))</f>
        <v>117</v>
      </c>
    </row>
    <row r="22" spans="1:23">
      <c r="A22" s="383" t="s">
        <v>2475</v>
      </c>
      <c r="B22" s="384" t="s">
        <v>2476</v>
      </c>
      <c r="C22" s="383" t="s">
        <v>2477</v>
      </c>
      <c r="D22" s="385" t="s">
        <v>2478</v>
      </c>
      <c r="E22" s="383" t="s">
        <v>2479</v>
      </c>
      <c r="F22" s="383" t="s">
        <v>1585</v>
      </c>
      <c r="G22" s="134" t="str">
        <f t="shared" si="7"/>
        <v>8/12/2003</v>
      </c>
      <c r="H22" s="394">
        <v>8</v>
      </c>
      <c r="I22" s="394">
        <v>12</v>
      </c>
      <c r="J22" s="395">
        <v>2003</v>
      </c>
      <c r="K22" s="383" t="s">
        <v>26</v>
      </c>
      <c r="L22" s="385">
        <v>2569</v>
      </c>
      <c r="M22" s="383" t="s">
        <v>2422</v>
      </c>
      <c r="N22" s="386">
        <v>26258.400000000001</v>
      </c>
      <c r="O22" s="386" t="s">
        <v>2480</v>
      </c>
      <c r="P22" s="398">
        <v>10</v>
      </c>
      <c r="Q22" s="386">
        <v>0</v>
      </c>
      <c r="R22" s="5">
        <v>26257.400000000005</v>
      </c>
      <c r="S22" s="386">
        <v>26257.400000000005</v>
      </c>
      <c r="T22" s="15">
        <v>0</v>
      </c>
      <c r="U22" s="386">
        <v>1</v>
      </c>
      <c r="W22" s="45">
        <f t="shared" si="6"/>
        <v>120</v>
      </c>
    </row>
    <row r="23" spans="1:23">
      <c r="A23" s="383" t="s">
        <v>2481</v>
      </c>
      <c r="B23" s="384" t="s">
        <v>2482</v>
      </c>
      <c r="C23" s="383" t="s">
        <v>2457</v>
      </c>
      <c r="D23" s="385" t="s">
        <v>2483</v>
      </c>
      <c r="E23" s="383" t="s">
        <v>2484</v>
      </c>
      <c r="G23" s="134" t="str">
        <f>CONCATENATE(H23,"/",I23,"/",J23,)</f>
        <v>8/12/2003</v>
      </c>
      <c r="H23" s="394">
        <v>8</v>
      </c>
      <c r="I23" s="394">
        <v>12</v>
      </c>
      <c r="J23" s="395">
        <v>2003</v>
      </c>
      <c r="L23" s="385"/>
      <c r="M23" s="383" t="s">
        <v>2422</v>
      </c>
      <c r="N23" s="386">
        <v>1</v>
      </c>
      <c r="O23" s="386" t="s">
        <v>2480</v>
      </c>
      <c r="P23" s="398">
        <v>10</v>
      </c>
      <c r="Q23" s="386">
        <f t="shared" si="1"/>
        <v>0</v>
      </c>
      <c r="R23" s="5">
        <v>0</v>
      </c>
      <c r="S23" s="386">
        <f t="shared" si="5"/>
        <v>0</v>
      </c>
      <c r="T23" s="15">
        <f t="shared" si="2"/>
        <v>0</v>
      </c>
      <c r="U23" s="386">
        <f>N23-S23</f>
        <v>1</v>
      </c>
      <c r="W23" s="45">
        <f t="shared" si="6"/>
        <v>120</v>
      </c>
    </row>
    <row r="24" spans="1:23" hidden="1">
      <c r="A24" s="383" t="s">
        <v>2485</v>
      </c>
      <c r="B24" s="384" t="s">
        <v>2486</v>
      </c>
      <c r="C24" s="383" t="s">
        <v>2457</v>
      </c>
      <c r="D24" s="385" t="s">
        <v>2487</v>
      </c>
      <c r="F24" s="383" t="s">
        <v>2473</v>
      </c>
      <c r="G24" s="134" t="str">
        <f t="shared" si="7"/>
        <v>20/9/2006</v>
      </c>
      <c r="H24" s="394">
        <v>20</v>
      </c>
      <c r="I24" s="394">
        <v>9</v>
      </c>
      <c r="J24" s="395">
        <v>2006</v>
      </c>
      <c r="K24" s="383" t="s">
        <v>58</v>
      </c>
      <c r="L24" s="385">
        <v>87</v>
      </c>
      <c r="M24" s="383" t="s">
        <v>2422</v>
      </c>
      <c r="N24" s="386">
        <v>76999.990000000005</v>
      </c>
      <c r="O24" s="386" t="s">
        <v>2488</v>
      </c>
      <c r="P24" s="398">
        <v>10</v>
      </c>
      <c r="Q24" s="386">
        <f t="shared" si="1"/>
        <v>641.65825000000007</v>
      </c>
      <c r="R24" s="5">
        <v>63524.166750000004</v>
      </c>
      <c r="S24" s="386">
        <f t="shared" si="5"/>
        <v>65449.141500000005</v>
      </c>
      <c r="T24" s="15">
        <f t="shared" si="2"/>
        <v>1924.9747500000012</v>
      </c>
      <c r="U24" s="386">
        <f>N24-S24</f>
        <v>11550.8485</v>
      </c>
      <c r="W24" s="45">
        <f>IF((DATEDIF(G24,W$4,"m"))&gt;=120,120,(DATEDIF(G24,W$4,"m")))</f>
        <v>102</v>
      </c>
    </row>
    <row r="25" spans="1:23" s="398" customFormat="1" hidden="1">
      <c r="A25" s="383" t="s">
        <v>2489</v>
      </c>
      <c r="B25" s="397" t="s">
        <v>2490</v>
      </c>
      <c r="C25" s="398" t="s">
        <v>2457</v>
      </c>
      <c r="D25" s="399" t="s">
        <v>2491</v>
      </c>
      <c r="F25" s="398" t="s">
        <v>2473</v>
      </c>
      <c r="G25" s="134" t="str">
        <f t="shared" si="7"/>
        <v>6/10/2006</v>
      </c>
      <c r="H25" s="400">
        <v>6</v>
      </c>
      <c r="I25" s="400">
        <v>10</v>
      </c>
      <c r="J25" s="401">
        <v>2006</v>
      </c>
      <c r="K25" s="398" t="s">
        <v>58</v>
      </c>
      <c r="L25" s="399">
        <v>97</v>
      </c>
      <c r="M25" s="398" t="s">
        <v>2422</v>
      </c>
      <c r="N25" s="402">
        <v>60500</v>
      </c>
      <c r="O25" s="402"/>
      <c r="P25" s="398">
        <v>10</v>
      </c>
      <c r="Q25" s="386">
        <f t="shared" si="1"/>
        <v>504.1583333333333</v>
      </c>
      <c r="R25" s="5">
        <v>49407.516666666663</v>
      </c>
      <c r="S25" s="386">
        <f t="shared" si="5"/>
        <v>50919.991666666661</v>
      </c>
      <c r="T25" s="15">
        <f t="shared" si="2"/>
        <v>1512.4749999999985</v>
      </c>
      <c r="U25" s="386">
        <f>N25-S25</f>
        <v>9580.0083333333387</v>
      </c>
      <c r="W25" s="45">
        <f t="shared" si="6"/>
        <v>101</v>
      </c>
    </row>
    <row r="26" spans="1:23" s="398" customFormat="1" hidden="1">
      <c r="A26" s="383" t="s">
        <v>2492</v>
      </c>
      <c r="B26" s="397" t="s">
        <v>2490</v>
      </c>
      <c r="C26" s="398" t="s">
        <v>2457</v>
      </c>
      <c r="D26" s="399" t="s">
        <v>2491</v>
      </c>
      <c r="F26" s="398" t="s">
        <v>2473</v>
      </c>
      <c r="G26" s="134" t="str">
        <f t="shared" si="7"/>
        <v>10/10/2006</v>
      </c>
      <c r="H26" s="400">
        <v>10</v>
      </c>
      <c r="I26" s="400">
        <v>10</v>
      </c>
      <c r="J26" s="401">
        <v>2006</v>
      </c>
      <c r="K26" s="398" t="s">
        <v>58</v>
      </c>
      <c r="L26" s="399">
        <v>98</v>
      </c>
      <c r="M26" s="398" t="s">
        <v>2422</v>
      </c>
      <c r="N26" s="402">
        <v>60500</v>
      </c>
      <c r="O26" s="402"/>
      <c r="P26" s="398">
        <v>10</v>
      </c>
      <c r="Q26" s="386">
        <f t="shared" si="1"/>
        <v>504.1583333333333</v>
      </c>
      <c r="R26" s="5">
        <v>49407.516666666663</v>
      </c>
      <c r="S26" s="386">
        <f t="shared" si="5"/>
        <v>50919.991666666661</v>
      </c>
      <c r="T26" s="15">
        <f t="shared" si="2"/>
        <v>1512.4749999999985</v>
      </c>
      <c r="U26" s="386">
        <f>N26-S26</f>
        <v>9580.0083333333387</v>
      </c>
      <c r="W26" s="45">
        <f t="shared" si="6"/>
        <v>101</v>
      </c>
    </row>
    <row r="27" spans="1:23" s="404" customFormat="1">
      <c r="A27" s="383" t="s">
        <v>2493</v>
      </c>
      <c r="B27" s="403" t="s">
        <v>2494</v>
      </c>
      <c r="C27" s="404" t="s">
        <v>2495</v>
      </c>
      <c r="D27" s="405"/>
      <c r="F27" s="404" t="s">
        <v>1585</v>
      </c>
      <c r="G27" s="134" t="str">
        <f t="shared" si="7"/>
        <v>8/12/2003</v>
      </c>
      <c r="H27" s="406">
        <v>8</v>
      </c>
      <c r="I27" s="406">
        <v>12</v>
      </c>
      <c r="J27" s="407">
        <v>2003</v>
      </c>
      <c r="K27" s="404" t="s">
        <v>26</v>
      </c>
      <c r="L27" s="405">
        <v>2569</v>
      </c>
      <c r="M27" s="404" t="s">
        <v>2422</v>
      </c>
      <c r="N27" s="408">
        <v>98745</v>
      </c>
      <c r="O27" s="408"/>
      <c r="P27" s="404">
        <v>10</v>
      </c>
      <c r="Q27" s="386">
        <v>0</v>
      </c>
      <c r="R27" s="5">
        <v>98744</v>
      </c>
      <c r="S27" s="386">
        <v>98744</v>
      </c>
      <c r="T27" s="15">
        <v>0</v>
      </c>
      <c r="U27" s="386">
        <v>1</v>
      </c>
      <c r="W27" s="45">
        <f t="shared" si="6"/>
        <v>120</v>
      </c>
    </row>
    <row r="28" spans="1:23" s="398" customFormat="1" hidden="1">
      <c r="A28" s="383" t="s">
        <v>2496</v>
      </c>
      <c r="B28" s="397" t="s">
        <v>2437</v>
      </c>
      <c r="C28" s="398" t="s">
        <v>2434</v>
      </c>
      <c r="D28" s="399"/>
      <c r="F28" s="398" t="s">
        <v>2435</v>
      </c>
      <c r="G28" s="134" t="str">
        <f t="shared" si="7"/>
        <v>8/12/2007</v>
      </c>
      <c r="H28" s="400">
        <v>8</v>
      </c>
      <c r="I28" s="400">
        <v>12</v>
      </c>
      <c r="J28" s="401">
        <v>2007</v>
      </c>
      <c r="K28" s="398" t="s">
        <v>58</v>
      </c>
      <c r="L28" s="399">
        <v>58559</v>
      </c>
      <c r="M28" s="398" t="s">
        <v>2439</v>
      </c>
      <c r="N28" s="402">
        <v>17800</v>
      </c>
      <c r="O28" s="402"/>
      <c r="P28" s="398">
        <v>10</v>
      </c>
      <c r="Q28" s="386">
        <f t="shared" si="1"/>
        <v>148.32500000000002</v>
      </c>
      <c r="R28" s="5">
        <v>12459.300000000001</v>
      </c>
      <c r="S28" s="386">
        <f t="shared" si="5"/>
        <v>12904.275000000001</v>
      </c>
      <c r="T28" s="15">
        <f t="shared" si="2"/>
        <v>444.97500000000036</v>
      </c>
      <c r="U28" s="386">
        <f>N28-S28</f>
        <v>4895.7249999999985</v>
      </c>
      <c r="W28" s="45">
        <f t="shared" si="6"/>
        <v>87</v>
      </c>
    </row>
    <row r="29" spans="1:23" s="398" customFormat="1" hidden="1">
      <c r="A29" s="383" t="s">
        <v>2497</v>
      </c>
      <c r="B29" s="397" t="s">
        <v>2437</v>
      </c>
      <c r="C29" s="398" t="s">
        <v>2434</v>
      </c>
      <c r="D29" s="399"/>
      <c r="F29" s="398" t="s">
        <v>2435</v>
      </c>
      <c r="G29" s="134" t="str">
        <f t="shared" si="7"/>
        <v>8/12/2007</v>
      </c>
      <c r="H29" s="400">
        <v>8</v>
      </c>
      <c r="I29" s="400">
        <v>12</v>
      </c>
      <c r="J29" s="401">
        <v>2007</v>
      </c>
      <c r="K29" s="398" t="s">
        <v>58</v>
      </c>
      <c r="L29" s="399">
        <v>58559</v>
      </c>
      <c r="M29" s="398" t="s">
        <v>2439</v>
      </c>
      <c r="N29" s="402">
        <v>17800</v>
      </c>
      <c r="O29" s="402"/>
      <c r="P29" s="398">
        <v>10</v>
      </c>
      <c r="Q29" s="386">
        <f t="shared" si="1"/>
        <v>148.32500000000002</v>
      </c>
      <c r="R29" s="5">
        <v>12459.300000000001</v>
      </c>
      <c r="S29" s="386">
        <f t="shared" si="5"/>
        <v>12904.275000000001</v>
      </c>
      <c r="T29" s="15">
        <f t="shared" si="2"/>
        <v>444.97500000000036</v>
      </c>
      <c r="U29" s="386">
        <f>N29-S29</f>
        <v>4895.7249999999985</v>
      </c>
      <c r="W29" s="45">
        <f t="shared" si="6"/>
        <v>87</v>
      </c>
    </row>
    <row r="30" spans="1:23" s="398" customFormat="1" hidden="1">
      <c r="A30" s="383" t="s">
        <v>2498</v>
      </c>
      <c r="B30" s="397" t="s">
        <v>2499</v>
      </c>
      <c r="D30" s="399"/>
      <c r="F30" s="398" t="s">
        <v>565</v>
      </c>
      <c r="G30" s="134" t="str">
        <f t="shared" si="7"/>
        <v>21/10/2008</v>
      </c>
      <c r="H30" s="400">
        <v>21</v>
      </c>
      <c r="I30" s="400">
        <v>10</v>
      </c>
      <c r="J30" s="401">
        <v>2008</v>
      </c>
      <c r="L30" s="399"/>
      <c r="N30" s="402">
        <v>2664.75</v>
      </c>
      <c r="O30" s="409" t="s">
        <v>2500</v>
      </c>
      <c r="P30" s="398">
        <v>10</v>
      </c>
      <c r="Q30" s="386">
        <f t="shared" si="1"/>
        <v>22.197916666666668</v>
      </c>
      <c r="R30" s="5">
        <v>1642.6458333333335</v>
      </c>
      <c r="S30" s="386">
        <f t="shared" si="5"/>
        <v>1709.2395833333335</v>
      </c>
      <c r="T30" s="15">
        <f t="shared" si="2"/>
        <v>66.59375</v>
      </c>
      <c r="U30" s="386">
        <f>N30-S30</f>
        <v>955.51041666666652</v>
      </c>
      <c r="W30" s="45">
        <f>IF((DATEDIF(G30,W$4,"m"))&gt;=120,120,(DATEDIF(G30,W$4,"m")))</f>
        <v>77</v>
      </c>
    </row>
    <row r="31" spans="1:23" s="107" customFormat="1" hidden="1">
      <c r="A31" s="107" t="s">
        <v>430</v>
      </c>
      <c r="B31" s="410"/>
      <c r="D31" s="411"/>
      <c r="G31" s="134"/>
      <c r="H31" s="412"/>
      <c r="I31" s="412"/>
      <c r="J31" s="413"/>
      <c r="L31" s="411"/>
      <c r="N31" s="117">
        <f>SUM(N7:N30)</f>
        <v>917374.14</v>
      </c>
      <c r="O31" s="117"/>
      <c r="Q31" s="117">
        <f>SUM(Q7:Q30)</f>
        <v>3486.2728333333325</v>
      </c>
      <c r="R31" s="117">
        <v>835696.49591666658</v>
      </c>
      <c r="S31" s="117">
        <f>SUM(S7:S30)</f>
        <v>846155.31441666675</v>
      </c>
      <c r="T31" s="117">
        <f>SUM(T7:T30)</f>
        <v>10458.818499999996</v>
      </c>
      <c r="U31" s="117">
        <f>SUM(U7:U30)</f>
        <v>71218.825583333353</v>
      </c>
      <c r="W31" s="45"/>
    </row>
    <row r="32" spans="1:23" s="398" customFormat="1">
      <c r="B32" s="397"/>
      <c r="D32" s="399"/>
      <c r="G32" s="134"/>
      <c r="H32" s="400"/>
      <c r="I32" s="400"/>
      <c r="J32" s="401"/>
      <c r="L32" s="399"/>
      <c r="N32" s="402"/>
      <c r="O32" s="402"/>
      <c r="Q32" s="402"/>
      <c r="R32" s="402"/>
      <c r="S32" s="402"/>
      <c r="T32" s="402"/>
      <c r="U32" s="402"/>
      <c r="W32" s="45"/>
    </row>
    <row r="33" spans="1:23" s="398" customFormat="1">
      <c r="A33" s="404" t="s">
        <v>2501</v>
      </c>
      <c r="B33" s="404" t="s">
        <v>2502</v>
      </c>
      <c r="C33" s="404" t="s">
        <v>1577</v>
      </c>
      <c r="D33" s="404"/>
      <c r="E33" s="404"/>
      <c r="F33" s="404" t="s">
        <v>2503</v>
      </c>
      <c r="G33" s="134" t="str">
        <f t="shared" si="7"/>
        <v>2/4/2009</v>
      </c>
      <c r="H33" s="404">
        <v>2</v>
      </c>
      <c r="I33" s="404">
        <v>4</v>
      </c>
      <c r="J33" s="404">
        <v>2009</v>
      </c>
      <c r="K33" s="414" t="s">
        <v>540</v>
      </c>
      <c r="L33" s="405">
        <v>15583</v>
      </c>
      <c r="M33" s="398" t="s">
        <v>2422</v>
      </c>
      <c r="N33" s="408">
        <v>42244.77</v>
      </c>
      <c r="O33" s="415" t="s">
        <v>1662</v>
      </c>
      <c r="P33" s="398">
        <v>10</v>
      </c>
      <c r="Q33" s="408">
        <f>(((N33)-1)/10)/12</f>
        <v>352.03141666666664</v>
      </c>
      <c r="R33" s="5">
        <v>23938.136333333332</v>
      </c>
      <c r="S33" s="386">
        <f>Q33*W33</f>
        <v>24994.23058333333</v>
      </c>
      <c r="T33" s="15">
        <f>S33-R33</f>
        <v>1056.0942499999983</v>
      </c>
      <c r="U33" s="386">
        <f>N33-S33</f>
        <v>17250.539416666667</v>
      </c>
      <c r="W33" s="45">
        <f>IF((DATEDIF(G33,W$4,"m"))&gt;=120,120,(DATEDIF(G33,W$4,"m")))</f>
        <v>71</v>
      </c>
    </row>
    <row r="34" spans="1:23" s="398" customFormat="1">
      <c r="A34" s="398" t="s">
        <v>2504</v>
      </c>
      <c r="B34" s="404" t="s">
        <v>2502</v>
      </c>
      <c r="C34" s="404" t="s">
        <v>1577</v>
      </c>
      <c r="D34" s="404"/>
      <c r="E34" s="404"/>
      <c r="F34" s="404" t="s">
        <v>2503</v>
      </c>
      <c r="G34" s="134" t="str">
        <f t="shared" si="7"/>
        <v>2/4/2009</v>
      </c>
      <c r="H34" s="404">
        <v>2</v>
      </c>
      <c r="I34" s="404">
        <v>4</v>
      </c>
      <c r="J34" s="404">
        <v>2009</v>
      </c>
      <c r="K34" s="414" t="s">
        <v>540</v>
      </c>
      <c r="L34" s="405">
        <v>15583</v>
      </c>
      <c r="M34" s="398" t="s">
        <v>2422</v>
      </c>
      <c r="N34" s="408">
        <v>42244.77</v>
      </c>
      <c r="O34" s="416"/>
      <c r="P34" s="398">
        <v>10</v>
      </c>
      <c r="Q34" s="408">
        <f>(((N34)-1)/10)/12</f>
        <v>352.03141666666664</v>
      </c>
      <c r="R34" s="5">
        <v>23938.136333333332</v>
      </c>
      <c r="S34" s="386">
        <f>Q34*W34</f>
        <v>24994.23058333333</v>
      </c>
      <c r="T34" s="15">
        <f>S34-R34</f>
        <v>1056.0942499999983</v>
      </c>
      <c r="U34" s="386">
        <f>N34-S34</f>
        <v>17250.539416666667</v>
      </c>
      <c r="W34" s="45">
        <f>IF((DATEDIF(G34,W$4,"m"))&gt;=120,120,(DATEDIF(G34,W$4,"m")))</f>
        <v>71</v>
      </c>
    </row>
    <row r="35" spans="1:23" s="398" customFormat="1">
      <c r="A35" s="398" t="s">
        <v>2505</v>
      </c>
      <c r="B35" s="404" t="s">
        <v>2502</v>
      </c>
      <c r="C35" s="404" t="s">
        <v>1577</v>
      </c>
      <c r="D35" s="404"/>
      <c r="E35" s="404"/>
      <c r="F35" s="404" t="s">
        <v>2503</v>
      </c>
      <c r="G35" s="134" t="str">
        <f t="shared" si="7"/>
        <v>2/4/2009</v>
      </c>
      <c r="H35" s="404">
        <v>2</v>
      </c>
      <c r="I35" s="404">
        <v>4</v>
      </c>
      <c r="J35" s="404">
        <v>2009</v>
      </c>
      <c r="K35" s="414" t="s">
        <v>540</v>
      </c>
      <c r="L35" s="405">
        <v>15583</v>
      </c>
      <c r="M35" s="398" t="s">
        <v>2422</v>
      </c>
      <c r="N35" s="408">
        <v>42244.77</v>
      </c>
      <c r="O35" s="416"/>
      <c r="P35" s="398">
        <v>10</v>
      </c>
      <c r="Q35" s="408">
        <f>(((N35)-1)/10)/12</f>
        <v>352.03141666666664</v>
      </c>
      <c r="R35" s="5">
        <v>23938.136333333332</v>
      </c>
      <c r="S35" s="386">
        <f>Q35*W35</f>
        <v>24994.23058333333</v>
      </c>
      <c r="T35" s="15">
        <f>S35-R35</f>
        <v>1056.0942499999983</v>
      </c>
      <c r="U35" s="386">
        <f>N35-S35</f>
        <v>17250.539416666667</v>
      </c>
      <c r="W35" s="45">
        <f>IF((DATEDIF(G35,W$4,"m"))&gt;=120,120,(DATEDIF(G35,W$4,"m")))</f>
        <v>71</v>
      </c>
    </row>
    <row r="36" spans="1:23" s="398" customFormat="1">
      <c r="A36" s="107" t="s">
        <v>533</v>
      </c>
      <c r="B36" s="404"/>
      <c r="C36" s="404"/>
      <c r="D36" s="404"/>
      <c r="E36" s="404"/>
      <c r="F36" s="404"/>
      <c r="G36" s="134"/>
      <c r="H36" s="404"/>
      <c r="I36" s="404"/>
      <c r="J36" s="404"/>
      <c r="K36" s="414"/>
      <c r="L36" s="405"/>
      <c r="N36" s="117">
        <f>SUM(N33:N35)</f>
        <v>126734.31</v>
      </c>
      <c r="O36" s="117"/>
      <c r="P36" s="428"/>
      <c r="Q36" s="117">
        <f>SUM(Q33:Q35)</f>
        <v>1056.0942499999999</v>
      </c>
      <c r="R36" s="117">
        <v>71814.409</v>
      </c>
      <c r="S36" s="117">
        <f>SUM(S33:S35)</f>
        <v>74982.691749999998</v>
      </c>
      <c r="T36" s="117">
        <f>SUM(T33:T35)</f>
        <v>3168.2827499999948</v>
      </c>
      <c r="U36" s="117">
        <f>SUM(U33:U35)</f>
        <v>51751.61825</v>
      </c>
      <c r="W36" s="45"/>
    </row>
    <row r="37" spans="1:23" s="398" customFormat="1">
      <c r="B37" s="404"/>
      <c r="C37" s="404"/>
      <c r="D37" s="404"/>
      <c r="E37" s="404"/>
      <c r="F37" s="404"/>
      <c r="G37" s="134"/>
      <c r="H37" s="404"/>
      <c r="I37" s="404"/>
      <c r="J37" s="404"/>
      <c r="K37" s="414"/>
      <c r="L37" s="405"/>
      <c r="N37" s="416"/>
      <c r="O37" s="416"/>
      <c r="Q37" s="402"/>
      <c r="R37" s="402"/>
      <c r="S37" s="402"/>
      <c r="T37" s="402"/>
      <c r="U37" s="402"/>
      <c r="W37" s="45"/>
    </row>
    <row r="38" spans="1:23" s="107" customFormat="1">
      <c r="A38" s="107" t="s">
        <v>534</v>
      </c>
      <c r="B38" s="410"/>
      <c r="D38" s="411"/>
      <c r="G38" s="134"/>
      <c r="H38" s="412"/>
      <c r="I38" s="412"/>
      <c r="J38" s="413"/>
      <c r="M38" s="398"/>
      <c r="N38" s="417">
        <f>+N31+N36</f>
        <v>1044108.45</v>
      </c>
      <c r="O38" s="417"/>
      <c r="P38" s="428"/>
      <c r="Q38" s="417">
        <f>+Q31+Q36</f>
        <v>4542.3670833333326</v>
      </c>
      <c r="R38" s="417">
        <v>907510.90491666656</v>
      </c>
      <c r="S38" s="417">
        <f>+S31+S36</f>
        <v>921138.00616666675</v>
      </c>
      <c r="T38" s="417">
        <f>+T31+T36</f>
        <v>13627.101249999991</v>
      </c>
      <c r="U38" s="417">
        <f>+U31+U36</f>
        <v>122970.44383333335</v>
      </c>
      <c r="W38" s="45"/>
    </row>
    <row r="39" spans="1:23" s="398" customFormat="1">
      <c r="B39" s="397"/>
      <c r="D39" s="399"/>
      <c r="G39" s="134"/>
      <c r="H39" s="400"/>
      <c r="I39" s="400"/>
      <c r="J39" s="401"/>
      <c r="N39" s="402"/>
      <c r="O39" s="402"/>
      <c r="Q39" s="402"/>
      <c r="R39" s="402"/>
      <c r="S39" s="402"/>
      <c r="T39" s="402"/>
      <c r="U39" s="402"/>
      <c r="W39" s="45"/>
    </row>
    <row r="40" spans="1:23" s="398" customFormat="1">
      <c r="A40" s="404" t="s">
        <v>2506</v>
      </c>
      <c r="B40" s="397" t="s">
        <v>2507</v>
      </c>
      <c r="D40" s="399" t="s">
        <v>2508</v>
      </c>
      <c r="E40" s="398" t="s">
        <v>2509</v>
      </c>
      <c r="F40" s="398" t="s">
        <v>2510</v>
      </c>
      <c r="G40" s="134" t="str">
        <f t="shared" si="7"/>
        <v>2/7/2010</v>
      </c>
      <c r="H40" s="418">
        <v>2</v>
      </c>
      <c r="I40" s="418">
        <v>7</v>
      </c>
      <c r="J40" s="419">
        <v>2010</v>
      </c>
      <c r="K40" s="398" t="s">
        <v>540</v>
      </c>
      <c r="L40" s="399">
        <v>14671</v>
      </c>
      <c r="M40" s="398" t="s">
        <v>2422</v>
      </c>
      <c r="N40" s="408">
        <v>580460</v>
      </c>
      <c r="O40" s="420"/>
      <c r="P40" s="398">
        <v>10</v>
      </c>
      <c r="Q40" s="408">
        <f>(((N40)-1)/10)/12</f>
        <v>4837.1583333333338</v>
      </c>
      <c r="R40" s="5">
        <v>256369.39166666669</v>
      </c>
      <c r="S40" s="386">
        <f>Q40*W40</f>
        <v>270880.8666666667</v>
      </c>
      <c r="T40" s="15">
        <f>S40-R40</f>
        <v>14511.475000000006</v>
      </c>
      <c r="U40" s="386">
        <f>N40-S40</f>
        <v>309579.1333333333</v>
      </c>
      <c r="W40" s="45">
        <f>IF((DATEDIF(G40,W$4,"m"))&gt;=120,120,(DATEDIF(G40,W$4,"m")))</f>
        <v>56</v>
      </c>
    </row>
    <row r="41" spans="1:23" s="398" customFormat="1">
      <c r="A41" s="398" t="s">
        <v>2511</v>
      </c>
      <c r="B41" s="397" t="s">
        <v>2507</v>
      </c>
      <c r="D41" s="399"/>
      <c r="F41" s="398" t="s">
        <v>2510</v>
      </c>
      <c r="G41" s="134" t="str">
        <f t="shared" si="7"/>
        <v>2/7/2010</v>
      </c>
      <c r="H41" s="418">
        <v>2</v>
      </c>
      <c r="I41" s="418">
        <v>7</v>
      </c>
      <c r="J41" s="419">
        <v>2010</v>
      </c>
      <c r="K41" s="398" t="s">
        <v>540</v>
      </c>
      <c r="L41" s="399">
        <v>14671</v>
      </c>
      <c r="M41" s="398" t="s">
        <v>2422</v>
      </c>
      <c r="N41" s="408">
        <v>1451150</v>
      </c>
      <c r="O41" s="421"/>
      <c r="P41" s="398">
        <v>10</v>
      </c>
      <c r="Q41" s="408">
        <f>(((N41)-1)/10)/12</f>
        <v>12092.908333333333</v>
      </c>
      <c r="R41" s="5">
        <v>640924.1416666666</v>
      </c>
      <c r="S41" s="386">
        <f>Q41*W41</f>
        <v>677202.8666666667</v>
      </c>
      <c r="T41" s="15">
        <f>S41-R41</f>
        <v>36278.725000000093</v>
      </c>
      <c r="U41" s="386">
        <f>N41-S41</f>
        <v>773947.1333333333</v>
      </c>
      <c r="W41" s="45">
        <f>IF((DATEDIF(G41,W$4,"m"))&gt;=120,120,(DATEDIF(G41,W$4,"m")))</f>
        <v>56</v>
      </c>
    </row>
    <row r="42" spans="1:23" s="398" customFormat="1">
      <c r="A42" s="398" t="s">
        <v>2512</v>
      </c>
      <c r="B42" s="397" t="s">
        <v>2507</v>
      </c>
      <c r="D42" s="399"/>
      <c r="F42" s="398" t="s">
        <v>2510</v>
      </c>
      <c r="G42" s="134" t="str">
        <f t="shared" si="7"/>
        <v>2/7/2010</v>
      </c>
      <c r="H42" s="418">
        <v>2</v>
      </c>
      <c r="I42" s="418">
        <v>7</v>
      </c>
      <c r="J42" s="419">
        <v>2010</v>
      </c>
      <c r="K42" s="398" t="s">
        <v>540</v>
      </c>
      <c r="L42" s="399">
        <v>14671</v>
      </c>
      <c r="M42" s="398" t="s">
        <v>2422</v>
      </c>
      <c r="N42" s="408">
        <v>870690</v>
      </c>
      <c r="O42" s="421"/>
      <c r="P42" s="398">
        <v>10</v>
      </c>
      <c r="Q42" s="408">
        <f>(((N42)-1)/10)/12</f>
        <v>7255.7416666666659</v>
      </c>
      <c r="R42" s="5">
        <v>384554.30833333329</v>
      </c>
      <c r="S42" s="386">
        <f>Q42*W42</f>
        <v>406321.53333333327</v>
      </c>
      <c r="T42" s="15">
        <f>S42-R42</f>
        <v>21767.224999999977</v>
      </c>
      <c r="U42" s="386">
        <f>N42-S42</f>
        <v>464368.46666666673</v>
      </c>
      <c r="W42" s="45">
        <f>IF((DATEDIF(G42,W$4,"m"))&gt;=120,120,(DATEDIF(G42,W$4,"m")))</f>
        <v>56</v>
      </c>
    </row>
    <row r="43" spans="1:23" s="398" customFormat="1">
      <c r="A43" s="107" t="s">
        <v>600</v>
      </c>
      <c r="B43" s="410"/>
      <c r="D43" s="399"/>
      <c r="G43" s="134"/>
      <c r="H43" s="400"/>
      <c r="I43" s="400"/>
      <c r="J43" s="401"/>
      <c r="N43" s="117">
        <f>SUM(N40:N42)</f>
        <v>2902300</v>
      </c>
      <c r="O43" s="117"/>
      <c r="P43" s="428"/>
      <c r="Q43" s="117">
        <f>SUM(Q40:Q42)</f>
        <v>24185.808333333331</v>
      </c>
      <c r="R43" s="117">
        <v>1281847.8416666666</v>
      </c>
      <c r="S43" s="117">
        <f>SUM(S40:S42)</f>
        <v>1354405.2666666666</v>
      </c>
      <c r="T43" s="117">
        <f>SUM(T40:T42)</f>
        <v>72557.425000000076</v>
      </c>
      <c r="U43" s="117">
        <f>SUM(U40:U42)</f>
        <v>1547894.7333333334</v>
      </c>
      <c r="W43" s="45"/>
    </row>
    <row r="44" spans="1:23" s="398" customFormat="1">
      <c r="B44" s="397"/>
      <c r="D44" s="399"/>
      <c r="G44" s="134"/>
      <c r="H44" s="400"/>
      <c r="I44" s="400"/>
      <c r="J44" s="401"/>
      <c r="N44" s="402"/>
      <c r="O44" s="402"/>
      <c r="Q44" s="402"/>
      <c r="R44" s="402"/>
      <c r="S44" s="402"/>
      <c r="T44" s="402"/>
      <c r="U44" s="402"/>
      <c r="W44" s="45"/>
    </row>
    <row r="45" spans="1:23" s="398" customFormat="1" ht="15.75" customHeight="1">
      <c r="B45" s="397" t="s">
        <v>2513</v>
      </c>
      <c r="C45" s="398" t="s">
        <v>2514</v>
      </c>
      <c r="D45" s="399"/>
      <c r="F45" s="398" t="s">
        <v>2515</v>
      </c>
      <c r="G45" s="134">
        <v>41556</v>
      </c>
      <c r="H45" s="418">
        <v>2</v>
      </c>
      <c r="I45" s="418">
        <v>7</v>
      </c>
      <c r="J45" s="419">
        <v>2010</v>
      </c>
      <c r="K45" s="398" t="s">
        <v>540</v>
      </c>
      <c r="L45" s="399" t="s">
        <v>2516</v>
      </c>
      <c r="M45" s="398" t="s">
        <v>2422</v>
      </c>
      <c r="N45" s="408">
        <v>65000</v>
      </c>
      <c r="O45" s="421"/>
      <c r="P45" s="398">
        <v>10</v>
      </c>
      <c r="Q45" s="408">
        <f>(((N45)-1)/10)/12</f>
        <v>541.6583333333333</v>
      </c>
      <c r="R45" s="5">
        <v>7583.2166666666662</v>
      </c>
      <c r="S45" s="386">
        <f>Q45*W45</f>
        <v>9208.1916666666657</v>
      </c>
      <c r="T45" s="15">
        <f>S45-R45</f>
        <v>1624.9749999999995</v>
      </c>
      <c r="U45" s="386">
        <f>N45-S45</f>
        <v>55791.808333333334</v>
      </c>
      <c r="V45" s="398">
        <v>18602</v>
      </c>
      <c r="W45" s="45">
        <f>IF((DATEDIF(G45,W$4,"m"))&gt;=120,120,(DATEDIF(G45,W$4,"m")))</f>
        <v>17</v>
      </c>
    </row>
    <row r="46" spans="1:23" s="398" customFormat="1">
      <c r="A46" s="107" t="s">
        <v>803</v>
      </c>
      <c r="B46" s="410"/>
      <c r="D46" s="399"/>
      <c r="G46" s="134"/>
      <c r="H46" s="400"/>
      <c r="I46" s="400"/>
      <c r="J46" s="401"/>
      <c r="N46" s="117">
        <f>SUM(N45)</f>
        <v>65000</v>
      </c>
      <c r="O46" s="117"/>
      <c r="P46" s="428"/>
      <c r="Q46" s="117">
        <f>SUM(Q45)</f>
        <v>541.6583333333333</v>
      </c>
      <c r="R46" s="117">
        <v>7583.2166666666662</v>
      </c>
      <c r="S46" s="117">
        <f>SUM(S45)</f>
        <v>9208.1916666666657</v>
      </c>
      <c r="T46" s="117">
        <f>SUM(T45)</f>
        <v>1624.9749999999995</v>
      </c>
      <c r="U46" s="117">
        <f>SUM(U45)</f>
        <v>55791.808333333334</v>
      </c>
      <c r="W46" s="45"/>
    </row>
    <row r="47" spans="1:23" s="398" customFormat="1">
      <c r="B47" s="397"/>
      <c r="D47" s="399"/>
      <c r="G47" s="134"/>
      <c r="H47" s="400"/>
      <c r="I47" s="400"/>
      <c r="J47" s="401"/>
      <c r="N47" s="402"/>
      <c r="O47" s="402"/>
      <c r="Q47" s="402"/>
      <c r="R47" s="402"/>
      <c r="S47" s="402"/>
      <c r="T47" s="402"/>
      <c r="U47" s="402"/>
      <c r="W47" s="45"/>
    </row>
    <row r="48" spans="1:23" s="398" customFormat="1" ht="16.5" thickBot="1">
      <c r="A48" s="107" t="s">
        <v>2802</v>
      </c>
      <c r="B48" s="397"/>
      <c r="D48" s="399"/>
      <c r="G48" s="134"/>
      <c r="H48" s="400"/>
      <c r="I48" s="400"/>
      <c r="J48" s="401"/>
      <c r="N48" s="422">
        <f>+N38+N43+N46</f>
        <v>4011408.45</v>
      </c>
      <c r="O48" s="422">
        <f>+O38+O43</f>
        <v>0</v>
      </c>
      <c r="P48" s="428"/>
      <c r="Q48" s="422">
        <f>+Q38+Q43+Q46</f>
        <v>29269.833749999998</v>
      </c>
      <c r="R48" s="422">
        <v>2196941.96325</v>
      </c>
      <c r="S48" s="422">
        <f>+S38+S43+S46</f>
        <v>2284751.4645000002</v>
      </c>
      <c r="T48" s="422">
        <f>+T38+T43+T46</f>
        <v>87809.501250000074</v>
      </c>
      <c r="U48" s="422">
        <f>+U38+U43+U46</f>
        <v>1726656.9855000002</v>
      </c>
      <c r="W48" s="45"/>
    </row>
    <row r="49" spans="2:23" s="398" customFormat="1" ht="16.5" thickTop="1">
      <c r="B49" s="397"/>
      <c r="D49" s="399"/>
      <c r="G49" s="399"/>
      <c r="H49" s="400"/>
      <c r="I49" s="400"/>
      <c r="J49" s="401"/>
      <c r="N49" s="402"/>
      <c r="O49" s="402"/>
      <c r="Q49" s="402"/>
      <c r="R49" s="402"/>
      <c r="S49" s="402"/>
      <c r="T49" s="402"/>
      <c r="U49" s="402"/>
      <c r="W49" s="45"/>
    </row>
    <row r="50" spans="2:23" s="398" customFormat="1">
      <c r="B50" s="397"/>
      <c r="D50" s="399"/>
      <c r="G50" s="399"/>
      <c r="H50" s="400"/>
      <c r="I50" s="400"/>
      <c r="J50" s="401"/>
      <c r="N50" s="402"/>
      <c r="O50" s="402"/>
      <c r="Q50" s="402"/>
      <c r="R50" s="402"/>
      <c r="S50" s="402"/>
      <c r="T50" s="402"/>
      <c r="U50" s="402"/>
      <c r="W50" s="45"/>
    </row>
    <row r="51" spans="2:23" s="398" customFormat="1">
      <c r="B51" s="397"/>
      <c r="D51" s="399"/>
      <c r="G51" s="399"/>
      <c r="H51" s="400"/>
      <c r="I51" s="400"/>
      <c r="J51" s="401"/>
      <c r="N51" s="402"/>
      <c r="O51" s="402"/>
      <c r="Q51" s="402"/>
      <c r="R51" s="402"/>
      <c r="S51" s="402"/>
      <c r="T51" s="402"/>
      <c r="U51" s="402"/>
      <c r="W51" s="45"/>
    </row>
    <row r="52" spans="2:23" s="398" customFormat="1">
      <c r="B52" s="397"/>
      <c r="D52" s="399"/>
      <c r="G52" s="399"/>
      <c r="H52" s="400"/>
      <c r="I52" s="400"/>
      <c r="J52" s="401"/>
      <c r="N52" s="402"/>
      <c r="O52" s="402"/>
      <c r="Q52" s="402"/>
      <c r="R52" s="402"/>
      <c r="S52" s="402"/>
      <c r="T52" s="402"/>
      <c r="U52" s="402"/>
      <c r="W52" s="45"/>
    </row>
    <row r="53" spans="2:23" s="398" customFormat="1">
      <c r="B53" s="397"/>
      <c r="D53" s="399"/>
      <c r="G53" s="399"/>
      <c r="H53" s="400"/>
      <c r="I53" s="400"/>
      <c r="J53" s="401"/>
      <c r="N53" s="402"/>
      <c r="O53" s="402"/>
      <c r="Q53" s="402"/>
      <c r="R53" s="402"/>
      <c r="S53" s="402"/>
      <c r="T53" s="402"/>
      <c r="U53" s="402"/>
      <c r="W53" s="45"/>
    </row>
    <row r="54" spans="2:23" s="398" customFormat="1">
      <c r="B54" s="397"/>
      <c r="D54" s="399"/>
      <c r="G54" s="399"/>
      <c r="H54" s="400"/>
      <c r="I54" s="400"/>
      <c r="J54" s="401"/>
      <c r="N54" s="402"/>
      <c r="O54" s="402"/>
      <c r="Q54" s="402"/>
      <c r="R54" s="402"/>
      <c r="S54" s="402"/>
      <c r="T54" s="402"/>
      <c r="U54" s="402"/>
      <c r="W54" s="45"/>
    </row>
    <row r="55" spans="2:23" s="398" customFormat="1">
      <c r="B55" s="397"/>
      <c r="D55" s="399"/>
      <c r="G55" s="399"/>
      <c r="H55" s="400"/>
      <c r="I55" s="400"/>
      <c r="J55" s="401"/>
      <c r="N55" s="402"/>
      <c r="O55" s="402"/>
      <c r="Q55" s="402"/>
      <c r="R55" s="402"/>
      <c r="S55" s="402"/>
      <c r="T55" s="402"/>
      <c r="U55" s="402"/>
      <c r="W55" s="45"/>
    </row>
    <row r="56" spans="2:23" s="398" customFormat="1">
      <c r="B56" s="397"/>
      <c r="D56" s="399"/>
      <c r="G56" s="399"/>
      <c r="H56" s="400"/>
      <c r="I56" s="400"/>
      <c r="J56" s="401"/>
      <c r="N56" s="402"/>
      <c r="O56" s="402"/>
      <c r="Q56" s="402"/>
      <c r="R56" s="402"/>
      <c r="S56" s="402"/>
      <c r="T56" s="402"/>
      <c r="U56" s="402"/>
      <c r="W56" s="45"/>
    </row>
    <row r="57" spans="2:23" s="398" customFormat="1">
      <c r="B57" s="397"/>
      <c r="D57" s="399"/>
      <c r="G57" s="399"/>
      <c r="H57" s="400"/>
      <c r="I57" s="400"/>
      <c r="J57" s="401"/>
      <c r="N57" s="402"/>
      <c r="O57" s="402"/>
      <c r="Q57" s="402"/>
      <c r="R57" s="402"/>
      <c r="S57" s="402"/>
      <c r="T57" s="402"/>
      <c r="U57" s="402"/>
      <c r="W57" s="45"/>
    </row>
    <row r="58" spans="2:23" s="398" customFormat="1">
      <c r="B58" s="397"/>
      <c r="D58" s="399"/>
      <c r="G58" s="399"/>
      <c r="H58" s="400"/>
      <c r="I58" s="400"/>
      <c r="J58" s="401"/>
      <c r="N58" s="402"/>
      <c r="O58" s="402"/>
      <c r="Q58" s="402"/>
      <c r="R58" s="402"/>
      <c r="S58" s="402"/>
      <c r="T58" s="402"/>
      <c r="U58" s="402"/>
      <c r="W58" s="45"/>
    </row>
    <row r="59" spans="2:23" s="398" customFormat="1">
      <c r="B59" s="397"/>
      <c r="D59" s="399"/>
      <c r="G59" s="399"/>
      <c r="H59" s="400"/>
      <c r="I59" s="400"/>
      <c r="J59" s="401"/>
      <c r="N59" s="402"/>
      <c r="O59" s="402"/>
      <c r="Q59" s="402"/>
      <c r="R59" s="402"/>
      <c r="S59" s="402"/>
      <c r="T59" s="402"/>
      <c r="U59" s="402"/>
      <c r="W59" s="45"/>
    </row>
    <row r="60" spans="2:23">
      <c r="W60" s="45"/>
    </row>
    <row r="61" spans="2:23">
      <c r="W61" s="45"/>
    </row>
    <row r="62" spans="2:23">
      <c r="W62" s="45"/>
    </row>
    <row r="63" spans="2:23">
      <c r="W63" s="45"/>
    </row>
    <row r="64" spans="2:23">
      <c r="W64" s="45"/>
    </row>
    <row r="65" spans="23:23">
      <c r="W65" s="45"/>
    </row>
    <row r="66" spans="23:23">
      <c r="W66" s="45"/>
    </row>
    <row r="67" spans="23:23">
      <c r="W67" s="45"/>
    </row>
    <row r="68" spans="23:23">
      <c r="W68" s="45"/>
    </row>
    <row r="69" spans="23:23">
      <c r="W69" s="45"/>
    </row>
    <row r="70" spans="23:23">
      <c r="W70" s="45"/>
    </row>
    <row r="71" spans="23:23">
      <c r="W71" s="45"/>
    </row>
    <row r="72" spans="23:23">
      <c r="W72" s="45"/>
    </row>
    <row r="73" spans="23:23">
      <c r="W73" s="45"/>
    </row>
    <row r="74" spans="23:23">
      <c r="W74" s="45"/>
    </row>
    <row r="75" spans="23:23">
      <c r="W75" s="45"/>
    </row>
    <row r="76" spans="23:23">
      <c r="W76" s="45"/>
    </row>
    <row r="77" spans="23:23">
      <c r="W77" s="45"/>
    </row>
    <row r="78" spans="23:23">
      <c r="W78" s="45"/>
    </row>
    <row r="79" spans="23:23">
      <c r="W79" s="45"/>
    </row>
    <row r="80" spans="23:23">
      <c r="W80" s="45"/>
    </row>
    <row r="81" spans="23:23">
      <c r="W81" s="45"/>
    </row>
    <row r="82" spans="23:23">
      <c r="W82" s="45"/>
    </row>
    <row r="83" spans="23:23">
      <c r="W83" s="45"/>
    </row>
    <row r="84" spans="23:23">
      <c r="W84" s="45"/>
    </row>
    <row r="85" spans="23:23">
      <c r="W85" s="45"/>
    </row>
    <row r="86" spans="23:23">
      <c r="W86" s="45"/>
    </row>
    <row r="87" spans="23:23">
      <c r="W87" s="45"/>
    </row>
    <row r="88" spans="23:23">
      <c r="W88" s="45"/>
    </row>
    <row r="89" spans="23:23">
      <c r="W89" s="45"/>
    </row>
    <row r="90" spans="23:23">
      <c r="W90" s="45"/>
    </row>
    <row r="91" spans="23:23">
      <c r="W91" s="45"/>
    </row>
    <row r="92" spans="23:23">
      <c r="W92" s="45"/>
    </row>
    <row r="93" spans="23:23">
      <c r="W93" s="45"/>
    </row>
    <row r="94" spans="23:23">
      <c r="W94" s="45"/>
    </row>
    <row r="95" spans="23:23">
      <c r="W95" s="45"/>
    </row>
    <row r="96" spans="23:23">
      <c r="W96" s="45"/>
    </row>
    <row r="97" spans="23:23">
      <c r="W97" s="45"/>
    </row>
    <row r="98" spans="23:23">
      <c r="W98" s="45"/>
    </row>
    <row r="99" spans="23:23">
      <c r="W99" s="45"/>
    </row>
    <row r="100" spans="23:23">
      <c r="W100" s="45"/>
    </row>
    <row r="101" spans="23:23">
      <c r="W101" s="45"/>
    </row>
    <row r="102" spans="23:23">
      <c r="W102" s="45"/>
    </row>
    <row r="103" spans="23:23">
      <c r="W103" s="45"/>
    </row>
    <row r="104" spans="23:23">
      <c r="W104" s="45"/>
    </row>
    <row r="105" spans="23:23">
      <c r="W105" s="45"/>
    </row>
    <row r="106" spans="23:23">
      <c r="W106" s="45"/>
    </row>
    <row r="107" spans="23:23">
      <c r="W107" s="45"/>
    </row>
    <row r="108" spans="23:23">
      <c r="W108" s="45"/>
    </row>
    <row r="109" spans="23:23">
      <c r="W109" s="45"/>
    </row>
    <row r="110" spans="23:23">
      <c r="W110" s="45"/>
    </row>
    <row r="111" spans="23:23">
      <c r="W111" s="45"/>
    </row>
    <row r="112" spans="23:23">
      <c r="W112" s="45"/>
    </row>
    <row r="113" spans="23:23">
      <c r="W113" s="45"/>
    </row>
    <row r="114" spans="23:23">
      <c r="W114" s="45"/>
    </row>
    <row r="115" spans="23:23">
      <c r="W115" s="45"/>
    </row>
    <row r="116" spans="23:23">
      <c r="W116" s="45"/>
    </row>
    <row r="117" spans="23:23">
      <c r="W117" s="45"/>
    </row>
    <row r="118" spans="23:23">
      <c r="W118" s="45"/>
    </row>
    <row r="119" spans="23:23">
      <c r="W119" s="45"/>
    </row>
    <row r="120" spans="23:23">
      <c r="W120" s="45"/>
    </row>
    <row r="121" spans="23:23">
      <c r="W121" s="45"/>
    </row>
    <row r="122" spans="23:23">
      <c r="W122" s="45"/>
    </row>
    <row r="123" spans="23:23">
      <c r="W123" s="45"/>
    </row>
    <row r="124" spans="23:23">
      <c r="W124" s="45"/>
    </row>
    <row r="125" spans="23:23">
      <c r="W125" s="45"/>
    </row>
    <row r="126" spans="23:23">
      <c r="W126" s="45"/>
    </row>
    <row r="127" spans="23:23">
      <c r="W127" s="45"/>
    </row>
    <row r="128" spans="23:23">
      <c r="W128" s="45"/>
    </row>
    <row r="129" spans="23:23">
      <c r="W129" s="45"/>
    </row>
    <row r="130" spans="23:23">
      <c r="W130" s="45"/>
    </row>
    <row r="131" spans="23:23">
      <c r="W131" s="45"/>
    </row>
    <row r="132" spans="23:23">
      <c r="W132" s="45"/>
    </row>
    <row r="133" spans="23:23">
      <c r="W133" s="45"/>
    </row>
    <row r="134" spans="23:23">
      <c r="W134" s="45"/>
    </row>
    <row r="135" spans="23:23">
      <c r="W135" s="45"/>
    </row>
    <row r="136" spans="23:23">
      <c r="W136" s="45"/>
    </row>
    <row r="137" spans="23:23">
      <c r="W137" s="45"/>
    </row>
    <row r="138" spans="23:23">
      <c r="W138" s="45"/>
    </row>
    <row r="139" spans="23:23">
      <c r="W139" s="45"/>
    </row>
    <row r="140" spans="23:23">
      <c r="W140" s="45"/>
    </row>
    <row r="141" spans="23:23">
      <c r="W141" s="45"/>
    </row>
    <row r="142" spans="23:23">
      <c r="W142" s="45"/>
    </row>
    <row r="143" spans="23:23">
      <c r="W143" s="45"/>
    </row>
    <row r="144" spans="23:23">
      <c r="W144" s="45"/>
    </row>
    <row r="145" spans="23:23">
      <c r="W145" s="45"/>
    </row>
    <row r="146" spans="23:23">
      <c r="W146" s="45"/>
    </row>
    <row r="147" spans="23:23">
      <c r="W147" s="45"/>
    </row>
    <row r="148" spans="23:23">
      <c r="W148" s="45"/>
    </row>
    <row r="149" spans="23:23">
      <c r="W149" s="45"/>
    </row>
    <row r="150" spans="23:23">
      <c r="W150" s="45"/>
    </row>
    <row r="151" spans="23:23">
      <c r="W151" s="45"/>
    </row>
    <row r="152" spans="23:23">
      <c r="W152" s="45"/>
    </row>
    <row r="153" spans="23:23">
      <c r="W153" s="45"/>
    </row>
    <row r="154" spans="23:23">
      <c r="W154" s="45"/>
    </row>
    <row r="155" spans="23:23">
      <c r="W155" s="45"/>
    </row>
    <row r="156" spans="23:23">
      <c r="W156" s="45"/>
    </row>
    <row r="157" spans="23:23">
      <c r="W157" s="45"/>
    </row>
    <row r="158" spans="23:23">
      <c r="W158" s="45"/>
    </row>
    <row r="159" spans="23:23">
      <c r="W159" s="45"/>
    </row>
    <row r="160" spans="23:23">
      <c r="W160" s="45"/>
    </row>
    <row r="161" spans="23:23">
      <c r="W161" s="45"/>
    </row>
    <row r="162" spans="23:23">
      <c r="W162" s="45"/>
    </row>
    <row r="163" spans="23:23">
      <c r="W163" s="45"/>
    </row>
    <row r="164" spans="23:23">
      <c r="W164" s="45"/>
    </row>
    <row r="165" spans="23:23">
      <c r="W165" s="45"/>
    </row>
    <row r="166" spans="23:23">
      <c r="W166" s="45"/>
    </row>
    <row r="167" spans="23:23">
      <c r="W167" s="45"/>
    </row>
    <row r="168" spans="23:23">
      <c r="W168" s="45"/>
    </row>
    <row r="169" spans="23:23">
      <c r="W169" s="45"/>
    </row>
    <row r="170" spans="23:23">
      <c r="W170" s="45"/>
    </row>
    <row r="171" spans="23:23">
      <c r="W171" s="45"/>
    </row>
    <row r="172" spans="23:23">
      <c r="W172" s="45"/>
    </row>
    <row r="173" spans="23:23">
      <c r="W173" s="45"/>
    </row>
    <row r="174" spans="23:23">
      <c r="W174" s="45"/>
    </row>
    <row r="175" spans="23:23">
      <c r="W175" s="45"/>
    </row>
    <row r="176" spans="23:23">
      <c r="W176" s="45"/>
    </row>
    <row r="177" spans="23:23">
      <c r="W177" s="45"/>
    </row>
    <row r="178" spans="23:23">
      <c r="W178" s="45"/>
    </row>
    <row r="179" spans="23:23">
      <c r="W179" s="45"/>
    </row>
    <row r="180" spans="23:23">
      <c r="W180" s="45"/>
    </row>
    <row r="181" spans="23:23">
      <c r="W181" s="45"/>
    </row>
    <row r="182" spans="23:23">
      <c r="W182" s="45"/>
    </row>
    <row r="183" spans="23:23">
      <c r="W183" s="45"/>
    </row>
    <row r="184" spans="23:23">
      <c r="W184" s="45"/>
    </row>
    <row r="185" spans="23:23">
      <c r="W185" s="45"/>
    </row>
    <row r="186" spans="23:23">
      <c r="W186" s="45"/>
    </row>
    <row r="187" spans="23:23">
      <c r="W187" s="45"/>
    </row>
    <row r="188" spans="23:23">
      <c r="W188" s="45"/>
    </row>
    <row r="189" spans="23:23">
      <c r="W189" s="45"/>
    </row>
    <row r="190" spans="23:23">
      <c r="W190" s="45"/>
    </row>
    <row r="191" spans="23:23">
      <c r="W191" s="45"/>
    </row>
    <row r="192" spans="23:23">
      <c r="W192" s="45"/>
    </row>
    <row r="193" spans="23:23">
      <c r="W193" s="45"/>
    </row>
    <row r="194" spans="23:23">
      <c r="W194" s="45"/>
    </row>
    <row r="195" spans="23:23">
      <c r="W195" s="45"/>
    </row>
    <row r="196" spans="23:23">
      <c r="W196" s="45"/>
    </row>
    <row r="197" spans="23:23">
      <c r="W197" s="45"/>
    </row>
    <row r="198" spans="23:23">
      <c r="W198" s="45"/>
    </row>
    <row r="199" spans="23:23">
      <c r="W199" s="45"/>
    </row>
    <row r="200" spans="23:23">
      <c r="W200" s="45"/>
    </row>
    <row r="201" spans="23:23">
      <c r="W201" s="45"/>
    </row>
    <row r="202" spans="23:23">
      <c r="W202" s="45"/>
    </row>
    <row r="203" spans="23:23">
      <c r="W203" s="45"/>
    </row>
    <row r="204" spans="23:23">
      <c r="W204" s="45"/>
    </row>
    <row r="205" spans="23:23">
      <c r="W205" s="45"/>
    </row>
    <row r="206" spans="23:23">
      <c r="W206" s="45"/>
    </row>
    <row r="207" spans="23:23">
      <c r="W207" s="45"/>
    </row>
    <row r="208" spans="23:23">
      <c r="W208" s="45"/>
    </row>
    <row r="209" spans="23:23">
      <c r="W209" s="45"/>
    </row>
    <row r="210" spans="23:23">
      <c r="W210" s="45"/>
    </row>
    <row r="211" spans="23:23">
      <c r="W211" s="45"/>
    </row>
    <row r="212" spans="23:23">
      <c r="W212" s="45"/>
    </row>
    <row r="213" spans="23:23">
      <c r="W213" s="45"/>
    </row>
    <row r="214" spans="23:23">
      <c r="W214" s="45"/>
    </row>
    <row r="215" spans="23:23">
      <c r="W215" s="45"/>
    </row>
    <row r="216" spans="23:23">
      <c r="W216" s="45"/>
    </row>
    <row r="217" spans="23:23">
      <c r="W217" s="45"/>
    </row>
    <row r="218" spans="23:23">
      <c r="W218" s="45"/>
    </row>
    <row r="219" spans="23:23">
      <c r="W219" s="45"/>
    </row>
    <row r="220" spans="23:23">
      <c r="W220" s="45"/>
    </row>
    <row r="221" spans="23:23">
      <c r="W221" s="45"/>
    </row>
    <row r="222" spans="23:23">
      <c r="W222" s="45"/>
    </row>
    <row r="223" spans="23:23">
      <c r="W223" s="45"/>
    </row>
    <row r="224" spans="23:23">
      <c r="W224" s="45"/>
    </row>
    <row r="225" spans="23:23">
      <c r="W225" s="45"/>
    </row>
    <row r="226" spans="23:23">
      <c r="W226" s="45"/>
    </row>
    <row r="227" spans="23:23">
      <c r="W227" s="45"/>
    </row>
    <row r="228" spans="23:23">
      <c r="W228" s="45"/>
    </row>
    <row r="229" spans="23:23">
      <c r="W229" s="45"/>
    </row>
    <row r="230" spans="23:23">
      <c r="W230" s="45"/>
    </row>
    <row r="231" spans="23:23">
      <c r="W231" s="423"/>
    </row>
    <row r="232" spans="23:23">
      <c r="W232" s="45">
        <f t="shared" ref="W232:W247" si="8">IF((DATEDIF(G232,W$4,"m"))&gt;=36,36,(DATEDIF(G232,W$4,"m")))</f>
        <v>36</v>
      </c>
    </row>
    <row r="233" spans="23:23">
      <c r="W233" s="45">
        <f t="shared" si="8"/>
        <v>36</v>
      </c>
    </row>
    <row r="234" spans="23:23">
      <c r="W234" s="45">
        <f t="shared" si="8"/>
        <v>36</v>
      </c>
    </row>
    <row r="235" spans="23:23">
      <c r="W235" s="45">
        <f t="shared" si="8"/>
        <v>36</v>
      </c>
    </row>
    <row r="236" spans="23:23">
      <c r="W236" s="45">
        <f t="shared" si="8"/>
        <v>36</v>
      </c>
    </row>
    <row r="237" spans="23:23">
      <c r="W237" s="45">
        <f t="shared" si="8"/>
        <v>36</v>
      </c>
    </row>
    <row r="238" spans="23:23">
      <c r="W238" s="45">
        <f t="shared" si="8"/>
        <v>36</v>
      </c>
    </row>
    <row r="239" spans="23:23">
      <c r="W239" s="45">
        <f t="shared" si="8"/>
        <v>36</v>
      </c>
    </row>
    <row r="240" spans="23:23">
      <c r="W240" s="45">
        <f t="shared" si="8"/>
        <v>36</v>
      </c>
    </row>
    <row r="241" spans="23:23">
      <c r="W241" s="45">
        <f t="shared" si="8"/>
        <v>36</v>
      </c>
    </row>
    <row r="242" spans="23:23">
      <c r="W242" s="45">
        <f t="shared" si="8"/>
        <v>36</v>
      </c>
    </row>
    <row r="243" spans="23:23">
      <c r="W243" s="45">
        <f t="shared" si="8"/>
        <v>36</v>
      </c>
    </row>
    <row r="244" spans="23:23">
      <c r="W244" s="45">
        <f t="shared" si="8"/>
        <v>36</v>
      </c>
    </row>
    <row r="245" spans="23:23">
      <c r="W245" s="45">
        <f t="shared" si="8"/>
        <v>36</v>
      </c>
    </row>
    <row r="246" spans="23:23">
      <c r="W246" s="45">
        <f t="shared" si="8"/>
        <v>36</v>
      </c>
    </row>
    <row r="247" spans="23:23">
      <c r="W247" s="45">
        <f t="shared" si="8"/>
        <v>36</v>
      </c>
    </row>
    <row r="248" spans="23:23">
      <c r="W248" s="424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A28" workbookViewId="0">
      <selection sqref="A1:T2"/>
    </sheetView>
  </sheetViews>
  <sheetFormatPr baseColWidth="10" defaultColWidth="9.140625" defaultRowHeight="15.75"/>
  <cols>
    <col min="1" max="1" width="39.7109375" style="113" customWidth="1"/>
    <col min="2" max="2" width="18.7109375" style="113" customWidth="1"/>
    <col min="3" max="3" width="12.7109375" style="113" customWidth="1"/>
    <col min="4" max="6" width="6.7109375" style="113" customWidth="1"/>
    <col min="7" max="7" width="14.7109375" style="113" customWidth="1"/>
    <col min="8" max="8" width="15.7109375" style="113" customWidth="1"/>
    <col min="9" max="9" width="24.140625" style="113" customWidth="1"/>
    <col min="10" max="10" width="12.5703125" style="113" customWidth="1"/>
    <col min="11" max="16384" width="9.140625" style="113"/>
  </cols>
  <sheetData>
    <row r="1" spans="1:10" ht="12.75" customHeight="1">
      <c r="A1" s="671" t="s">
        <v>0</v>
      </c>
      <c r="B1" s="671"/>
      <c r="C1" s="671"/>
      <c r="D1" s="671"/>
      <c r="E1" s="671"/>
      <c r="F1" s="671"/>
      <c r="G1" s="671"/>
      <c r="H1" s="671"/>
      <c r="I1" s="671"/>
      <c r="J1" s="671"/>
    </row>
    <row r="2" spans="1:10" ht="12.75" customHeight="1">
      <c r="A2" s="671"/>
      <c r="B2" s="671"/>
      <c r="C2" s="671"/>
      <c r="D2" s="671"/>
      <c r="E2" s="671"/>
      <c r="F2" s="671"/>
      <c r="G2" s="671"/>
      <c r="H2" s="671"/>
      <c r="I2" s="671"/>
      <c r="J2" s="671"/>
    </row>
    <row r="3" spans="1:10" s="299" customFormat="1">
      <c r="A3" s="671" t="s">
        <v>2706</v>
      </c>
      <c r="B3" s="671"/>
      <c r="C3" s="671"/>
      <c r="D3" s="671"/>
      <c r="E3" s="671"/>
      <c r="F3" s="671"/>
      <c r="G3" s="671"/>
      <c r="H3" s="671"/>
      <c r="I3" s="671"/>
      <c r="J3" s="671"/>
    </row>
    <row r="4" spans="1:10" s="299" customFormat="1">
      <c r="A4" s="671" t="str">
        <f>'Equipos de Producción'!A3:S3</f>
        <v>(Al 31 de Marzo del 2015)</v>
      </c>
      <c r="B4" s="671"/>
      <c r="C4" s="671"/>
      <c r="D4" s="671"/>
      <c r="E4" s="671"/>
      <c r="F4" s="671"/>
      <c r="G4" s="671"/>
      <c r="H4" s="671"/>
      <c r="I4" s="671"/>
      <c r="J4" s="671"/>
    </row>
    <row r="5" spans="1:10" s="299" customFormat="1">
      <c r="A5" s="551"/>
      <c r="B5" s="551"/>
      <c r="C5" s="551"/>
      <c r="D5" s="551"/>
      <c r="E5" s="551"/>
      <c r="F5" s="551"/>
      <c r="G5" s="551"/>
      <c r="H5" s="551"/>
      <c r="I5" s="551"/>
      <c r="J5" s="551"/>
    </row>
    <row r="6" spans="1:10">
      <c r="D6" s="672" t="s">
        <v>3</v>
      </c>
      <c r="E6" s="672"/>
      <c r="F6" s="672"/>
    </row>
    <row r="7" spans="1:10">
      <c r="A7" s="552" t="s">
        <v>8</v>
      </c>
      <c r="B7" s="552" t="s">
        <v>2707</v>
      </c>
      <c r="C7" s="552" t="s">
        <v>2708</v>
      </c>
      <c r="D7" s="552" t="s">
        <v>14</v>
      </c>
      <c r="E7" s="552" t="s">
        <v>15</v>
      </c>
      <c r="F7" s="552" t="s">
        <v>16</v>
      </c>
      <c r="G7" s="552" t="s">
        <v>2709</v>
      </c>
      <c r="H7" s="553" t="s">
        <v>2710</v>
      </c>
      <c r="I7" s="553" t="s">
        <v>7</v>
      </c>
      <c r="J7" s="553" t="s">
        <v>2711</v>
      </c>
    </row>
    <row r="8" spans="1:10">
      <c r="A8" s="299"/>
      <c r="D8" s="121"/>
      <c r="E8" s="121"/>
      <c r="F8" s="121"/>
    </row>
    <row r="9" spans="1:10" s="299" customFormat="1">
      <c r="A9" s="299" t="s">
        <v>2712</v>
      </c>
      <c r="D9" s="551"/>
      <c r="E9" s="551"/>
      <c r="F9" s="551"/>
    </row>
    <row r="10" spans="1:10" ht="31.5">
      <c r="A10" s="113" t="s">
        <v>2713</v>
      </c>
      <c r="B10" s="113" t="s">
        <v>2714</v>
      </c>
      <c r="C10" s="121" t="s">
        <v>2715</v>
      </c>
      <c r="D10" s="121">
        <v>28</v>
      </c>
      <c r="E10" s="121">
        <v>11</v>
      </c>
      <c r="F10" s="121">
        <v>2003</v>
      </c>
      <c r="G10" s="121" t="s">
        <v>2716</v>
      </c>
      <c r="H10" s="554">
        <v>15000</v>
      </c>
      <c r="I10" s="555" t="s">
        <v>1530</v>
      </c>
      <c r="J10" s="113">
        <v>3314</v>
      </c>
    </row>
    <row r="11" spans="1:10">
      <c r="A11" s="113" t="s">
        <v>2717</v>
      </c>
      <c r="B11" s="113" t="s">
        <v>2718</v>
      </c>
      <c r="C11" s="121" t="s">
        <v>2719</v>
      </c>
      <c r="D11" s="121">
        <v>27</v>
      </c>
      <c r="E11" s="121">
        <v>11</v>
      </c>
      <c r="F11" s="121">
        <v>2003</v>
      </c>
      <c r="G11" s="121" t="s">
        <v>2716</v>
      </c>
      <c r="H11" s="554">
        <v>7000</v>
      </c>
      <c r="I11" s="554"/>
      <c r="J11" s="113">
        <v>3418</v>
      </c>
    </row>
    <row r="12" spans="1:10">
      <c r="C12" s="121"/>
      <c r="D12" s="121"/>
      <c r="E12" s="121"/>
      <c r="F12" s="121"/>
      <c r="G12" s="121"/>
      <c r="H12" s="554"/>
      <c r="I12" s="554"/>
    </row>
    <row r="13" spans="1:10">
      <c r="A13" s="299" t="s">
        <v>2720</v>
      </c>
      <c r="D13" s="121"/>
      <c r="E13" s="121"/>
      <c r="F13" s="121"/>
    </row>
    <row r="14" spans="1:10">
      <c r="A14" s="113" t="s">
        <v>2721</v>
      </c>
      <c r="B14" s="113" t="s">
        <v>2722</v>
      </c>
      <c r="C14" s="121" t="s">
        <v>2715</v>
      </c>
      <c r="D14" s="121">
        <v>26</v>
      </c>
      <c r="E14" s="121">
        <v>11</v>
      </c>
      <c r="F14" s="121">
        <v>2003</v>
      </c>
      <c r="G14" s="121" t="s">
        <v>2716</v>
      </c>
      <c r="H14" s="554">
        <v>13000</v>
      </c>
      <c r="I14" s="554" t="s">
        <v>2723</v>
      </c>
      <c r="J14" s="113">
        <v>3320</v>
      </c>
    </row>
    <row r="15" spans="1:10">
      <c r="A15" s="113" t="s">
        <v>2724</v>
      </c>
      <c r="B15" s="113" t="s">
        <v>2725</v>
      </c>
      <c r="C15" s="121" t="s">
        <v>2726</v>
      </c>
      <c r="D15" s="121">
        <v>28</v>
      </c>
      <c r="E15" s="121">
        <v>11</v>
      </c>
      <c r="F15" s="121">
        <v>2003</v>
      </c>
      <c r="G15" s="121" t="s">
        <v>2716</v>
      </c>
      <c r="H15" s="554">
        <v>25000</v>
      </c>
      <c r="I15" s="556" t="s">
        <v>2727</v>
      </c>
      <c r="J15" s="113">
        <v>3314</v>
      </c>
    </row>
    <row r="16" spans="1:10" ht="31.5">
      <c r="A16" s="113" t="s">
        <v>2728</v>
      </c>
      <c r="B16" s="113" t="s">
        <v>2729</v>
      </c>
      <c r="C16" s="121" t="s">
        <v>2726</v>
      </c>
      <c r="D16" s="121">
        <v>28</v>
      </c>
      <c r="E16" s="121">
        <v>11</v>
      </c>
      <c r="F16" s="121">
        <v>2003</v>
      </c>
      <c r="G16" s="121" t="s">
        <v>2716</v>
      </c>
      <c r="H16" s="554">
        <v>7000</v>
      </c>
      <c r="I16" s="556" t="s">
        <v>2730</v>
      </c>
      <c r="J16" s="113">
        <v>3422</v>
      </c>
    </row>
    <row r="17" spans="1:10">
      <c r="C17" s="121"/>
      <c r="D17" s="121"/>
      <c r="E17" s="121"/>
      <c r="F17" s="121"/>
      <c r="G17" s="121"/>
      <c r="H17" s="554"/>
      <c r="I17" s="554"/>
    </row>
    <row r="18" spans="1:10" s="299" customFormat="1">
      <c r="A18" s="299" t="s">
        <v>2731</v>
      </c>
      <c r="D18" s="551"/>
      <c r="E18" s="551"/>
      <c r="F18" s="551"/>
    </row>
    <row r="19" spans="1:10">
      <c r="A19" s="113" t="s">
        <v>2732</v>
      </c>
      <c r="B19" s="113" t="s">
        <v>2733</v>
      </c>
      <c r="C19" s="121" t="s">
        <v>2726</v>
      </c>
      <c r="D19" s="121">
        <v>28</v>
      </c>
      <c r="E19" s="121">
        <v>11</v>
      </c>
      <c r="F19" s="121">
        <v>2003</v>
      </c>
      <c r="G19" s="121" t="s">
        <v>2716</v>
      </c>
      <c r="H19" s="554">
        <v>35525</v>
      </c>
      <c r="I19" s="556" t="s">
        <v>2734</v>
      </c>
      <c r="J19" s="113">
        <v>3314</v>
      </c>
    </row>
    <row r="20" spans="1:10">
      <c r="A20" s="113" t="s">
        <v>2735</v>
      </c>
      <c r="B20" s="113" t="s">
        <v>2736</v>
      </c>
      <c r="C20" s="121" t="s">
        <v>2715</v>
      </c>
      <c r="D20" s="121">
        <v>28</v>
      </c>
      <c r="E20" s="121">
        <v>11</v>
      </c>
      <c r="F20" s="121">
        <v>2003</v>
      </c>
      <c r="G20" s="121" t="s">
        <v>2716</v>
      </c>
      <c r="H20" s="554">
        <v>20500</v>
      </c>
      <c r="I20" s="554"/>
      <c r="J20" s="113">
        <v>3422</v>
      </c>
    </row>
    <row r="21" spans="1:10">
      <c r="D21" s="121"/>
      <c r="E21" s="121"/>
      <c r="F21" s="121"/>
      <c r="H21" s="554"/>
      <c r="I21" s="554"/>
    </row>
    <row r="22" spans="1:10" s="299" customFormat="1">
      <c r="A22" s="299" t="s">
        <v>2737</v>
      </c>
      <c r="D22" s="551"/>
      <c r="E22" s="551"/>
      <c r="F22" s="551"/>
    </row>
    <row r="23" spans="1:10">
      <c r="A23" s="113" t="s">
        <v>2738</v>
      </c>
      <c r="B23" s="113" t="s">
        <v>2739</v>
      </c>
      <c r="C23" s="121" t="s">
        <v>2726</v>
      </c>
      <c r="D23" s="121">
        <v>27</v>
      </c>
      <c r="E23" s="121">
        <v>11</v>
      </c>
      <c r="F23" s="121">
        <v>2003</v>
      </c>
      <c r="G23" s="121" t="s">
        <v>2716</v>
      </c>
      <c r="H23" s="554">
        <v>6000</v>
      </c>
      <c r="I23" s="554"/>
      <c r="J23" s="113">
        <v>3418</v>
      </c>
    </row>
    <row r="24" spans="1:10">
      <c r="D24" s="121"/>
      <c r="E24" s="121"/>
      <c r="F24" s="121"/>
      <c r="H24" s="554"/>
      <c r="I24" s="554"/>
    </row>
    <row r="25" spans="1:10">
      <c r="A25" s="299" t="s">
        <v>2740</v>
      </c>
      <c r="D25" s="121"/>
      <c r="E25" s="121"/>
      <c r="F25" s="121"/>
    </row>
    <row r="26" spans="1:10">
      <c r="A26" s="113" t="s">
        <v>2741</v>
      </c>
      <c r="B26" s="113" t="s">
        <v>2739</v>
      </c>
      <c r="C26" s="121" t="s">
        <v>2726</v>
      </c>
      <c r="D26" s="121">
        <v>26</v>
      </c>
      <c r="E26" s="121">
        <v>11</v>
      </c>
      <c r="F26" s="121">
        <v>2003</v>
      </c>
      <c r="G26" s="121" t="s">
        <v>2716</v>
      </c>
      <c r="H26" s="554">
        <v>6000</v>
      </c>
      <c r="I26" s="554"/>
      <c r="J26" s="113">
        <v>3320</v>
      </c>
    </row>
    <row r="27" spans="1:10">
      <c r="A27" s="113" t="s">
        <v>2738</v>
      </c>
      <c r="B27" s="113" t="s">
        <v>2718</v>
      </c>
      <c r="C27" s="121" t="s">
        <v>2742</v>
      </c>
      <c r="D27" s="121">
        <v>26</v>
      </c>
      <c r="E27" s="121">
        <v>11</v>
      </c>
      <c r="F27" s="121">
        <v>2003</v>
      </c>
      <c r="G27" s="121" t="s">
        <v>2716</v>
      </c>
      <c r="H27" s="554">
        <v>6000</v>
      </c>
      <c r="I27" s="554"/>
      <c r="J27" s="113">
        <v>3320</v>
      </c>
    </row>
    <row r="28" spans="1:10">
      <c r="C28" s="121"/>
      <c r="D28" s="121"/>
      <c r="E28" s="121"/>
      <c r="F28" s="121"/>
      <c r="G28" s="121"/>
      <c r="H28" s="554"/>
      <c r="I28" s="554"/>
    </row>
    <row r="29" spans="1:10" s="299" customFormat="1">
      <c r="A29" s="299" t="s">
        <v>2743</v>
      </c>
      <c r="D29" s="551"/>
      <c r="E29" s="551"/>
      <c r="F29" s="551"/>
    </row>
    <row r="30" spans="1:10">
      <c r="A30" s="113" t="s">
        <v>2738</v>
      </c>
      <c r="B30" s="113" t="s">
        <v>2744</v>
      </c>
      <c r="C30" s="121" t="s">
        <v>2745</v>
      </c>
      <c r="D30" s="121">
        <v>27</v>
      </c>
      <c r="E30" s="121">
        <v>11</v>
      </c>
      <c r="F30" s="121">
        <v>2003</v>
      </c>
      <c r="G30" s="121" t="s">
        <v>2716</v>
      </c>
      <c r="H30" s="554">
        <v>25500</v>
      </c>
      <c r="I30" s="554" t="s">
        <v>2746</v>
      </c>
      <c r="J30" s="113">
        <v>3321</v>
      </c>
    </row>
    <row r="31" spans="1:10">
      <c r="A31" s="113" t="s">
        <v>2747</v>
      </c>
      <c r="B31" s="113" t="s">
        <v>2748</v>
      </c>
      <c r="C31" s="121" t="s">
        <v>2726</v>
      </c>
      <c r="D31" s="121">
        <v>27</v>
      </c>
      <c r="E31" s="121">
        <v>11</v>
      </c>
      <c r="F31" s="121">
        <v>2003</v>
      </c>
      <c r="G31" s="121" t="s">
        <v>2716</v>
      </c>
      <c r="H31" s="554">
        <v>25500</v>
      </c>
      <c r="I31" s="554" t="s">
        <v>217</v>
      </c>
      <c r="J31" s="113">
        <v>3321</v>
      </c>
    </row>
    <row r="32" spans="1:10" ht="31.5">
      <c r="A32" s="113" t="s">
        <v>2749</v>
      </c>
      <c r="B32" s="113" t="s">
        <v>2750</v>
      </c>
      <c r="C32" s="121" t="s">
        <v>2726</v>
      </c>
      <c r="D32" s="121">
        <v>27</v>
      </c>
      <c r="E32" s="121">
        <v>11</v>
      </c>
      <c r="F32" s="121">
        <v>2003</v>
      </c>
      <c r="G32" s="121" t="s">
        <v>2716</v>
      </c>
      <c r="H32" s="554">
        <v>7000</v>
      </c>
      <c r="I32" s="556" t="s">
        <v>2751</v>
      </c>
      <c r="J32" s="113">
        <v>3321</v>
      </c>
    </row>
    <row r="33" spans="1:10">
      <c r="A33" s="105" t="s">
        <v>2752</v>
      </c>
      <c r="B33" s="105" t="s">
        <v>2753</v>
      </c>
      <c r="C33" s="121" t="s">
        <v>2719</v>
      </c>
      <c r="D33" s="121">
        <v>27</v>
      </c>
      <c r="E33" s="121">
        <v>11</v>
      </c>
      <c r="F33" s="121">
        <v>2003</v>
      </c>
      <c r="G33" s="121" t="s">
        <v>2716</v>
      </c>
      <c r="H33" s="554">
        <v>45500</v>
      </c>
      <c r="I33" s="554" t="s">
        <v>2754</v>
      </c>
      <c r="J33" s="113">
        <v>3418</v>
      </c>
    </row>
    <row r="34" spans="1:10">
      <c r="C34" s="121"/>
      <c r="D34" s="121"/>
      <c r="E34" s="121"/>
      <c r="F34" s="121"/>
      <c r="G34" s="121"/>
      <c r="H34" s="554"/>
      <c r="I34" s="554"/>
    </row>
    <row r="35" spans="1:10" s="299" customFormat="1">
      <c r="A35" s="299" t="s">
        <v>2743</v>
      </c>
      <c r="D35" s="551"/>
      <c r="E35" s="551"/>
      <c r="F35" s="551"/>
    </row>
    <row r="36" spans="1:10">
      <c r="A36" s="113" t="s">
        <v>2755</v>
      </c>
      <c r="B36" s="113" t="s">
        <v>2756</v>
      </c>
      <c r="C36" s="121" t="s">
        <v>2715</v>
      </c>
      <c r="D36" s="121">
        <v>26</v>
      </c>
      <c r="E36" s="121">
        <v>11</v>
      </c>
      <c r="F36" s="121">
        <v>2003</v>
      </c>
      <c r="G36" s="121" t="s">
        <v>2716</v>
      </c>
      <c r="H36" s="554">
        <v>35500</v>
      </c>
      <c r="I36" s="554"/>
      <c r="J36" s="113">
        <v>3320</v>
      </c>
    </row>
    <row r="37" spans="1:10">
      <c r="A37" s="113" t="s">
        <v>2757</v>
      </c>
      <c r="B37" s="113" t="s">
        <v>2758</v>
      </c>
      <c r="C37" s="121" t="s">
        <v>2715</v>
      </c>
      <c r="D37" s="121">
        <v>28</v>
      </c>
      <c r="E37" s="121">
        <v>11</v>
      </c>
      <c r="F37" s="121">
        <v>2003</v>
      </c>
      <c r="G37" s="121" t="s">
        <v>2716</v>
      </c>
      <c r="H37" s="554">
        <v>32500</v>
      </c>
      <c r="I37" s="554" t="s">
        <v>1096</v>
      </c>
      <c r="J37" s="113">
        <v>3422</v>
      </c>
    </row>
    <row r="38" spans="1:10">
      <c r="C38" s="121"/>
      <c r="D38" s="121"/>
      <c r="E38" s="121"/>
      <c r="F38" s="121"/>
      <c r="G38" s="121"/>
      <c r="H38" s="554"/>
      <c r="I38" s="554"/>
    </row>
    <row r="39" spans="1:10" s="299" customFormat="1">
      <c r="A39" s="299" t="s">
        <v>2759</v>
      </c>
      <c r="D39" s="551"/>
      <c r="E39" s="551"/>
      <c r="F39" s="551"/>
    </row>
    <row r="40" spans="1:10" ht="31.5">
      <c r="A40" s="113" t="s">
        <v>2760</v>
      </c>
      <c r="B40" s="113" t="s">
        <v>2761</v>
      </c>
      <c r="C40" s="121" t="s">
        <v>2726</v>
      </c>
      <c r="D40" s="121">
        <v>27</v>
      </c>
      <c r="E40" s="121">
        <v>11</v>
      </c>
      <c r="F40" s="121">
        <v>2003</v>
      </c>
      <c r="G40" s="121" t="s">
        <v>2716</v>
      </c>
      <c r="H40" s="554">
        <v>7000</v>
      </c>
      <c r="I40" s="555" t="s">
        <v>2751</v>
      </c>
      <c r="J40" s="113">
        <v>3321</v>
      </c>
    </row>
    <row r="41" spans="1:10">
      <c r="A41" s="113" t="s">
        <v>2762</v>
      </c>
      <c r="B41" s="113" t="s">
        <v>2739</v>
      </c>
      <c r="C41" s="121" t="s">
        <v>2726</v>
      </c>
      <c r="D41" s="121">
        <v>27</v>
      </c>
      <c r="E41" s="121">
        <v>11</v>
      </c>
      <c r="F41" s="121">
        <v>2003</v>
      </c>
      <c r="G41" s="121" t="s">
        <v>2716</v>
      </c>
      <c r="H41" s="554">
        <v>6600</v>
      </c>
      <c r="I41" s="554" t="s">
        <v>2763</v>
      </c>
      <c r="J41" s="113">
        <v>3418</v>
      </c>
    </row>
    <row r="42" spans="1:10">
      <c r="C42" s="121"/>
      <c r="D42" s="121"/>
      <c r="E42" s="121"/>
      <c r="F42" s="121"/>
      <c r="G42" s="121"/>
      <c r="H42" s="554"/>
      <c r="I42" s="554"/>
    </row>
    <row r="43" spans="1:10" s="299" customFormat="1">
      <c r="A43" s="299" t="s">
        <v>2764</v>
      </c>
      <c r="D43" s="551"/>
      <c r="E43" s="551"/>
      <c r="F43" s="551"/>
    </row>
    <row r="44" spans="1:10">
      <c r="A44" s="113" t="s">
        <v>2765</v>
      </c>
      <c r="B44" s="113" t="s">
        <v>2766</v>
      </c>
      <c r="C44" s="121" t="s">
        <v>2726</v>
      </c>
      <c r="D44" s="121">
        <v>26</v>
      </c>
      <c r="E44" s="121">
        <v>11</v>
      </c>
      <c r="F44" s="121">
        <v>2003</v>
      </c>
      <c r="G44" s="121" t="s">
        <v>2716</v>
      </c>
      <c r="H44" s="554">
        <v>6000</v>
      </c>
      <c r="I44" s="556" t="s">
        <v>2727</v>
      </c>
      <c r="J44" s="113">
        <v>3320</v>
      </c>
    </row>
    <row r="45" spans="1:10">
      <c r="A45" s="113" t="s">
        <v>2767</v>
      </c>
      <c r="B45" s="113" t="s">
        <v>2766</v>
      </c>
      <c r="C45" s="121" t="s">
        <v>2715</v>
      </c>
      <c r="D45" s="121">
        <v>28</v>
      </c>
      <c r="E45" s="121">
        <v>11</v>
      </c>
      <c r="F45" s="121">
        <v>2003</v>
      </c>
      <c r="G45" s="121" t="s">
        <v>2716</v>
      </c>
      <c r="H45" s="554">
        <v>8500</v>
      </c>
      <c r="I45" s="554"/>
      <c r="J45" s="113">
        <v>3422</v>
      </c>
    </row>
    <row r="46" spans="1:10">
      <c r="C46" s="121"/>
      <c r="D46" s="121"/>
      <c r="E46" s="121"/>
      <c r="F46" s="121"/>
      <c r="G46" s="121"/>
    </row>
    <row r="47" spans="1:10" s="299" customFormat="1">
      <c r="A47" s="299" t="s">
        <v>2768</v>
      </c>
      <c r="D47" s="551"/>
      <c r="E47" s="551"/>
      <c r="F47" s="551"/>
    </row>
    <row r="48" spans="1:10">
      <c r="A48" s="113" t="s">
        <v>2769</v>
      </c>
      <c r="B48" s="113" t="s">
        <v>2770</v>
      </c>
      <c r="C48" s="121" t="s">
        <v>2726</v>
      </c>
      <c r="D48" s="121">
        <v>28</v>
      </c>
      <c r="E48" s="121">
        <v>11</v>
      </c>
      <c r="F48" s="121">
        <v>2003</v>
      </c>
      <c r="G48" s="121" t="s">
        <v>2716</v>
      </c>
      <c r="H48" s="554">
        <v>12500</v>
      </c>
      <c r="I48" s="554"/>
      <c r="J48" s="113">
        <v>3422</v>
      </c>
    </row>
    <row r="49" spans="1:10">
      <c r="D49" s="121"/>
      <c r="E49" s="121"/>
      <c r="F49" s="121"/>
    </row>
    <row r="50" spans="1:10">
      <c r="A50" s="299" t="s">
        <v>2771</v>
      </c>
      <c r="D50" s="121"/>
      <c r="E50" s="121"/>
      <c r="F50" s="121"/>
    </row>
    <row r="51" spans="1:10">
      <c r="A51" s="113" t="s">
        <v>2772</v>
      </c>
      <c r="B51" s="113" t="s">
        <v>2773</v>
      </c>
      <c r="C51" s="121" t="s">
        <v>2774</v>
      </c>
      <c r="D51" s="121">
        <v>27</v>
      </c>
      <c r="E51" s="121">
        <v>11</v>
      </c>
      <c r="F51" s="121">
        <v>2003</v>
      </c>
      <c r="G51" s="121" t="s">
        <v>2716</v>
      </c>
      <c r="H51" s="557">
        <v>18000</v>
      </c>
      <c r="I51" s="557"/>
      <c r="J51" s="113">
        <v>3321</v>
      </c>
    </row>
    <row r="52" spans="1:10">
      <c r="A52" s="113" t="s">
        <v>2775</v>
      </c>
      <c r="B52" s="113" t="s">
        <v>2776</v>
      </c>
      <c r="C52" s="121" t="s">
        <v>2774</v>
      </c>
      <c r="D52" s="121">
        <v>26</v>
      </c>
      <c r="E52" s="121">
        <v>11</v>
      </c>
      <c r="F52" s="121">
        <v>2003</v>
      </c>
      <c r="G52" s="121" t="s">
        <v>2716</v>
      </c>
      <c r="H52" s="557">
        <v>85000</v>
      </c>
      <c r="I52" s="557" t="s">
        <v>1143</v>
      </c>
      <c r="J52" s="113">
        <v>3419</v>
      </c>
    </row>
    <row r="53" spans="1:10">
      <c r="C53" s="121"/>
      <c r="D53" s="121"/>
      <c r="E53" s="121"/>
      <c r="F53" s="121"/>
      <c r="G53" s="121"/>
    </row>
    <row r="54" spans="1:10" s="299" customFormat="1">
      <c r="A54" s="299" t="s">
        <v>2777</v>
      </c>
      <c r="C54" s="551"/>
      <c r="D54" s="551"/>
      <c r="E54" s="551"/>
      <c r="F54" s="551"/>
      <c r="G54" s="551"/>
    </row>
    <row r="55" spans="1:10">
      <c r="A55" s="113" t="s">
        <v>2778</v>
      </c>
      <c r="B55" s="113" t="s">
        <v>2779</v>
      </c>
      <c r="C55" s="121" t="s">
        <v>2780</v>
      </c>
      <c r="D55" s="121">
        <v>27</v>
      </c>
      <c r="E55" s="121">
        <v>11</v>
      </c>
      <c r="F55" s="121">
        <v>2003</v>
      </c>
      <c r="G55" s="121" t="s">
        <v>2716</v>
      </c>
      <c r="H55" s="557">
        <v>7000</v>
      </c>
      <c r="I55" s="558" t="s">
        <v>2781</v>
      </c>
      <c r="J55" s="113">
        <v>3418</v>
      </c>
    </row>
    <row r="56" spans="1:10">
      <c r="A56" s="113" t="s">
        <v>2782</v>
      </c>
      <c r="B56" s="113" t="s">
        <v>2729</v>
      </c>
      <c r="C56" s="121" t="s">
        <v>2742</v>
      </c>
      <c r="D56" s="121">
        <v>27</v>
      </c>
      <c r="E56" s="121">
        <v>11</v>
      </c>
      <c r="F56" s="121">
        <v>2003</v>
      </c>
      <c r="G56" s="121" t="s">
        <v>2716</v>
      </c>
      <c r="H56" s="557">
        <v>5000</v>
      </c>
      <c r="I56" s="559" t="s">
        <v>2727</v>
      </c>
      <c r="J56" s="113">
        <v>3418</v>
      </c>
    </row>
    <row r="57" spans="1:10">
      <c r="C57" s="121"/>
      <c r="D57" s="121"/>
      <c r="E57" s="121"/>
      <c r="F57" s="121"/>
      <c r="G57" s="121"/>
      <c r="H57" s="557"/>
      <c r="I57" s="559"/>
    </row>
    <row r="58" spans="1:10" s="560" customFormat="1">
      <c r="A58" s="560" t="s">
        <v>2783</v>
      </c>
      <c r="C58" s="561"/>
      <c r="D58" s="561"/>
      <c r="E58" s="561"/>
      <c r="F58" s="561"/>
      <c r="G58" s="561"/>
      <c r="H58" s="562">
        <v>37296</v>
      </c>
      <c r="I58" s="563"/>
    </row>
    <row r="59" spans="1:10">
      <c r="D59" s="121"/>
      <c r="E59" s="121"/>
      <c r="F59" s="121"/>
    </row>
    <row r="60" spans="1:10" ht="16.5" thickBot="1">
      <c r="H60" s="564">
        <f>SUM(H8:H59)</f>
        <v>505421</v>
      </c>
      <c r="I60" s="565"/>
    </row>
    <row r="61" spans="1:10" ht="16.5" thickTop="1"/>
    <row r="62" spans="1:10">
      <c r="A62" s="566" t="s">
        <v>2784</v>
      </c>
    </row>
    <row r="63" spans="1:10">
      <c r="A63" s="113" t="s">
        <v>2785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30"/>
  <sheetViews>
    <sheetView zoomScaleNormal="100" workbookViewId="0">
      <selection activeCell="D8" sqref="D8"/>
    </sheetView>
  </sheetViews>
  <sheetFormatPr baseColWidth="10" defaultRowHeight="12.75"/>
  <cols>
    <col min="1" max="1" width="38.42578125" style="542" bestFit="1" customWidth="1"/>
    <col min="2" max="2" width="17.7109375" style="543" bestFit="1" customWidth="1"/>
    <col min="3" max="3" width="13.7109375" style="543" bestFit="1" customWidth="1"/>
    <col min="4" max="4" width="13.7109375" style="543" customWidth="1"/>
    <col min="5" max="5" width="16.5703125" style="543" bestFit="1" customWidth="1"/>
    <col min="6" max="6" width="16.5703125" style="543" customWidth="1"/>
    <col min="7" max="7" width="16.28515625" style="543" bestFit="1" customWidth="1"/>
    <col min="8" max="8" width="11.42578125" style="542"/>
    <col min="9" max="9" width="14.28515625" style="542" bestFit="1" customWidth="1"/>
    <col min="10" max="10" width="11.42578125" style="542"/>
    <col min="11" max="11" width="12.85546875" style="542" bestFit="1" customWidth="1"/>
    <col min="12" max="16384" width="11.42578125" style="542"/>
  </cols>
  <sheetData>
    <row r="1" spans="1:11" ht="20.25">
      <c r="A1" s="644" t="s">
        <v>0</v>
      </c>
      <c r="B1" s="644"/>
      <c r="C1" s="644"/>
      <c r="D1" s="644"/>
      <c r="E1" s="644"/>
      <c r="F1" s="644"/>
      <c r="G1" s="644"/>
    </row>
    <row r="2" spans="1:11" ht="20.25">
      <c r="A2" s="645" t="s">
        <v>2704</v>
      </c>
      <c r="B2" s="645"/>
      <c r="C2" s="645"/>
      <c r="D2" s="645"/>
      <c r="E2" s="645"/>
      <c r="F2" s="645"/>
      <c r="G2" s="645"/>
    </row>
    <row r="3" spans="1:11">
      <c r="A3" s="663" t="str">
        <f>'Equipos de Producción'!A3:S3</f>
        <v>(Al 31 de Marzo del 2015)</v>
      </c>
      <c r="B3" s="663"/>
      <c r="C3" s="663"/>
      <c r="D3" s="663"/>
      <c r="E3" s="663"/>
      <c r="F3" s="663"/>
      <c r="G3" s="663"/>
    </row>
    <row r="4" spans="1:11">
      <c r="A4" s="380"/>
      <c r="B4" s="536"/>
      <c r="C4" s="536"/>
      <c r="D4" s="536"/>
      <c r="E4" s="536"/>
      <c r="F4" s="536"/>
      <c r="G4" s="536"/>
    </row>
    <row r="5" spans="1:11" ht="15.75">
      <c r="A5" s="384"/>
      <c r="B5" s="548"/>
      <c r="C5" s="649" t="s">
        <v>4</v>
      </c>
      <c r="D5" s="650"/>
      <c r="E5" s="650"/>
      <c r="F5" s="651"/>
      <c r="G5" s="386"/>
    </row>
    <row r="6" spans="1:11" ht="47.25">
      <c r="A6" s="387" t="s">
        <v>8</v>
      </c>
      <c r="B6" s="496" t="s">
        <v>2703</v>
      </c>
      <c r="C6" s="9" t="s">
        <v>23</v>
      </c>
      <c r="D6" s="10" t="str">
        <f>+'Equipos de Producción'!$R$6</f>
        <v>Acumulada Dic. 2014</v>
      </c>
      <c r="E6" s="10" t="str">
        <f>+'Equipos de Producción'!$S$6</f>
        <v>Acumulada Marzo 2015</v>
      </c>
      <c r="F6" s="10" t="str">
        <f>+'Equipos de Producción'!$T$6</f>
        <v>Deprec. a Registrar Mar. 2015</v>
      </c>
      <c r="G6" s="496" t="s">
        <v>2702</v>
      </c>
    </row>
    <row r="7" spans="1:11">
      <c r="A7" s="542" t="s">
        <v>2701</v>
      </c>
      <c r="B7" s="543">
        <f>+'Equipos de Producción'!N48</f>
        <v>4011408.45</v>
      </c>
      <c r="C7" s="543">
        <f>+'Equipos de Producción'!Q48</f>
        <v>29269.833749999998</v>
      </c>
      <c r="D7" s="543">
        <f>+'Equipos de Producción'!R48</f>
        <v>2196941.96325</v>
      </c>
      <c r="E7" s="543">
        <f>+'Equipos de Producción'!S48</f>
        <v>2284751.4645000002</v>
      </c>
      <c r="F7" s="543">
        <f>+'Equipos de Producción'!T48</f>
        <v>87809.501250000074</v>
      </c>
      <c r="G7" s="543">
        <f>+'Equipos de Producción'!U48</f>
        <v>1726656.9855000002</v>
      </c>
      <c r="I7" s="543"/>
      <c r="K7" s="543"/>
    </row>
    <row r="8" spans="1:11">
      <c r="A8" s="542" t="s">
        <v>2705</v>
      </c>
      <c r="B8" s="543">
        <f>+'Equipos Educativos'!N9</f>
        <v>77880</v>
      </c>
      <c r="C8" s="543">
        <f>+'Equipos Educativos'!Q9</f>
        <v>648.99166666666667</v>
      </c>
      <c r="D8" s="543">
        <f>+'Equipos Educativos'!R9</f>
        <v>5840.9250000000002</v>
      </c>
      <c r="E8" s="543">
        <f>+'Equipos Educativos'!S9</f>
        <v>7787.9</v>
      </c>
      <c r="F8" s="543">
        <f>+'Equipos Educativos'!T9</f>
        <v>1946.9749999999995</v>
      </c>
      <c r="G8" s="543">
        <f>+'Equipos Educativos'!U9</f>
        <v>70092.100000000006</v>
      </c>
      <c r="I8" s="543"/>
      <c r="K8" s="543"/>
    </row>
    <row r="9" spans="1:11">
      <c r="A9" s="542" t="s">
        <v>2700</v>
      </c>
      <c r="B9" s="543">
        <f>+'Equipos de Transporte'!N20</f>
        <v>10920054.640000001</v>
      </c>
      <c r="C9" s="543">
        <f>+'Equipos de Transporte'!R20</f>
        <v>119504.25833333333</v>
      </c>
      <c r="D9" s="543">
        <f>+'Equipos de Transporte'!S20</f>
        <v>8031333.9183333339</v>
      </c>
      <c r="E9" s="543">
        <f>+'Equipos de Transporte'!T20</f>
        <v>8333427.1933333334</v>
      </c>
      <c r="F9" s="543">
        <f>+'Equipos de Transporte'!U20</f>
        <v>302093.2750000002</v>
      </c>
      <c r="G9" s="543">
        <f>+'Equipos de Transporte'!V20</f>
        <v>2586627.4466666663</v>
      </c>
      <c r="I9" s="543"/>
      <c r="K9" s="543"/>
    </row>
    <row r="10" spans="1:11">
      <c r="A10" s="542" t="s">
        <v>2699</v>
      </c>
      <c r="B10" s="543">
        <f>+'Eq. Computos '!P426</f>
        <v>18166891.437989999</v>
      </c>
      <c r="C10" s="543">
        <f>+'Eq. Computos '!T426</f>
        <v>158879.21054972219</v>
      </c>
      <c r="D10" s="543">
        <f>+'Eq. Computos '!U426</f>
        <v>15697845.749063609</v>
      </c>
      <c r="E10" s="543">
        <f>+'Eq. Computos '!V426</f>
        <v>16169338.174601665</v>
      </c>
      <c r="F10" s="543">
        <f>+'Eq. Computos '!W426</f>
        <v>471492.4255380556</v>
      </c>
      <c r="G10" s="543">
        <f>+'Eq. Computos '!X426</f>
        <v>3006622.2822772227</v>
      </c>
      <c r="I10" s="543"/>
      <c r="K10" s="543"/>
    </row>
    <row r="11" spans="1:11">
      <c r="A11" s="542" t="s">
        <v>2698</v>
      </c>
      <c r="B11" s="543">
        <f>+'Equipos Médicos'!N93</f>
        <v>904325.46000000008</v>
      </c>
      <c r="C11" s="543">
        <f>+'Equipos Médicos'!P93</f>
        <v>2871.8263333333343</v>
      </c>
      <c r="D11" s="543">
        <f>+'Equipos Médicos'!Q93</f>
        <v>824700.73866666679</v>
      </c>
      <c r="E11" s="543">
        <f>+'Equipos Médicos'!R93</f>
        <v>833316.21766666684</v>
      </c>
      <c r="F11" s="543">
        <f>+'Equipos Médicos'!S93</f>
        <v>8615.4789999999994</v>
      </c>
      <c r="G11" s="543">
        <f>+'Equipos Médicos'!T93</f>
        <v>71009.242333333255</v>
      </c>
      <c r="I11" s="543"/>
      <c r="K11" s="543"/>
    </row>
    <row r="12" spans="1:11">
      <c r="A12" s="542" t="s">
        <v>2697</v>
      </c>
      <c r="B12" s="543">
        <f>+'Equipos de Comunicaciones'!M86</f>
        <v>2831558.6192499995</v>
      </c>
      <c r="C12" s="543">
        <f>+'Equipos de Comunicaciones'!O86</f>
        <v>9329.1903904166666</v>
      </c>
      <c r="D12" s="543">
        <f>+'Equipos de Comunicaciones'!P86</f>
        <v>1469998.3905087502</v>
      </c>
      <c r="E12" s="543">
        <f>+'Equipos de Comunicaciones'!Q86</f>
        <v>1493579.9416799999</v>
      </c>
      <c r="F12" s="543">
        <f>+'Equipos de Comunicaciones'!R86</f>
        <v>23581.551171250016</v>
      </c>
      <c r="G12" s="543">
        <f>+'Equipos de Comunicaciones'!S86</f>
        <v>1337978.6775699998</v>
      </c>
      <c r="I12" s="543"/>
      <c r="K12" s="543"/>
    </row>
    <row r="13" spans="1:11">
      <c r="A13" s="542" t="s">
        <v>2696</v>
      </c>
      <c r="B13" s="543">
        <f>+'Eq. y Muebles de Ofic.'!N988</f>
        <v>9956901.6351799965</v>
      </c>
      <c r="C13" s="543">
        <f>+'Eq. y Muebles de Ofic.'!R988</f>
        <v>78823.956782055553</v>
      </c>
      <c r="D13" s="543">
        <f>+'Eq. y Muebles de Ofic.'!S988</f>
        <v>5660724.3768106084</v>
      </c>
      <c r="E13" s="543">
        <f>+'Eq. y Muebles de Ofic.'!T988</f>
        <v>5851677.3721567774</v>
      </c>
      <c r="F13" s="543">
        <f>+'Eq. y Muebles de Ofic.'!U988</f>
        <v>190952.99534616666</v>
      </c>
      <c r="G13" s="543">
        <f>+'Eq. y Muebles de Ofic.'!V988</f>
        <v>4105224.2630232237</v>
      </c>
      <c r="I13" s="543"/>
      <c r="K13" s="543"/>
    </row>
    <row r="14" spans="1:11">
      <c r="A14" s="542" t="s">
        <v>2695</v>
      </c>
      <c r="B14" s="543">
        <f>+'Equipos Varios'!N12</f>
        <v>97072.99</v>
      </c>
      <c r="C14" s="543">
        <f>+'Equipos Varios'!Q12</f>
        <v>1142.8331666666668</v>
      </c>
      <c r="D14" s="543">
        <f>+'Equipos Varios'!R12</f>
        <v>28499</v>
      </c>
      <c r="E14" s="543">
        <f>+'Equipos Varios'!S12</f>
        <v>29857.637500000001</v>
      </c>
      <c r="F14" s="543">
        <f>+'Equipos Varios'!T12</f>
        <v>1358.6375</v>
      </c>
      <c r="G14" s="543">
        <f>+'Equipos Varios'!U12</f>
        <v>67215.352500000008</v>
      </c>
      <c r="I14" s="543"/>
      <c r="K14" s="543"/>
    </row>
    <row r="15" spans="1:11">
      <c r="B15" s="547">
        <f t="shared" ref="B15:G15" si="0">SUM(B7:B14)</f>
        <v>46966093.232419997</v>
      </c>
      <c r="C15" s="547">
        <f t="shared" si="0"/>
        <v>400470.1009721944</v>
      </c>
      <c r="D15" s="547">
        <f t="shared" si="0"/>
        <v>33915885.061632968</v>
      </c>
      <c r="E15" s="547">
        <f t="shared" si="0"/>
        <v>35003735.901438445</v>
      </c>
      <c r="F15" s="547">
        <f t="shared" si="0"/>
        <v>1087850.8398054724</v>
      </c>
      <c r="G15" s="547">
        <f t="shared" si="0"/>
        <v>12971426.349870445</v>
      </c>
      <c r="I15" s="543"/>
      <c r="K15" s="543"/>
    </row>
    <row r="16" spans="1:11">
      <c r="I16" s="543"/>
      <c r="K16" s="543"/>
    </row>
    <row r="17" spans="1:11">
      <c r="A17" s="542" t="s">
        <v>2694</v>
      </c>
      <c r="B17" s="546">
        <v>21160000</v>
      </c>
      <c r="C17" s="546">
        <v>0</v>
      </c>
      <c r="D17" s="546">
        <v>0</v>
      </c>
      <c r="E17" s="546">
        <v>0</v>
      </c>
      <c r="F17" s="546">
        <v>0</v>
      </c>
      <c r="G17" s="546">
        <f>+B17</f>
        <v>21160000</v>
      </c>
      <c r="I17" s="543"/>
      <c r="K17" s="543"/>
    </row>
    <row r="18" spans="1:11">
      <c r="I18" s="543"/>
      <c r="K18" s="543"/>
    </row>
    <row r="19" spans="1:11">
      <c r="A19" s="542" t="s">
        <v>2693</v>
      </c>
      <c r="B19" s="546">
        <f>Edificaciones!L7</f>
        <v>44913657.340000004</v>
      </c>
      <c r="C19" s="546">
        <f>Edificaciones!N7</f>
        <v>74856.093900000007</v>
      </c>
      <c r="D19" s="546">
        <f>+Edificaciones!O7</f>
        <v>9881004.3948000018</v>
      </c>
      <c r="E19" s="546">
        <f>Edificaciones!P7</f>
        <v>10105572.6765</v>
      </c>
      <c r="F19" s="546">
        <f>+Edificaciones!Q7</f>
        <v>224568.2816999983</v>
      </c>
      <c r="G19" s="546">
        <f>Edificaciones!R7</f>
        <v>34808084.663500004</v>
      </c>
      <c r="I19" s="543"/>
      <c r="K19" s="543"/>
    </row>
    <row r="20" spans="1:11">
      <c r="I20" s="543"/>
      <c r="K20" s="543"/>
    </row>
    <row r="21" spans="1:11">
      <c r="I21" s="543"/>
      <c r="K21" s="543"/>
    </row>
    <row r="22" spans="1:11">
      <c r="A22" s="542" t="s">
        <v>2692</v>
      </c>
      <c r="B22" s="546">
        <f>'Obras de Arte'!H60</f>
        <v>505421</v>
      </c>
      <c r="C22" s="546">
        <v>0</v>
      </c>
      <c r="D22" s="546">
        <v>0</v>
      </c>
      <c r="E22" s="546">
        <v>0</v>
      </c>
      <c r="F22" s="546">
        <v>0</v>
      </c>
      <c r="G22" s="546">
        <v>0</v>
      </c>
      <c r="I22" s="543"/>
      <c r="K22" s="543"/>
    </row>
    <row r="23" spans="1:11">
      <c r="I23" s="543"/>
      <c r="K23" s="543"/>
    </row>
    <row r="24" spans="1:11">
      <c r="I24" s="543"/>
      <c r="K24" s="543"/>
    </row>
    <row r="25" spans="1:11">
      <c r="A25" s="542" t="s">
        <v>2691</v>
      </c>
      <c r="B25" s="546">
        <v>42963679.520000003</v>
      </c>
      <c r="C25" s="546">
        <v>0</v>
      </c>
      <c r="D25" s="546"/>
      <c r="E25" s="546">
        <v>1495683.68</v>
      </c>
      <c r="F25" s="546"/>
      <c r="G25" s="546">
        <f>B25-E25</f>
        <v>41467995.840000004</v>
      </c>
      <c r="I25" s="543"/>
      <c r="K25" s="543"/>
    </row>
    <row r="26" spans="1:11">
      <c r="I26" s="543"/>
      <c r="K26" s="543"/>
    </row>
    <row r="27" spans="1:11">
      <c r="A27" s="542" t="s">
        <v>2690</v>
      </c>
      <c r="B27" s="546">
        <v>4514853.45</v>
      </c>
      <c r="C27" s="546">
        <f>B27/12</f>
        <v>376237.78750000003</v>
      </c>
      <c r="D27" s="546"/>
      <c r="E27" s="546">
        <f>C27</f>
        <v>376237.78750000003</v>
      </c>
      <c r="F27" s="546"/>
      <c r="G27" s="546">
        <f>B27-E27</f>
        <v>4138615.6625000001</v>
      </c>
      <c r="I27" s="543"/>
      <c r="K27" s="543"/>
    </row>
    <row r="28" spans="1:11">
      <c r="I28" s="543"/>
      <c r="K28" s="543"/>
    </row>
    <row r="29" spans="1:11" s="544" customFormat="1" ht="13.5" thickBot="1">
      <c r="B29" s="545">
        <f t="shared" ref="B29:G29" si="1">+B15+B17+B19+B22+B25+B27</f>
        <v>161023704.54242</v>
      </c>
      <c r="C29" s="545">
        <f t="shared" si="1"/>
        <v>851563.98237219453</v>
      </c>
      <c r="D29" s="545">
        <f t="shared" si="1"/>
        <v>43796889.456432968</v>
      </c>
      <c r="E29" s="545">
        <f t="shared" si="1"/>
        <v>46981230.045438446</v>
      </c>
      <c r="F29" s="545">
        <f t="shared" si="1"/>
        <v>1312419.1215054707</v>
      </c>
      <c r="G29" s="545">
        <f t="shared" si="1"/>
        <v>114546122.51587045</v>
      </c>
      <c r="I29" s="543"/>
      <c r="K29" s="543"/>
    </row>
    <row r="30" spans="1:11" ht="13.5" thickTop="1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Z13"/>
  <sheetViews>
    <sheetView topLeftCell="K1" zoomScaleNormal="100" workbookViewId="0">
      <selection activeCell="Q9" sqref="Q9"/>
    </sheetView>
  </sheetViews>
  <sheetFormatPr baseColWidth="10" defaultRowHeight="15.75"/>
  <cols>
    <col min="1" max="1" width="11.42578125" style="383"/>
    <col min="2" max="2" width="54.42578125" style="383" customWidth="1"/>
    <col min="3" max="3" width="17" style="383" customWidth="1"/>
    <col min="4" max="4" width="19.140625" style="383" customWidth="1"/>
    <col min="5" max="5" width="32.42578125" style="383" customWidth="1"/>
    <col min="6" max="6" width="33.7109375" style="383" customWidth="1"/>
    <col min="7" max="7" width="21.42578125" style="383" bestFit="1" customWidth="1"/>
    <col min="8" max="8" width="6" style="383" hidden="1" customWidth="1"/>
    <col min="9" max="9" width="5.140625" style="383" hidden="1" customWidth="1"/>
    <col min="10" max="10" width="7" style="383" hidden="1" customWidth="1"/>
    <col min="11" max="11" width="12.140625" style="383" customWidth="1"/>
    <col min="12" max="12" width="22.7109375" style="383" customWidth="1"/>
    <col min="13" max="13" width="11.42578125" style="383"/>
    <col min="14" max="14" width="17.140625" style="383" customWidth="1"/>
    <col min="15" max="23" width="11.42578125" style="383"/>
    <col min="24" max="24" width="7" style="383" customWidth="1"/>
    <col min="25" max="16384" width="11.42578125" style="383"/>
  </cols>
  <sheetData>
    <row r="2" spans="1:26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Z2" s="46"/>
    </row>
    <row r="3" spans="1:26">
      <c r="A3" s="653" t="s">
        <v>2604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Z3" s="46"/>
    </row>
    <row r="4" spans="1:26">
      <c r="A4" s="653" t="str">
        <f>'Equipos de Producción'!A3:S3</f>
        <v>(Al 31 de Marzo del 2015)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Z4" s="46"/>
    </row>
    <row r="5" spans="1:26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8"/>
      <c r="V5" s="489"/>
      <c r="Z5" s="123">
        <f>+'Equipos de Producción'!W4</f>
        <v>42094</v>
      </c>
    </row>
    <row r="6" spans="1:26">
      <c r="A6" s="490"/>
      <c r="B6" s="490"/>
      <c r="C6" s="490"/>
      <c r="D6" s="490"/>
      <c r="E6" s="490"/>
      <c r="F6" s="490"/>
      <c r="G6" s="490"/>
      <c r="H6" s="646" t="s">
        <v>820</v>
      </c>
      <c r="I6" s="647"/>
      <c r="J6" s="648"/>
      <c r="K6" s="490"/>
      <c r="L6" s="490"/>
      <c r="M6" s="490"/>
      <c r="N6" s="491"/>
      <c r="O6" s="489"/>
      <c r="P6" s="489"/>
      <c r="Q6" s="649" t="s">
        <v>4</v>
      </c>
      <c r="R6" s="650"/>
      <c r="S6" s="650"/>
      <c r="T6" s="651"/>
      <c r="U6" s="386"/>
      <c r="V6" s="489"/>
      <c r="W6" s="489"/>
      <c r="X6" s="489"/>
      <c r="Y6" s="489"/>
      <c r="Z6" s="46"/>
    </row>
    <row r="7" spans="1:26" ht="46.5" customHeight="1">
      <c r="A7" s="492" t="s">
        <v>5</v>
      </c>
      <c r="B7" s="492" t="s">
        <v>8</v>
      </c>
      <c r="C7" s="492" t="s">
        <v>9</v>
      </c>
      <c r="D7" s="492" t="s">
        <v>10</v>
      </c>
      <c r="E7" s="492" t="s">
        <v>11</v>
      </c>
      <c r="F7" s="492" t="s">
        <v>12</v>
      </c>
      <c r="G7" s="492" t="s">
        <v>13</v>
      </c>
      <c r="H7" s="493" t="s">
        <v>14</v>
      </c>
      <c r="I7" s="493" t="s">
        <v>15</v>
      </c>
      <c r="J7" s="494" t="s">
        <v>16</v>
      </c>
      <c r="K7" s="492" t="s">
        <v>17</v>
      </c>
      <c r="L7" s="492" t="s">
        <v>18</v>
      </c>
      <c r="M7" s="492" t="s">
        <v>19</v>
      </c>
      <c r="N7" s="495" t="s">
        <v>20</v>
      </c>
      <c r="O7" s="492" t="s">
        <v>21</v>
      </c>
      <c r="P7" s="492" t="s">
        <v>22</v>
      </c>
      <c r="Q7" s="391" t="s">
        <v>23</v>
      </c>
      <c r="R7" s="10" t="str">
        <f>+'Equipos de Producción'!$R$6</f>
        <v>Acumulada Dic. 2014</v>
      </c>
      <c r="S7" s="10" t="str">
        <f>+'Equipos de Producción'!$S$6</f>
        <v>Acumulada Marzo 2015</v>
      </c>
      <c r="T7" s="10" t="str">
        <f>+'Equipos de Producción'!$T$6</f>
        <v>Deprec. a Registrar Mar. 2015</v>
      </c>
      <c r="U7" s="10" t="s">
        <v>25</v>
      </c>
      <c r="V7" s="492" t="s">
        <v>26</v>
      </c>
      <c r="W7" s="497"/>
      <c r="X7" s="497"/>
      <c r="Y7" s="497"/>
      <c r="Z7" s="393" t="s">
        <v>27</v>
      </c>
    </row>
    <row r="8" spans="1:26" ht="28.5" customHeight="1" thickBot="1">
      <c r="A8" s="41" t="s">
        <v>2605</v>
      </c>
      <c r="B8" s="41" t="s">
        <v>2606</v>
      </c>
      <c r="C8" s="41" t="s">
        <v>2607</v>
      </c>
      <c r="D8" s="41" t="s">
        <v>2608</v>
      </c>
      <c r="E8" s="41"/>
      <c r="F8" s="41" t="s">
        <v>2609</v>
      </c>
      <c r="G8" s="134">
        <v>41703</v>
      </c>
      <c r="H8" s="489">
        <v>24</v>
      </c>
      <c r="I8" s="489">
        <v>6</v>
      </c>
      <c r="J8" s="489">
        <v>2009</v>
      </c>
      <c r="K8" s="489" t="s">
        <v>540</v>
      </c>
      <c r="L8" s="489" t="s">
        <v>2610</v>
      </c>
      <c r="M8" s="489" t="s">
        <v>2003</v>
      </c>
      <c r="N8" s="500">
        <v>77880</v>
      </c>
      <c r="P8" s="383">
        <v>10</v>
      </c>
      <c r="Q8" s="30">
        <f>(((N8)-1)/10)/12</f>
        <v>648.99166666666667</v>
      </c>
      <c r="R8" s="5">
        <v>5840.9250000000002</v>
      </c>
      <c r="S8" s="317">
        <f>Z8*Q8</f>
        <v>7787.9</v>
      </c>
      <c r="T8" s="15">
        <f>S8-R8</f>
        <v>1946.9749999999995</v>
      </c>
      <c r="U8" s="137">
        <f>N8-S8</f>
        <v>70092.100000000006</v>
      </c>
      <c r="V8" s="383" t="s">
        <v>2611</v>
      </c>
      <c r="X8" s="501">
        <f>((2011-J8)*12)+(12-I8)+1</f>
        <v>31</v>
      </c>
      <c r="Y8" s="80"/>
      <c r="Z8" s="45">
        <f>IF((DATEDIF(G8,Z$5,"m"))&gt;=60,60,(DATEDIF(G8,Z$5,"m")))</f>
        <v>12</v>
      </c>
    </row>
    <row r="9" spans="1:26" ht="16.5" thickBot="1">
      <c r="B9" s="502" t="s">
        <v>2612</v>
      </c>
      <c r="C9" s="489"/>
      <c r="D9" s="489"/>
      <c r="E9" s="489"/>
      <c r="F9" s="489"/>
      <c r="G9" s="489"/>
      <c r="H9" s="489"/>
      <c r="I9" s="489"/>
      <c r="J9" s="489"/>
      <c r="K9" s="489"/>
      <c r="L9" s="490"/>
      <c r="M9" s="489"/>
      <c r="N9" s="503">
        <f>SUM(N8)</f>
        <v>77880</v>
      </c>
      <c r="O9" s="504"/>
      <c r="P9" s="504"/>
      <c r="Q9" s="503">
        <f>SUM(Q8)</f>
        <v>648.99166666666667</v>
      </c>
      <c r="R9" s="503">
        <f>SUM(R8)</f>
        <v>5840.9250000000002</v>
      </c>
      <c r="S9" s="503">
        <f>SUM(S8)</f>
        <v>7787.9</v>
      </c>
      <c r="T9" s="503">
        <f>SUM(T8)</f>
        <v>1946.9749999999995</v>
      </c>
      <c r="U9" s="503">
        <f>SUM(U8)</f>
        <v>70092.100000000006</v>
      </c>
      <c r="V9" s="504"/>
    </row>
    <row r="10" spans="1:26" ht="16.5" thickTop="1"/>
    <row r="11" spans="1:26" s="489" customFormat="1"/>
    <row r="12" spans="1:26" s="489" customFormat="1">
      <c r="Q12" s="491"/>
    </row>
    <row r="13" spans="1:26">
      <c r="Q13" s="386"/>
      <c r="R13" s="386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X21"/>
  <sheetViews>
    <sheetView zoomScaleNormal="100" workbookViewId="0">
      <pane xSplit="2" ySplit="6" topLeftCell="K7" activePane="bottomRight" state="frozen"/>
      <selection sqref="A1:S2"/>
      <selection pane="topRight" sqref="A1:S2"/>
      <selection pane="bottomLeft" sqref="A1:S2"/>
      <selection pane="bottomRight" activeCell="R8" sqref="R8:R10"/>
    </sheetView>
  </sheetViews>
  <sheetFormatPr baseColWidth="10" defaultRowHeight="15.75"/>
  <cols>
    <col min="1" max="1" width="8.7109375" style="80" customWidth="1"/>
    <col min="2" max="2" width="41.7109375" style="77" customWidth="1"/>
    <col min="3" max="3" width="16.42578125" style="80" customWidth="1"/>
    <col min="4" max="4" width="22.5703125" style="80" customWidth="1"/>
    <col min="5" max="5" width="24.28515625" style="80" customWidth="1"/>
    <col min="6" max="6" width="25.7109375" style="80" customWidth="1"/>
    <col min="7" max="7" width="12.42578125" style="80" customWidth="1"/>
    <col min="8" max="9" width="6.28515625" style="435" hidden="1" customWidth="1"/>
    <col min="10" max="10" width="6.28515625" style="436" hidden="1" customWidth="1"/>
    <col min="11" max="11" width="12.140625" style="80" customWidth="1"/>
    <col min="12" max="12" width="16.7109375" style="80" customWidth="1"/>
    <col min="13" max="13" width="11.42578125" style="80"/>
    <col min="14" max="14" width="14.7109375" style="6" customWidth="1"/>
    <col min="15" max="15" width="14.7109375" style="6" hidden="1" customWidth="1"/>
    <col min="16" max="16" width="10.7109375" style="80" hidden="1" customWidth="1"/>
    <col min="17" max="17" width="10.7109375" style="80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80"/>
  </cols>
  <sheetData>
    <row r="1" spans="1:24" s="429" customFormat="1" ht="20.25">
      <c r="A1" s="654" t="s">
        <v>0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</row>
    <row r="2" spans="1:24" s="430" customFormat="1" ht="20.25">
      <c r="A2" s="655" t="s">
        <v>2517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</row>
    <row r="3" spans="1:24" s="431" customFormat="1" ht="20.25">
      <c r="A3" s="654" t="str">
        <f>'Equipos de Producción'!A3:S3</f>
        <v>(Al 31 de Marzo del 2015)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</row>
    <row r="4" spans="1:24" s="431" customFormat="1" ht="12.7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X4" s="123">
        <f>+'Equipos de Producción'!W4</f>
        <v>42094</v>
      </c>
    </row>
    <row r="5" spans="1:24">
      <c r="H5" s="656" t="s">
        <v>3</v>
      </c>
      <c r="I5" s="657"/>
      <c r="J5" s="658"/>
      <c r="R5" s="649" t="s">
        <v>4</v>
      </c>
      <c r="S5" s="650"/>
      <c r="T5" s="650"/>
      <c r="U5" s="651"/>
      <c r="X5" s="46"/>
    </row>
    <row r="6" spans="1:24" s="11" customFormat="1" ht="47.25">
      <c r="A6" s="8" t="s">
        <v>5</v>
      </c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433" t="s">
        <v>14</v>
      </c>
      <c r="I6" s="433" t="s">
        <v>15</v>
      </c>
      <c r="J6" s="434" t="s">
        <v>16</v>
      </c>
      <c r="K6" s="8" t="s">
        <v>17</v>
      </c>
      <c r="L6" s="8" t="s">
        <v>18</v>
      </c>
      <c r="M6" s="8" t="s">
        <v>19</v>
      </c>
      <c r="N6" s="9" t="s">
        <v>20</v>
      </c>
      <c r="O6" s="449" t="s">
        <v>7</v>
      </c>
      <c r="P6" s="450" t="s">
        <v>21</v>
      </c>
      <c r="Q6" s="451" t="s">
        <v>22</v>
      </c>
      <c r="R6" s="9" t="s">
        <v>23</v>
      </c>
      <c r="S6" s="10" t="str">
        <f>+'Equipos de Producción'!$R$6</f>
        <v>Acumulada Dic. 2014</v>
      </c>
      <c r="T6" s="10" t="str">
        <f>+'Equipos de Producción'!$S$6</f>
        <v>Acumulada Marzo 2015</v>
      </c>
      <c r="U6" s="10" t="str">
        <f>+'Equipos de Producción'!$T$6</f>
        <v>Deprec. a Registrar Mar. 2015</v>
      </c>
      <c r="V6" s="131" t="s">
        <v>25</v>
      </c>
      <c r="X6" s="393" t="s">
        <v>27</v>
      </c>
    </row>
    <row r="7" spans="1:24">
      <c r="A7" s="80" t="s">
        <v>2518</v>
      </c>
      <c r="B7" s="77" t="s">
        <v>2519</v>
      </c>
      <c r="C7" s="80" t="s">
        <v>2520</v>
      </c>
      <c r="D7" s="80" t="s">
        <v>2521</v>
      </c>
      <c r="E7" s="7" t="s">
        <v>2522</v>
      </c>
      <c r="F7" s="80" t="s">
        <v>2523</v>
      </c>
      <c r="G7" s="134" t="str">
        <f t="shared" ref="G7:G12" si="0">CONCATENATE(H7,"/",I7,"/",J7,)</f>
        <v>6/8/2003</v>
      </c>
      <c r="H7" s="435">
        <v>6</v>
      </c>
      <c r="I7" s="435">
        <v>8</v>
      </c>
      <c r="J7" s="436">
        <v>2003</v>
      </c>
      <c r="K7" s="80" t="s">
        <v>58</v>
      </c>
      <c r="L7" s="437">
        <v>442</v>
      </c>
      <c r="M7" s="80" t="s">
        <v>2524</v>
      </c>
      <c r="N7" s="6">
        <v>903735</v>
      </c>
      <c r="O7" s="452" t="s">
        <v>566</v>
      </c>
      <c r="P7" s="453">
        <v>2</v>
      </c>
      <c r="Q7" s="453">
        <v>5</v>
      </c>
      <c r="R7" s="386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6">
        <f t="shared" ref="V7:V13" si="2">N7-T7</f>
        <v>1.0000000001164153</v>
      </c>
      <c r="X7" s="45">
        <f t="shared" ref="X7:X12" si="3">IF((DATEDIF(G7,X$4,"m"))&gt;=60,60,(DATEDIF(G7,X$4,"m")))</f>
        <v>60</v>
      </c>
    </row>
    <row r="8" spans="1:24">
      <c r="A8" s="80" t="s">
        <v>2525</v>
      </c>
      <c r="B8" s="438" t="s">
        <v>2526</v>
      </c>
      <c r="C8" s="80" t="s">
        <v>2520</v>
      </c>
      <c r="D8" s="80" t="s">
        <v>2527</v>
      </c>
      <c r="E8" s="80" t="s">
        <v>2528</v>
      </c>
      <c r="G8" s="134" t="str">
        <f t="shared" si="0"/>
        <v>31/3/2008</v>
      </c>
      <c r="H8" s="435">
        <v>31</v>
      </c>
      <c r="I8" s="435">
        <v>3</v>
      </c>
      <c r="J8" s="436">
        <v>2008</v>
      </c>
      <c r="K8" s="80" t="s">
        <v>422</v>
      </c>
      <c r="L8" s="437">
        <v>1918</v>
      </c>
      <c r="M8" s="80" t="s">
        <v>2524</v>
      </c>
      <c r="N8" s="6">
        <v>1247716.67</v>
      </c>
      <c r="O8" s="454" t="s">
        <v>566</v>
      </c>
      <c r="P8" s="453">
        <v>2</v>
      </c>
      <c r="Q8" s="453">
        <v>5</v>
      </c>
      <c r="R8" s="386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5">
        <f t="shared" si="3"/>
        <v>60</v>
      </c>
    </row>
    <row r="9" spans="1:24" ht="22.5" customHeight="1">
      <c r="A9" s="80" t="s">
        <v>2529</v>
      </c>
      <c r="B9" s="77" t="s">
        <v>2530</v>
      </c>
      <c r="C9" s="80" t="s">
        <v>2520</v>
      </c>
      <c r="D9" s="80" t="s">
        <v>2531</v>
      </c>
      <c r="E9" s="80" t="s">
        <v>2532</v>
      </c>
      <c r="G9" s="134" t="str">
        <f t="shared" si="0"/>
        <v>31/3/2008</v>
      </c>
      <c r="H9" s="435">
        <v>31</v>
      </c>
      <c r="I9" s="435">
        <v>3</v>
      </c>
      <c r="J9" s="436">
        <v>2008</v>
      </c>
      <c r="K9" s="80" t="s">
        <v>422</v>
      </c>
      <c r="L9" s="437">
        <v>1918</v>
      </c>
      <c r="M9" s="80" t="s">
        <v>2524</v>
      </c>
      <c r="N9" s="6">
        <v>800171.67</v>
      </c>
      <c r="O9" s="452" t="s">
        <v>566</v>
      </c>
      <c r="P9" s="453">
        <v>2</v>
      </c>
      <c r="Q9" s="453">
        <v>5</v>
      </c>
      <c r="R9" s="386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5">
        <f t="shared" si="3"/>
        <v>60</v>
      </c>
    </row>
    <row r="10" spans="1:24">
      <c r="A10" s="80" t="s">
        <v>2533</v>
      </c>
      <c r="B10" s="77" t="s">
        <v>2530</v>
      </c>
      <c r="C10" s="80" t="s">
        <v>2520</v>
      </c>
      <c r="D10" s="80" t="s">
        <v>2531</v>
      </c>
      <c r="E10" s="80" t="s">
        <v>2534</v>
      </c>
      <c r="G10" s="134" t="str">
        <f t="shared" si="0"/>
        <v>31/3/2008</v>
      </c>
      <c r="H10" s="435">
        <v>31</v>
      </c>
      <c r="I10" s="435">
        <v>3</v>
      </c>
      <c r="J10" s="436">
        <v>2008</v>
      </c>
      <c r="K10" s="80" t="s">
        <v>422</v>
      </c>
      <c r="L10" s="437">
        <v>1918</v>
      </c>
      <c r="M10" s="80" t="s">
        <v>2524</v>
      </c>
      <c r="N10" s="6">
        <v>798171.66</v>
      </c>
      <c r="O10" s="452" t="s">
        <v>566</v>
      </c>
      <c r="P10" s="453">
        <v>2</v>
      </c>
      <c r="Q10" s="453">
        <v>5</v>
      </c>
      <c r="R10" s="386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5">
        <f t="shared" si="3"/>
        <v>60</v>
      </c>
    </row>
    <row r="11" spans="1:24" ht="31.5">
      <c r="B11" s="77" t="s">
        <v>2535</v>
      </c>
      <c r="C11" s="80" t="s">
        <v>2536</v>
      </c>
      <c r="D11" s="80" t="s">
        <v>2537</v>
      </c>
      <c r="F11" s="77" t="s">
        <v>2538</v>
      </c>
      <c r="G11" s="134" t="str">
        <f t="shared" si="0"/>
        <v>28/9/2010</v>
      </c>
      <c r="H11" s="435">
        <v>28</v>
      </c>
      <c r="I11" s="435">
        <v>9</v>
      </c>
      <c r="J11" s="436">
        <v>2010</v>
      </c>
      <c r="K11" s="80" t="s">
        <v>58</v>
      </c>
      <c r="L11" s="437">
        <v>6301</v>
      </c>
      <c r="M11" s="80" t="s">
        <v>2524</v>
      </c>
      <c r="N11" s="6">
        <v>1729686.75</v>
      </c>
      <c r="O11" s="452" t="s">
        <v>566</v>
      </c>
      <c r="P11" s="453">
        <v>2</v>
      </c>
      <c r="Q11" s="453">
        <v>5</v>
      </c>
      <c r="R11" s="6">
        <f>((N11-1)/(Q11*12))</f>
        <v>28828.095833333333</v>
      </c>
      <c r="S11" s="5">
        <v>1470232.8875</v>
      </c>
      <c r="T11" s="6">
        <f t="shared" ref="T7:T12" si="4">R11*X11</f>
        <v>1556717.175</v>
      </c>
      <c r="U11" s="15">
        <f t="shared" si="1"/>
        <v>86484.287500000093</v>
      </c>
      <c r="V11" s="6">
        <f t="shared" si="2"/>
        <v>172969.57499999995</v>
      </c>
      <c r="X11" s="45">
        <f t="shared" si="3"/>
        <v>54</v>
      </c>
    </row>
    <row r="12" spans="1:24" ht="31.5">
      <c r="B12" s="77" t="s">
        <v>2535</v>
      </c>
      <c r="C12" s="80" t="s">
        <v>2536</v>
      </c>
      <c r="D12" s="80" t="s">
        <v>2537</v>
      </c>
      <c r="F12" s="77" t="s">
        <v>2538</v>
      </c>
      <c r="G12" s="134" t="str">
        <f t="shared" si="0"/>
        <v>28/9/2010</v>
      </c>
      <c r="H12" s="435">
        <v>28</v>
      </c>
      <c r="I12" s="435">
        <v>9</v>
      </c>
      <c r="J12" s="436">
        <v>2010</v>
      </c>
      <c r="K12" s="80" t="s">
        <v>58</v>
      </c>
      <c r="L12" s="437">
        <v>6301</v>
      </c>
      <c r="M12" s="80" t="s">
        <v>2524</v>
      </c>
      <c r="N12" s="6">
        <v>1729686.75</v>
      </c>
      <c r="O12" s="452" t="s">
        <v>566</v>
      </c>
      <c r="P12" s="453">
        <v>2</v>
      </c>
      <c r="Q12" s="453">
        <v>5</v>
      </c>
      <c r="R12" s="6">
        <f>((N12-1)/(Q12*12))</f>
        <v>28828.095833333333</v>
      </c>
      <c r="S12" s="5">
        <v>1470232.8875</v>
      </c>
      <c r="T12" s="6">
        <f t="shared" si="4"/>
        <v>1556717.175</v>
      </c>
      <c r="U12" s="15">
        <f t="shared" si="1"/>
        <v>86484.287500000093</v>
      </c>
      <c r="V12" s="6">
        <f t="shared" si="2"/>
        <v>172969.57499999995</v>
      </c>
      <c r="X12" s="45">
        <f t="shared" si="3"/>
        <v>54</v>
      </c>
    </row>
    <row r="13" spans="1:24" s="439" customFormat="1" ht="31.5">
      <c r="B13" s="440" t="s">
        <v>2539</v>
      </c>
      <c r="F13" s="440"/>
      <c r="H13" s="441"/>
      <c r="I13" s="441"/>
      <c r="J13" s="442"/>
      <c r="M13" s="439" t="s">
        <v>2524</v>
      </c>
      <c r="N13" s="443">
        <v>1128390.1399999999</v>
      </c>
      <c r="O13" s="455" t="s">
        <v>2540</v>
      </c>
      <c r="P13" s="456">
        <v>2</v>
      </c>
      <c r="Q13" s="456">
        <v>5</v>
      </c>
      <c r="R13" s="443">
        <v>18806.5</v>
      </c>
      <c r="S13" s="443">
        <v>996744.61</v>
      </c>
      <c r="T13" s="443">
        <f>959131.61+R13+R13</f>
        <v>996744.61</v>
      </c>
      <c r="U13" s="443">
        <f t="shared" si="1"/>
        <v>0</v>
      </c>
      <c r="V13" s="443">
        <f t="shared" si="2"/>
        <v>131645.52999999991</v>
      </c>
    </row>
    <row r="14" spans="1:24" s="444" customFormat="1" ht="16.5" thickBot="1">
      <c r="A14" s="444" t="s">
        <v>2541</v>
      </c>
      <c r="B14" s="445"/>
      <c r="H14" s="446"/>
      <c r="I14" s="446"/>
      <c r="J14" s="447"/>
      <c r="N14" s="448">
        <f>SUM(N7:N13)</f>
        <v>8337558.6399999997</v>
      </c>
      <c r="O14" s="457"/>
      <c r="P14" s="458"/>
      <c r="Q14" s="458"/>
      <c r="R14" s="448">
        <f>SUM(R7:R13)</f>
        <v>76462.691666666666</v>
      </c>
      <c r="S14" s="448">
        <v>7687001.3850000007</v>
      </c>
      <c r="T14" s="448">
        <f>SUM(T7:T13)</f>
        <v>7859969.96</v>
      </c>
      <c r="U14" s="448">
        <f>SUM(U7:U13)</f>
        <v>172968.57500000019</v>
      </c>
      <c r="V14" s="448">
        <f>SUM(V7:V13)</f>
        <v>477588.67999999982</v>
      </c>
    </row>
    <row r="15" spans="1:24" ht="16.5" thickTop="1">
      <c r="O15" s="452"/>
      <c r="P15" s="453"/>
      <c r="Q15" s="453"/>
    </row>
    <row r="16" spans="1:24" ht="31.5">
      <c r="B16" s="55" t="s">
        <v>2542</v>
      </c>
      <c r="C16" s="80" t="s">
        <v>2543</v>
      </c>
      <c r="D16" s="80" t="s">
        <v>2544</v>
      </c>
      <c r="E16" s="80" t="s">
        <v>2545</v>
      </c>
      <c r="F16" s="77" t="s">
        <v>2546</v>
      </c>
      <c r="G16" s="134">
        <v>41753</v>
      </c>
      <c r="H16" s="435">
        <v>28</v>
      </c>
      <c r="I16" s="435">
        <v>9</v>
      </c>
      <c r="J16" s="436">
        <v>2010</v>
      </c>
      <c r="K16" s="80" t="s">
        <v>58</v>
      </c>
      <c r="L16" s="437" t="s">
        <v>2547</v>
      </c>
      <c r="M16" s="80" t="s">
        <v>2524</v>
      </c>
      <c r="N16" s="6">
        <v>1291248</v>
      </c>
      <c r="O16" s="452" t="s">
        <v>566</v>
      </c>
      <c r="P16" s="453">
        <v>2</v>
      </c>
      <c r="Q16" s="453">
        <v>5</v>
      </c>
      <c r="R16" s="6">
        <f>((N16-1)/(Q16*12))</f>
        <v>21520.783333333333</v>
      </c>
      <c r="S16" s="5">
        <v>172166.26666666666</v>
      </c>
      <c r="T16" s="6">
        <f>R16*X16</f>
        <v>236728.61666666667</v>
      </c>
      <c r="U16" s="15">
        <f>T16-S16</f>
        <v>64562.350000000006</v>
      </c>
      <c r="V16" s="6">
        <f>N16-T16</f>
        <v>1054519.3833333333</v>
      </c>
      <c r="X16" s="45">
        <f>IF((DATEDIF(G16,X$4,"m"))&gt;=60,60,(DATEDIF(G16,X$4,"m")))</f>
        <v>11</v>
      </c>
    </row>
    <row r="17" spans="2:24" ht="31.5">
      <c r="B17" s="55" t="s">
        <v>2542</v>
      </c>
      <c r="C17" s="80" t="s">
        <v>2543</v>
      </c>
      <c r="D17" s="80" t="s">
        <v>2544</v>
      </c>
      <c r="E17" s="80" t="s">
        <v>2548</v>
      </c>
      <c r="F17" s="77" t="s">
        <v>2546</v>
      </c>
      <c r="G17" s="134">
        <v>41753</v>
      </c>
      <c r="H17" s="435">
        <v>28</v>
      </c>
      <c r="I17" s="435">
        <v>9</v>
      </c>
      <c r="J17" s="436">
        <v>2010</v>
      </c>
      <c r="K17" s="80" t="s">
        <v>58</v>
      </c>
      <c r="L17" s="437" t="s">
        <v>2549</v>
      </c>
      <c r="M17" s="80" t="s">
        <v>2524</v>
      </c>
      <c r="N17" s="6">
        <v>1291248</v>
      </c>
      <c r="O17" s="452" t="s">
        <v>566</v>
      </c>
      <c r="P17" s="453">
        <v>2</v>
      </c>
      <c r="Q17" s="453">
        <v>5</v>
      </c>
      <c r="R17" s="6">
        <f>((N17-1)/(Q17*12))</f>
        <v>21520.783333333333</v>
      </c>
      <c r="S17" s="5">
        <v>172166.26666666666</v>
      </c>
      <c r="T17" s="6">
        <f>R17*X17</f>
        <v>236728.61666666667</v>
      </c>
      <c r="U17" s="15">
        <f>T17-S17</f>
        <v>64562.350000000006</v>
      </c>
      <c r="V17" s="6">
        <f>N17-T17</f>
        <v>1054519.3833333333</v>
      </c>
      <c r="X17" s="45">
        <f>IF((DATEDIF(G17,X$4,"m"))&gt;=60,60,(DATEDIF(G17,X$4,"m")))</f>
        <v>11</v>
      </c>
    </row>
    <row r="18" spans="2:24" ht="16.5" thickBot="1">
      <c r="F18" s="77"/>
      <c r="G18" s="134"/>
      <c r="L18" s="437"/>
      <c r="N18" s="448">
        <f>SUM(N16:N17)</f>
        <v>2582496</v>
      </c>
      <c r="O18" s="457"/>
      <c r="P18" s="458"/>
      <c r="Q18" s="458"/>
      <c r="R18" s="448">
        <f>SUM(R16:R17)</f>
        <v>43041.566666666666</v>
      </c>
      <c r="S18" s="448">
        <v>344332.53333333333</v>
      </c>
      <c r="T18" s="448">
        <f>SUM(T16:T17)</f>
        <v>473457.23333333334</v>
      </c>
      <c r="U18" s="448">
        <f>SUM(U16:U17)</f>
        <v>129124.70000000001</v>
      </c>
      <c r="V18" s="448">
        <f>SUM(V16:V17)</f>
        <v>2109038.7666666666</v>
      </c>
      <c r="X18" s="45"/>
    </row>
    <row r="19" spans="2:24" ht="16.5" thickTop="1">
      <c r="F19" s="77"/>
      <c r="G19" s="134"/>
      <c r="L19" s="437"/>
      <c r="O19" s="452"/>
      <c r="P19" s="453"/>
      <c r="Q19" s="453"/>
      <c r="X19" s="45"/>
    </row>
    <row r="20" spans="2:24" ht="16.5" thickBot="1">
      <c r="F20" s="77"/>
      <c r="G20" s="134"/>
      <c r="L20" s="437"/>
      <c r="N20" s="448">
        <f>+N14+N18</f>
        <v>10920054.640000001</v>
      </c>
      <c r="O20" s="457"/>
      <c r="P20" s="458"/>
      <c r="Q20" s="458"/>
      <c r="R20" s="448">
        <f>+R14+R18</f>
        <v>119504.25833333333</v>
      </c>
      <c r="S20" s="448">
        <v>8031333.9183333339</v>
      </c>
      <c r="T20" s="448">
        <f>+T14+T18</f>
        <v>8333427.1933333334</v>
      </c>
      <c r="U20" s="448">
        <f>+U14+U18</f>
        <v>302093.2750000002</v>
      </c>
      <c r="V20" s="448">
        <f>+V14+V18</f>
        <v>2586627.4466666663</v>
      </c>
      <c r="X20" s="45"/>
    </row>
    <row r="21" spans="2:24" ht="16.5" thickTop="1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D573"/>
  <sheetViews>
    <sheetView zoomScaleNormal="100" workbookViewId="0">
      <pane xSplit="4" ySplit="6" topLeftCell="R403" activePane="bottomRight" state="frozen"/>
      <selection pane="topRight" activeCell="C1" sqref="C1"/>
      <selection pane="bottomLeft" activeCell="A6" sqref="A6"/>
      <selection pane="bottomRight" activeCell="T425" sqref="T425"/>
    </sheetView>
  </sheetViews>
  <sheetFormatPr baseColWidth="10" defaultColWidth="55.7109375" defaultRowHeight="15.75"/>
  <cols>
    <col min="1" max="2" width="11.85546875" style="4" customWidth="1"/>
    <col min="3" max="3" width="25.8554687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8" width="11.5703125" style="33" customWidth="1"/>
    <col min="19" max="19" width="14.5703125" style="54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</row>
    <row r="2" spans="1:29" s="1" customFormat="1" ht="20.25">
      <c r="A2" s="660" t="s">
        <v>1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</row>
    <row r="3" spans="1:29" s="1" customFormat="1">
      <c r="A3" s="661" t="s">
        <v>2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  <c r="W3" s="661"/>
      <c r="X3" s="661"/>
    </row>
    <row r="4" spans="1:29" s="1" customFormat="1">
      <c r="A4" s="572"/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2"/>
      <c r="O4" s="2"/>
      <c r="P4" s="572"/>
      <c r="Q4" s="586"/>
      <c r="R4" s="586"/>
      <c r="S4" s="586"/>
      <c r="T4" s="572"/>
      <c r="U4" s="572"/>
      <c r="V4" s="572"/>
      <c r="W4" s="572"/>
      <c r="X4" s="572"/>
      <c r="AB4" s="3">
        <f>+'Equipos de Producción'!W4</f>
        <v>42094</v>
      </c>
    </row>
    <row r="5" spans="1:29">
      <c r="J5" s="662" t="s">
        <v>3</v>
      </c>
      <c r="K5" s="662"/>
      <c r="L5" s="662"/>
      <c r="T5" s="649" t="s">
        <v>4</v>
      </c>
      <c r="U5" s="650"/>
      <c r="V5" s="650"/>
      <c r="W5" s="651"/>
      <c r="X5" s="460"/>
    </row>
    <row r="6" spans="1:29" s="11" customFormat="1" ht="35.25" customHeight="1">
      <c r="A6" s="623" t="s">
        <v>5</v>
      </c>
      <c r="B6" s="623" t="s">
        <v>6</v>
      </c>
      <c r="C6" s="623" t="s">
        <v>7</v>
      </c>
      <c r="D6" s="623" t="s">
        <v>8</v>
      </c>
      <c r="E6" s="623" t="s">
        <v>9</v>
      </c>
      <c r="F6" s="623" t="s">
        <v>10</v>
      </c>
      <c r="G6" s="623" t="s">
        <v>11</v>
      </c>
      <c r="H6" s="623" t="s">
        <v>12</v>
      </c>
      <c r="I6" s="623" t="s">
        <v>13</v>
      </c>
      <c r="J6" s="624" t="s">
        <v>14</v>
      </c>
      <c r="K6" s="624" t="s">
        <v>15</v>
      </c>
      <c r="L6" s="625" t="s">
        <v>16</v>
      </c>
      <c r="M6" s="623" t="s">
        <v>17</v>
      </c>
      <c r="N6" s="623" t="s">
        <v>18</v>
      </c>
      <c r="O6" s="623" t="s">
        <v>19</v>
      </c>
      <c r="P6" s="629" t="s">
        <v>20</v>
      </c>
      <c r="Q6" s="631" t="s">
        <v>21</v>
      </c>
      <c r="R6" s="631"/>
      <c r="S6" s="632" t="s">
        <v>22</v>
      </c>
      <c r="T6" s="630" t="s">
        <v>23</v>
      </c>
      <c r="U6" s="10" t="str">
        <f>+'Equipos de Producción'!$R$6</f>
        <v>Acumulada Dic. 2014</v>
      </c>
      <c r="V6" s="10" t="str">
        <f>+'Equipos de Producción'!$S$6</f>
        <v>Acumulada Marzo 2015</v>
      </c>
      <c r="W6" s="10" t="str">
        <f>+'Equipos de Producción'!$T$6</f>
        <v>Deprec. a Registrar Mar. 2015</v>
      </c>
      <c r="X6" s="626" t="s">
        <v>25</v>
      </c>
      <c r="Y6" s="623" t="s">
        <v>26</v>
      </c>
      <c r="AB6" s="11" t="s">
        <v>27</v>
      </c>
    </row>
    <row r="7" spans="1:29" s="572" customFormat="1">
      <c r="A7" s="12" t="s">
        <v>28</v>
      </c>
      <c r="B7" s="12"/>
      <c r="C7" s="4"/>
      <c r="D7" s="4" t="s">
        <v>29</v>
      </c>
      <c r="E7" s="4" t="s">
        <v>30</v>
      </c>
      <c r="F7" s="4" t="s">
        <v>31</v>
      </c>
      <c r="G7" s="4" t="s">
        <v>32</v>
      </c>
      <c r="H7" s="4"/>
      <c r="I7" s="4"/>
      <c r="J7" s="13"/>
      <c r="K7" s="13">
        <v>1</v>
      </c>
      <c r="L7" s="66">
        <v>2003</v>
      </c>
      <c r="M7" s="4"/>
      <c r="N7" s="4"/>
      <c r="O7" s="4" t="s">
        <v>33</v>
      </c>
      <c r="P7" s="14">
        <v>1</v>
      </c>
      <c r="Q7" s="586">
        <v>2</v>
      </c>
      <c r="R7" s="586"/>
      <c r="S7" s="54">
        <v>3</v>
      </c>
      <c r="T7" s="5">
        <f t="shared" ref="T7:T40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9">
        <f>IF((DATEDIF(I7,AB$4,"m"))&gt;=36,36,(DATEDIF(I7,AB$4,"m")))</f>
        <v>36</v>
      </c>
    </row>
    <row r="8" spans="1:29" s="572" customFormat="1">
      <c r="A8" s="41" t="s">
        <v>34</v>
      </c>
      <c r="B8" s="41"/>
      <c r="C8" s="41"/>
      <c r="D8" s="41" t="s">
        <v>35</v>
      </c>
      <c r="E8" s="41" t="s">
        <v>36</v>
      </c>
      <c r="F8" s="41" t="s">
        <v>37</v>
      </c>
      <c r="G8" s="41" t="s">
        <v>38</v>
      </c>
      <c r="H8" s="41"/>
      <c r="I8" s="54"/>
      <c r="J8" s="65"/>
      <c r="K8" s="13">
        <v>1</v>
      </c>
      <c r="L8" s="66">
        <v>2003</v>
      </c>
      <c r="M8" s="41"/>
      <c r="N8" s="41"/>
      <c r="O8" s="41" t="s">
        <v>33</v>
      </c>
      <c r="P8" s="190">
        <v>1</v>
      </c>
      <c r="Q8" s="586">
        <v>2</v>
      </c>
      <c r="R8" s="586"/>
      <c r="S8" s="54">
        <v>3</v>
      </c>
      <c r="T8" s="5">
        <f t="shared" si="0"/>
        <v>0</v>
      </c>
      <c r="U8" s="15">
        <v>0</v>
      </c>
      <c r="V8" s="15">
        <v>0</v>
      </c>
      <c r="W8" s="15">
        <f t="shared" si="1"/>
        <v>0</v>
      </c>
      <c r="X8" s="15">
        <f>P8-V8</f>
        <v>1</v>
      </c>
      <c r="AB8" s="69">
        <f t="shared" ref="AB8:AB40" si="2">IF((DATEDIF(I8,AB$4,"m"))&gt;=36,36,(DATEDIF(I8,AB$4,"m")))</f>
        <v>36</v>
      </c>
    </row>
    <row r="9" spans="1:29" s="572" customFormat="1">
      <c r="A9" s="41" t="s">
        <v>39</v>
      </c>
      <c r="B9" s="41"/>
      <c r="C9" s="41"/>
      <c r="D9" s="41" t="s">
        <v>40</v>
      </c>
      <c r="E9" s="41" t="s">
        <v>41</v>
      </c>
      <c r="F9" s="41" t="s">
        <v>42</v>
      </c>
      <c r="G9" s="41" t="s">
        <v>43</v>
      </c>
      <c r="H9" s="41"/>
      <c r="I9" s="54"/>
      <c r="J9" s="65"/>
      <c r="K9" s="13">
        <v>1</v>
      </c>
      <c r="L9" s="66">
        <v>2003</v>
      </c>
      <c r="M9" s="41"/>
      <c r="N9" s="41"/>
      <c r="O9" s="41" t="s">
        <v>33</v>
      </c>
      <c r="P9" s="190">
        <v>1</v>
      </c>
      <c r="Q9" s="586">
        <v>2</v>
      </c>
      <c r="R9" s="586"/>
      <c r="S9" s="54">
        <v>3</v>
      </c>
      <c r="T9" s="5">
        <f t="shared" si="0"/>
        <v>0</v>
      </c>
      <c r="U9" s="15">
        <v>0</v>
      </c>
      <c r="V9" s="15">
        <v>0</v>
      </c>
      <c r="W9" s="15">
        <f t="shared" si="1"/>
        <v>0</v>
      </c>
      <c r="X9" s="15">
        <f>P9-V9</f>
        <v>1</v>
      </c>
      <c r="AB9" s="69">
        <f t="shared" si="2"/>
        <v>36</v>
      </c>
    </row>
    <row r="10" spans="1:29" s="572" customFormat="1">
      <c r="A10" s="41" t="s">
        <v>44</v>
      </c>
      <c r="B10" s="41"/>
      <c r="C10" s="41"/>
      <c r="D10" s="41" t="s">
        <v>45</v>
      </c>
      <c r="E10" s="41" t="s">
        <v>46</v>
      </c>
      <c r="F10" s="41" t="s">
        <v>47</v>
      </c>
      <c r="G10" s="41" t="s">
        <v>48</v>
      </c>
      <c r="H10" s="41"/>
      <c r="I10" s="54"/>
      <c r="J10" s="65"/>
      <c r="K10" s="13">
        <v>1</v>
      </c>
      <c r="L10" s="66">
        <v>2003</v>
      </c>
      <c r="M10" s="41"/>
      <c r="N10" s="41"/>
      <c r="O10" s="41" t="s">
        <v>33</v>
      </c>
      <c r="P10" s="30">
        <v>1</v>
      </c>
      <c r="Q10" s="586">
        <v>2</v>
      </c>
      <c r="R10" s="41" t="s">
        <v>49</v>
      </c>
      <c r="S10" s="54">
        <v>3</v>
      </c>
      <c r="T10" s="5">
        <f t="shared" si="0"/>
        <v>0</v>
      </c>
      <c r="U10" s="15">
        <v>0</v>
      </c>
      <c r="V10" s="15">
        <v>0</v>
      </c>
      <c r="W10" s="15">
        <f t="shared" si="1"/>
        <v>0</v>
      </c>
      <c r="X10" s="15">
        <f>P10-V10</f>
        <v>1</v>
      </c>
      <c r="AB10" s="69">
        <f t="shared" si="2"/>
        <v>36</v>
      </c>
    </row>
    <row r="11" spans="1:29" s="572" customFormat="1">
      <c r="A11" s="41" t="s">
        <v>50</v>
      </c>
      <c r="B11" s="41"/>
      <c r="C11" s="41"/>
      <c r="D11" s="41" t="s">
        <v>45</v>
      </c>
      <c r="E11" s="41" t="s">
        <v>41</v>
      </c>
      <c r="F11" s="41" t="s">
        <v>51</v>
      </c>
      <c r="G11" s="41" t="s">
        <v>52</v>
      </c>
      <c r="H11" s="41"/>
      <c r="I11" s="54"/>
      <c r="J11" s="65"/>
      <c r="K11" s="13">
        <v>1</v>
      </c>
      <c r="L11" s="66">
        <v>2003</v>
      </c>
      <c r="M11" s="41"/>
      <c r="N11" s="41"/>
      <c r="O11" s="41" t="s">
        <v>33</v>
      </c>
      <c r="P11" s="30">
        <v>1</v>
      </c>
      <c r="Q11" s="586">
        <v>2</v>
      </c>
      <c r="R11" s="586"/>
      <c r="S11" s="54">
        <v>3</v>
      </c>
      <c r="T11" s="5">
        <f t="shared" si="0"/>
        <v>0</v>
      </c>
      <c r="U11" s="15">
        <v>0</v>
      </c>
      <c r="V11" s="15">
        <v>0</v>
      </c>
      <c r="W11" s="15">
        <f t="shared" si="1"/>
        <v>0</v>
      </c>
      <c r="X11" s="15">
        <f>P11-V11</f>
        <v>1</v>
      </c>
      <c r="AB11" s="69">
        <f t="shared" si="2"/>
        <v>36</v>
      </c>
    </row>
    <row r="12" spans="1:29" s="572" customFormat="1">
      <c r="A12" s="41" t="s">
        <v>53</v>
      </c>
      <c r="B12" s="41"/>
      <c r="C12" s="41"/>
      <c r="D12" s="41" t="s">
        <v>54</v>
      </c>
      <c r="E12" s="41" t="s">
        <v>30</v>
      </c>
      <c r="F12" s="41" t="s">
        <v>55</v>
      </c>
      <c r="G12" s="41" t="s">
        <v>56</v>
      </c>
      <c r="H12" s="41" t="s">
        <v>57</v>
      </c>
      <c r="I12" s="35">
        <v>37690</v>
      </c>
      <c r="J12" s="65">
        <v>10</v>
      </c>
      <c r="K12" s="65">
        <v>3</v>
      </c>
      <c r="L12" s="66">
        <v>2003</v>
      </c>
      <c r="M12" s="41" t="s">
        <v>58</v>
      </c>
      <c r="N12" s="41">
        <v>11820</v>
      </c>
      <c r="O12" s="41" t="s">
        <v>33</v>
      </c>
      <c r="P12" s="30">
        <v>15800</v>
      </c>
      <c r="Q12" s="586">
        <v>2</v>
      </c>
      <c r="R12" s="586"/>
      <c r="S12" s="54">
        <v>3</v>
      </c>
      <c r="T12" s="5">
        <v>0</v>
      </c>
      <c r="U12" s="15">
        <v>15799</v>
      </c>
      <c r="V12" s="15">
        <v>15799</v>
      </c>
      <c r="W12" s="15">
        <f t="shared" si="1"/>
        <v>0</v>
      </c>
      <c r="X12" s="15">
        <v>1</v>
      </c>
      <c r="AB12" s="69">
        <f t="shared" si="2"/>
        <v>36</v>
      </c>
    </row>
    <row r="13" spans="1:29" s="572" customFormat="1">
      <c r="A13" s="12" t="s">
        <v>59</v>
      </c>
      <c r="B13" s="12"/>
      <c r="C13" s="4"/>
      <c r="D13" s="4" t="s">
        <v>60</v>
      </c>
      <c r="E13" s="4" t="s">
        <v>61</v>
      </c>
      <c r="F13" s="4" t="s">
        <v>62</v>
      </c>
      <c r="G13" s="4" t="s">
        <v>63</v>
      </c>
      <c r="H13" s="4" t="s">
        <v>64</v>
      </c>
      <c r="I13" s="19">
        <v>38413</v>
      </c>
      <c r="J13" s="13">
        <v>2</v>
      </c>
      <c r="K13" s="13">
        <v>3</v>
      </c>
      <c r="L13" s="20">
        <v>2005</v>
      </c>
      <c r="M13" s="4" t="s">
        <v>58</v>
      </c>
      <c r="N13" s="4">
        <v>36292</v>
      </c>
      <c r="O13" s="4" t="s">
        <v>33</v>
      </c>
      <c r="P13" s="5">
        <v>50850</v>
      </c>
      <c r="Q13" s="586">
        <v>2</v>
      </c>
      <c r="R13" s="586"/>
      <c r="S13" s="54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9">
        <f t="shared" si="2"/>
        <v>36</v>
      </c>
    </row>
    <row r="14" spans="1:29" s="572" customFormat="1">
      <c r="A14" s="12" t="s">
        <v>65</v>
      </c>
      <c r="B14" s="12" t="s">
        <v>66</v>
      </c>
      <c r="C14" s="4" t="s">
        <v>67</v>
      </c>
      <c r="D14" s="4" t="s">
        <v>68</v>
      </c>
      <c r="E14" s="4" t="s">
        <v>36</v>
      </c>
      <c r="F14" s="4" t="s">
        <v>69</v>
      </c>
      <c r="G14" s="4" t="s">
        <v>70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33</v>
      </c>
      <c r="P14" s="5">
        <v>1</v>
      </c>
      <c r="Q14" s="586">
        <v>2</v>
      </c>
      <c r="R14" s="586"/>
      <c r="S14" s="54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9">
        <f t="shared" si="2"/>
        <v>36</v>
      </c>
    </row>
    <row r="15" spans="1:29" s="572" customFormat="1">
      <c r="A15" s="41" t="s">
        <v>71</v>
      </c>
      <c r="B15" s="41"/>
      <c r="C15" s="41"/>
      <c r="D15" s="41" t="s">
        <v>72</v>
      </c>
      <c r="E15" s="41" t="s">
        <v>41</v>
      </c>
      <c r="F15" s="41" t="s">
        <v>73</v>
      </c>
      <c r="G15" s="41" t="s">
        <v>74</v>
      </c>
      <c r="H15" s="41" t="s">
        <v>64</v>
      </c>
      <c r="I15" s="35">
        <v>38371</v>
      </c>
      <c r="J15" s="65">
        <v>19</v>
      </c>
      <c r="K15" s="65">
        <v>1</v>
      </c>
      <c r="L15" s="66">
        <v>2005</v>
      </c>
      <c r="M15" s="41" t="s">
        <v>58</v>
      </c>
      <c r="N15" s="41">
        <v>36108</v>
      </c>
      <c r="O15" s="41" t="s">
        <v>33</v>
      </c>
      <c r="P15" s="30">
        <v>1</v>
      </c>
      <c r="Q15" s="586">
        <v>2</v>
      </c>
      <c r="R15" s="586"/>
      <c r="S15" s="54">
        <v>3</v>
      </c>
      <c r="T15" s="5">
        <f t="shared" si="0"/>
        <v>0</v>
      </c>
      <c r="U15" s="15">
        <v>0</v>
      </c>
      <c r="V15" s="15">
        <v>0</v>
      </c>
      <c r="W15" s="15">
        <f t="shared" si="1"/>
        <v>0</v>
      </c>
      <c r="X15" s="15">
        <f>P15-V15</f>
        <v>1</v>
      </c>
      <c r="Y15" s="7"/>
      <c r="Z15" s="7"/>
      <c r="AA15" s="7"/>
      <c r="AB15" s="69">
        <f t="shared" si="2"/>
        <v>36</v>
      </c>
    </row>
    <row r="16" spans="1:29" s="572" customFormat="1">
      <c r="A16" s="12" t="s">
        <v>75</v>
      </c>
      <c r="B16" s="12" t="s">
        <v>76</v>
      </c>
      <c r="C16" s="4" t="s">
        <v>77</v>
      </c>
      <c r="D16" s="4" t="s">
        <v>78</v>
      </c>
      <c r="E16" s="4" t="s">
        <v>79</v>
      </c>
      <c r="F16" s="4" t="s">
        <v>80</v>
      </c>
      <c r="G16" s="4" t="s">
        <v>81</v>
      </c>
      <c r="H16" s="4"/>
      <c r="I16" s="4"/>
      <c r="J16" s="13"/>
      <c r="K16" s="65">
        <v>1</v>
      </c>
      <c r="L16" s="66">
        <v>2005</v>
      </c>
      <c r="M16" s="4"/>
      <c r="N16" s="4"/>
      <c r="O16" s="4" t="s">
        <v>33</v>
      </c>
      <c r="P16" s="5">
        <v>1</v>
      </c>
      <c r="Q16" s="586">
        <v>2</v>
      </c>
      <c r="R16" s="586"/>
      <c r="S16" s="54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9">
        <f t="shared" si="2"/>
        <v>36</v>
      </c>
      <c r="AC16" s="16"/>
    </row>
    <row r="17" spans="1:30" s="572" customFormat="1">
      <c r="A17" s="12" t="s">
        <v>82</v>
      </c>
      <c r="B17" s="12" t="s">
        <v>83</v>
      </c>
      <c r="C17" s="4"/>
      <c r="D17" s="4" t="s">
        <v>84</v>
      </c>
      <c r="E17" s="4" t="s">
        <v>85</v>
      </c>
      <c r="F17" s="4" t="s">
        <v>86</v>
      </c>
      <c r="G17" s="4" t="s">
        <v>87</v>
      </c>
      <c r="H17" s="4"/>
      <c r="I17" s="4"/>
      <c r="J17" s="13"/>
      <c r="K17" s="65">
        <v>1</v>
      </c>
      <c r="L17" s="66">
        <v>2005</v>
      </c>
      <c r="M17" s="4"/>
      <c r="N17" s="4"/>
      <c r="O17" s="4" t="s">
        <v>33</v>
      </c>
      <c r="P17" s="5">
        <v>1</v>
      </c>
      <c r="Q17" s="586">
        <v>2</v>
      </c>
      <c r="R17" s="586"/>
      <c r="S17" s="54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9">
        <f t="shared" si="2"/>
        <v>36</v>
      </c>
      <c r="AC17" s="16"/>
      <c r="AD17" s="16"/>
    </row>
    <row r="18" spans="1:30" s="593" customFormat="1">
      <c r="A18" s="587" t="s">
        <v>88</v>
      </c>
      <c r="B18" s="587"/>
      <c r="C18" s="588"/>
      <c r="D18" s="588" t="s">
        <v>89</v>
      </c>
      <c r="E18" s="588" t="s">
        <v>30</v>
      </c>
      <c r="F18" s="588">
        <v>1315</v>
      </c>
      <c r="G18" s="588" t="s">
        <v>90</v>
      </c>
      <c r="H18" s="588" t="s">
        <v>64</v>
      </c>
      <c r="I18" s="589">
        <v>38400</v>
      </c>
      <c r="J18" s="590">
        <v>17</v>
      </c>
      <c r="K18" s="590">
        <v>2</v>
      </c>
      <c r="L18" s="591">
        <v>2005</v>
      </c>
      <c r="M18" s="588" t="s">
        <v>58</v>
      </c>
      <c r="N18" s="588">
        <v>36223</v>
      </c>
      <c r="O18" s="588" t="s">
        <v>33</v>
      </c>
      <c r="P18" s="592">
        <v>3760</v>
      </c>
      <c r="Q18" s="633">
        <v>2</v>
      </c>
      <c r="R18" s="633"/>
      <c r="S18" s="634">
        <v>3</v>
      </c>
      <c r="T18" s="592">
        <v>0</v>
      </c>
      <c r="U18" s="15">
        <v>3759</v>
      </c>
      <c r="V18" s="15">
        <v>3759</v>
      </c>
      <c r="W18" s="594">
        <f t="shared" si="1"/>
        <v>0</v>
      </c>
      <c r="X18" s="594">
        <v>1</v>
      </c>
      <c r="Y18" s="595">
        <v>5752</v>
      </c>
      <c r="Z18" s="595"/>
      <c r="AA18" s="595"/>
      <c r="AB18" s="69">
        <f t="shared" si="2"/>
        <v>36</v>
      </c>
      <c r="AC18" s="596"/>
    </row>
    <row r="19" spans="1:30" s="572" customFormat="1">
      <c r="A19" s="41" t="s">
        <v>91</v>
      </c>
      <c r="B19" s="41"/>
      <c r="C19" s="41"/>
      <c r="D19" s="41" t="s">
        <v>92</v>
      </c>
      <c r="E19" s="41" t="s">
        <v>30</v>
      </c>
      <c r="F19" s="41">
        <v>5650</v>
      </c>
      <c r="G19" s="41" t="s">
        <v>93</v>
      </c>
      <c r="H19" s="41"/>
      <c r="I19" s="54"/>
      <c r="J19" s="65"/>
      <c r="K19" s="13">
        <v>2</v>
      </c>
      <c r="L19" s="20">
        <v>2005</v>
      </c>
      <c r="M19" s="41"/>
      <c r="N19" s="41"/>
      <c r="O19" s="41" t="s">
        <v>33</v>
      </c>
      <c r="P19" s="30">
        <v>1</v>
      </c>
      <c r="Q19" s="586">
        <v>2</v>
      </c>
      <c r="R19" s="586"/>
      <c r="S19" s="54">
        <v>3</v>
      </c>
      <c r="T19" s="5">
        <f t="shared" si="0"/>
        <v>0</v>
      </c>
      <c r="U19" s="15">
        <v>0</v>
      </c>
      <c r="V19" s="15">
        <v>0</v>
      </c>
      <c r="W19" s="15">
        <f t="shared" si="1"/>
        <v>0</v>
      </c>
      <c r="X19" s="15">
        <f>P19-V19</f>
        <v>1</v>
      </c>
      <c r="Y19" s="7"/>
      <c r="Z19" s="7"/>
      <c r="AA19" s="7"/>
      <c r="AB19" s="69">
        <f t="shared" si="2"/>
        <v>36</v>
      </c>
      <c r="AC19" s="16"/>
    </row>
    <row r="20" spans="1:30" s="572" customFormat="1">
      <c r="A20" s="41" t="s">
        <v>94</v>
      </c>
      <c r="B20" s="41"/>
      <c r="C20" s="41"/>
      <c r="D20" s="41" t="s">
        <v>95</v>
      </c>
      <c r="E20" s="41" t="s">
        <v>96</v>
      </c>
      <c r="F20" s="41">
        <v>500</v>
      </c>
      <c r="G20" s="41" t="s">
        <v>97</v>
      </c>
      <c r="H20" s="41"/>
      <c r="I20" s="54"/>
      <c r="J20" s="65"/>
      <c r="K20" s="13">
        <v>2</v>
      </c>
      <c r="L20" s="20">
        <v>2005</v>
      </c>
      <c r="M20" s="41"/>
      <c r="N20" s="41"/>
      <c r="O20" s="41" t="s">
        <v>33</v>
      </c>
      <c r="P20" s="30">
        <v>1</v>
      </c>
      <c r="Q20" s="586">
        <v>2</v>
      </c>
      <c r="R20" s="586"/>
      <c r="S20" s="54">
        <v>3</v>
      </c>
      <c r="T20" s="5">
        <f t="shared" si="0"/>
        <v>0</v>
      </c>
      <c r="U20" s="15">
        <v>0</v>
      </c>
      <c r="V20" s="15">
        <v>0</v>
      </c>
      <c r="W20" s="15">
        <f t="shared" si="1"/>
        <v>0</v>
      </c>
      <c r="X20" s="15">
        <f>P20-V20</f>
        <v>1</v>
      </c>
      <c r="Y20" s="7"/>
      <c r="Z20" s="7"/>
      <c r="AA20" s="7"/>
      <c r="AB20" s="69">
        <f t="shared" si="2"/>
        <v>36</v>
      </c>
      <c r="AC20" s="16"/>
    </row>
    <row r="21" spans="1:30" s="572" customFormat="1">
      <c r="A21" s="41" t="s">
        <v>98</v>
      </c>
      <c r="B21" s="41"/>
      <c r="C21" s="41"/>
      <c r="D21" s="41" t="s">
        <v>95</v>
      </c>
      <c r="E21" s="41" t="s">
        <v>99</v>
      </c>
      <c r="F21" s="41" t="s">
        <v>100</v>
      </c>
      <c r="G21" s="41" t="s">
        <v>101</v>
      </c>
      <c r="H21" s="41"/>
      <c r="I21" s="54"/>
      <c r="J21" s="65"/>
      <c r="K21" s="13">
        <v>2</v>
      </c>
      <c r="L21" s="20">
        <v>2005</v>
      </c>
      <c r="M21" s="41"/>
      <c r="N21" s="41"/>
      <c r="O21" s="41" t="s">
        <v>33</v>
      </c>
      <c r="P21" s="30">
        <v>1</v>
      </c>
      <c r="Q21" s="586">
        <v>2</v>
      </c>
      <c r="R21" s="586"/>
      <c r="S21" s="54">
        <v>3</v>
      </c>
      <c r="T21" s="5">
        <f t="shared" si="0"/>
        <v>0</v>
      </c>
      <c r="U21" s="15">
        <v>0</v>
      </c>
      <c r="V21" s="15">
        <v>0</v>
      </c>
      <c r="W21" s="15">
        <f t="shared" si="1"/>
        <v>0</v>
      </c>
      <c r="X21" s="15">
        <f>P21-V21</f>
        <v>1</v>
      </c>
      <c r="Y21" s="7"/>
      <c r="Z21" s="7"/>
      <c r="AA21" s="7"/>
      <c r="AB21" s="69">
        <f t="shared" si="2"/>
        <v>36</v>
      </c>
      <c r="AC21" s="16"/>
    </row>
    <row r="22" spans="1:30">
      <c r="A22" s="12" t="s">
        <v>102</v>
      </c>
      <c r="B22" s="12" t="s">
        <v>103</v>
      </c>
      <c r="C22" s="4" t="s">
        <v>104</v>
      </c>
      <c r="D22" s="4" t="s">
        <v>105</v>
      </c>
      <c r="E22" s="4" t="s">
        <v>106</v>
      </c>
      <c r="F22" s="4" t="s">
        <v>107</v>
      </c>
      <c r="G22" s="4" t="s">
        <v>108</v>
      </c>
      <c r="H22" s="4" t="s">
        <v>109</v>
      </c>
      <c r="I22" s="19">
        <v>37764</v>
      </c>
      <c r="J22" s="13">
        <v>23</v>
      </c>
      <c r="K22" s="13">
        <v>5</v>
      </c>
      <c r="L22" s="20">
        <v>2003</v>
      </c>
      <c r="M22" s="4" t="s">
        <v>58</v>
      </c>
      <c r="N22" s="4">
        <v>11994</v>
      </c>
      <c r="O22" s="4" t="s">
        <v>33</v>
      </c>
      <c r="P22" s="5">
        <v>59000</v>
      </c>
      <c r="Q22" s="586">
        <v>2</v>
      </c>
      <c r="R22" s="586"/>
      <c r="S22" s="54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9">
        <f t="shared" si="2"/>
        <v>36</v>
      </c>
    </row>
    <row r="23" spans="1:30">
      <c r="A23" s="12" t="s">
        <v>110</v>
      </c>
      <c r="B23" s="12" t="s">
        <v>111</v>
      </c>
      <c r="C23" s="4" t="s">
        <v>112</v>
      </c>
      <c r="D23" s="4" t="s">
        <v>113</v>
      </c>
      <c r="E23" s="4" t="s">
        <v>30</v>
      </c>
      <c r="F23" s="4" t="s">
        <v>114</v>
      </c>
      <c r="G23" s="4" t="s">
        <v>115</v>
      </c>
      <c r="K23" s="13">
        <v>5</v>
      </c>
      <c r="L23" s="20">
        <v>2003</v>
      </c>
      <c r="O23" s="4" t="s">
        <v>33</v>
      </c>
      <c r="P23" s="5">
        <v>1</v>
      </c>
      <c r="Q23" s="586">
        <v>2</v>
      </c>
      <c r="R23" s="586"/>
      <c r="S23" s="54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9">
        <f t="shared" si="2"/>
        <v>36</v>
      </c>
    </row>
    <row r="24" spans="1:30">
      <c r="A24" s="12" t="s">
        <v>116</v>
      </c>
      <c r="B24" s="12" t="s">
        <v>117</v>
      </c>
      <c r="C24" s="4" t="s">
        <v>118</v>
      </c>
      <c r="D24" s="4" t="s">
        <v>95</v>
      </c>
      <c r="E24" s="4" t="s">
        <v>46</v>
      </c>
      <c r="F24" s="4" t="s">
        <v>119</v>
      </c>
      <c r="G24" s="4" t="s">
        <v>120</v>
      </c>
      <c r="K24" s="13">
        <v>5</v>
      </c>
      <c r="L24" s="20">
        <v>2003</v>
      </c>
      <c r="O24" s="4" t="s">
        <v>33</v>
      </c>
      <c r="P24" s="5">
        <v>1</v>
      </c>
      <c r="Q24" s="586">
        <v>2</v>
      </c>
      <c r="R24" s="586"/>
      <c r="S24" s="54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9">
        <f t="shared" si="2"/>
        <v>36</v>
      </c>
      <c r="AC24" s="16"/>
    </row>
    <row r="25" spans="1:30">
      <c r="A25" s="41" t="s">
        <v>121</v>
      </c>
      <c r="B25" s="41"/>
      <c r="C25" s="41"/>
      <c r="D25" s="41" t="s">
        <v>122</v>
      </c>
      <c r="E25" s="41" t="s">
        <v>30</v>
      </c>
      <c r="F25" s="41" t="s">
        <v>123</v>
      </c>
      <c r="G25" s="41" t="s">
        <v>124</v>
      </c>
      <c r="H25" s="41"/>
      <c r="I25" s="54"/>
      <c r="J25" s="65"/>
      <c r="K25" s="13">
        <v>5</v>
      </c>
      <c r="L25" s="20">
        <v>2003</v>
      </c>
      <c r="M25" s="41"/>
      <c r="N25" s="41"/>
      <c r="O25" s="41" t="s">
        <v>33</v>
      </c>
      <c r="P25" s="30">
        <v>1</v>
      </c>
      <c r="Q25" s="586">
        <v>2</v>
      </c>
      <c r="R25" s="41"/>
      <c r="S25" s="54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9">
        <f t="shared" si="2"/>
        <v>36</v>
      </c>
      <c r="AC25" s="16"/>
    </row>
    <row r="26" spans="1:30">
      <c r="A26" s="41" t="s">
        <v>125</v>
      </c>
      <c r="B26" s="41"/>
      <c r="C26" s="41"/>
      <c r="D26" s="41" t="s">
        <v>92</v>
      </c>
      <c r="E26" s="41" t="s">
        <v>30</v>
      </c>
      <c r="F26" s="41" t="s">
        <v>126</v>
      </c>
      <c r="G26" s="41" t="s">
        <v>127</v>
      </c>
      <c r="H26" s="41"/>
      <c r="I26" s="54"/>
      <c r="J26" s="65"/>
      <c r="K26" s="13">
        <v>5</v>
      </c>
      <c r="L26" s="20">
        <v>2003</v>
      </c>
      <c r="M26" s="41"/>
      <c r="N26" s="41"/>
      <c r="O26" s="41" t="s">
        <v>33</v>
      </c>
      <c r="P26" s="30">
        <v>1</v>
      </c>
      <c r="Q26" s="586">
        <v>2</v>
      </c>
      <c r="R26" s="41" t="s">
        <v>128</v>
      </c>
      <c r="S26" s="54">
        <v>3</v>
      </c>
      <c r="T26" s="5">
        <f t="shared" si="0"/>
        <v>0</v>
      </c>
      <c r="U26" s="15">
        <v>0</v>
      </c>
      <c r="V26" s="15">
        <v>0</v>
      </c>
      <c r="W26" s="15">
        <f t="shared" si="1"/>
        <v>0</v>
      </c>
      <c r="X26" s="15">
        <f t="shared" si="3"/>
        <v>1</v>
      </c>
      <c r="AB26" s="69">
        <f t="shared" si="2"/>
        <v>36</v>
      </c>
      <c r="AC26" s="16"/>
    </row>
    <row r="27" spans="1:30">
      <c r="A27" s="41" t="s">
        <v>129</v>
      </c>
      <c r="B27" s="41"/>
      <c r="C27" s="41"/>
      <c r="D27" s="41" t="s">
        <v>130</v>
      </c>
      <c r="E27" s="41" t="s">
        <v>85</v>
      </c>
      <c r="F27" s="41" t="s">
        <v>131</v>
      </c>
      <c r="G27" s="41" t="s">
        <v>132</v>
      </c>
      <c r="H27" s="41"/>
      <c r="I27" s="54"/>
      <c r="J27" s="65"/>
      <c r="K27" s="13">
        <v>5</v>
      </c>
      <c r="L27" s="20">
        <v>2003</v>
      </c>
      <c r="M27" s="41"/>
      <c r="N27" s="41"/>
      <c r="O27" s="41" t="s">
        <v>33</v>
      </c>
      <c r="P27" s="30">
        <v>1</v>
      </c>
      <c r="Q27" s="586">
        <v>2</v>
      </c>
      <c r="R27" s="41"/>
      <c r="S27" s="54">
        <v>3</v>
      </c>
      <c r="T27" s="5">
        <f t="shared" si="0"/>
        <v>0</v>
      </c>
      <c r="U27" s="15">
        <v>0</v>
      </c>
      <c r="V27" s="15">
        <v>0</v>
      </c>
      <c r="W27" s="15">
        <f t="shared" si="1"/>
        <v>0</v>
      </c>
      <c r="X27" s="15">
        <f t="shared" si="3"/>
        <v>1</v>
      </c>
      <c r="AB27" s="69">
        <f t="shared" si="2"/>
        <v>36</v>
      </c>
      <c r="AC27" s="16"/>
    </row>
    <row r="28" spans="1:30">
      <c r="A28" s="41" t="s">
        <v>133</v>
      </c>
      <c r="B28" s="41"/>
      <c r="C28" s="41"/>
      <c r="D28" s="41" t="s">
        <v>134</v>
      </c>
      <c r="E28" s="41" t="s">
        <v>135</v>
      </c>
      <c r="F28" s="41" t="s">
        <v>136</v>
      </c>
      <c r="G28" s="41"/>
      <c r="H28" s="41"/>
      <c r="I28" s="35"/>
      <c r="J28" s="65"/>
      <c r="K28" s="13">
        <v>5</v>
      </c>
      <c r="L28" s="20">
        <v>2003</v>
      </c>
      <c r="M28" s="41"/>
      <c r="N28" s="41"/>
      <c r="O28" s="41" t="s">
        <v>33</v>
      </c>
      <c r="P28" s="190">
        <v>1</v>
      </c>
      <c r="Q28" s="586">
        <v>2</v>
      </c>
      <c r="R28" s="586"/>
      <c r="S28" s="54">
        <v>3</v>
      </c>
      <c r="T28" s="5">
        <f t="shared" si="0"/>
        <v>0</v>
      </c>
      <c r="U28" s="15">
        <v>0</v>
      </c>
      <c r="V28" s="15">
        <v>0</v>
      </c>
      <c r="W28" s="15">
        <f t="shared" si="1"/>
        <v>0</v>
      </c>
      <c r="X28" s="15">
        <f t="shared" si="3"/>
        <v>1</v>
      </c>
      <c r="AB28" s="69">
        <f t="shared" si="2"/>
        <v>36</v>
      </c>
      <c r="AC28" s="16"/>
    </row>
    <row r="29" spans="1:30">
      <c r="A29" s="12" t="s">
        <v>137</v>
      </c>
      <c r="B29" s="12">
        <v>336</v>
      </c>
      <c r="C29" s="4" t="s">
        <v>67</v>
      </c>
      <c r="D29" s="4" t="s">
        <v>138</v>
      </c>
      <c r="E29" s="4" t="s">
        <v>85</v>
      </c>
      <c r="F29" s="4" t="s">
        <v>139</v>
      </c>
      <c r="G29" s="4" t="s">
        <v>140</v>
      </c>
      <c r="H29" s="4" t="s">
        <v>141</v>
      </c>
      <c r="I29" s="19">
        <v>39072</v>
      </c>
      <c r="J29" s="13">
        <v>21</v>
      </c>
      <c r="K29" s="13">
        <v>12</v>
      </c>
      <c r="L29" s="20">
        <v>2006</v>
      </c>
      <c r="M29" s="4" t="s">
        <v>58</v>
      </c>
      <c r="N29" s="4">
        <v>30324</v>
      </c>
      <c r="O29" s="4" t="s">
        <v>33</v>
      </c>
      <c r="P29" s="5">
        <v>7537.16</v>
      </c>
      <c r="Q29" s="586">
        <v>2</v>
      </c>
      <c r="R29" s="586"/>
      <c r="S29" s="54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9">
        <f t="shared" si="2"/>
        <v>36</v>
      </c>
    </row>
    <row r="30" spans="1:30">
      <c r="A30" s="41" t="s">
        <v>142</v>
      </c>
      <c r="B30" s="41"/>
      <c r="C30" s="41"/>
      <c r="D30" s="41" t="s">
        <v>143</v>
      </c>
      <c r="E30" s="41" t="s">
        <v>30</v>
      </c>
      <c r="F30" s="41" t="s">
        <v>144</v>
      </c>
      <c r="G30" s="41" t="s">
        <v>145</v>
      </c>
      <c r="H30" s="41" t="s">
        <v>141</v>
      </c>
      <c r="I30" s="35">
        <v>39072</v>
      </c>
      <c r="J30" s="65">
        <v>21</v>
      </c>
      <c r="K30" s="65">
        <v>12</v>
      </c>
      <c r="L30" s="66">
        <v>2006</v>
      </c>
      <c r="M30" s="41" t="s">
        <v>58</v>
      </c>
      <c r="N30" s="41">
        <v>30324</v>
      </c>
      <c r="O30" s="41" t="s">
        <v>33</v>
      </c>
      <c r="P30" s="30">
        <v>3316.16</v>
      </c>
      <c r="Q30" s="586">
        <v>2</v>
      </c>
      <c r="R30" s="586"/>
      <c r="S30" s="54">
        <v>3</v>
      </c>
      <c r="T30" s="5">
        <v>0</v>
      </c>
      <c r="U30" s="15">
        <v>3315.16</v>
      </c>
      <c r="V30" s="15">
        <v>3315.16</v>
      </c>
      <c r="W30" s="15">
        <f t="shared" si="1"/>
        <v>0</v>
      </c>
      <c r="X30" s="15">
        <v>1</v>
      </c>
      <c r="AB30" s="69">
        <f t="shared" si="2"/>
        <v>36</v>
      </c>
    </row>
    <row r="31" spans="1:30">
      <c r="A31" s="12" t="s">
        <v>146</v>
      </c>
      <c r="B31" s="12"/>
      <c r="D31" s="4" t="s">
        <v>138</v>
      </c>
      <c r="E31" s="4" t="s">
        <v>41</v>
      </c>
      <c r="G31" s="4" t="s">
        <v>147</v>
      </c>
      <c r="H31" s="4" t="s">
        <v>141</v>
      </c>
      <c r="I31" s="19">
        <v>39072</v>
      </c>
      <c r="J31" s="13">
        <v>21</v>
      </c>
      <c r="K31" s="13">
        <v>12</v>
      </c>
      <c r="L31" s="20">
        <v>2006</v>
      </c>
      <c r="M31" s="4" t="s">
        <v>58</v>
      </c>
      <c r="N31" s="4">
        <v>30324</v>
      </c>
      <c r="O31" s="4" t="s">
        <v>33</v>
      </c>
      <c r="P31" s="5">
        <v>7537.16</v>
      </c>
      <c r="Q31" s="586">
        <v>2</v>
      </c>
      <c r="R31" s="586"/>
      <c r="S31" s="54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9">
        <f t="shared" si="2"/>
        <v>36</v>
      </c>
    </row>
    <row r="32" spans="1:30">
      <c r="A32" s="12" t="s">
        <v>148</v>
      </c>
      <c r="B32" s="12"/>
      <c r="D32" s="4" t="s">
        <v>138</v>
      </c>
      <c r="E32" s="4" t="s">
        <v>41</v>
      </c>
      <c r="G32" s="4" t="s">
        <v>147</v>
      </c>
      <c r="H32" s="4" t="s">
        <v>141</v>
      </c>
      <c r="I32" s="19">
        <v>39072</v>
      </c>
      <c r="J32" s="13">
        <v>21</v>
      </c>
      <c r="K32" s="13">
        <v>12</v>
      </c>
      <c r="L32" s="20">
        <v>2006</v>
      </c>
      <c r="M32" s="4" t="s">
        <v>58</v>
      </c>
      <c r="N32" s="4">
        <v>30324</v>
      </c>
      <c r="O32" s="4" t="s">
        <v>33</v>
      </c>
      <c r="P32" s="5">
        <v>7537.16</v>
      </c>
      <c r="Q32" s="586">
        <v>2</v>
      </c>
      <c r="R32" s="586"/>
      <c r="S32" s="54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9">
        <f t="shared" si="2"/>
        <v>36</v>
      </c>
    </row>
    <row r="33" spans="1:29" ht="20.25" customHeight="1">
      <c r="A33" s="12" t="s">
        <v>149</v>
      </c>
      <c r="B33" s="12"/>
      <c r="D33" s="4" t="s">
        <v>138</v>
      </c>
      <c r="E33" s="4" t="s">
        <v>41</v>
      </c>
      <c r="G33" s="4" t="s">
        <v>147</v>
      </c>
      <c r="H33" s="4" t="s">
        <v>141</v>
      </c>
      <c r="I33" s="19">
        <v>39072</v>
      </c>
      <c r="J33" s="13">
        <v>21</v>
      </c>
      <c r="K33" s="13">
        <v>12</v>
      </c>
      <c r="L33" s="20">
        <v>2006</v>
      </c>
      <c r="M33" s="4" t="s">
        <v>58</v>
      </c>
      <c r="N33" s="4">
        <v>30324</v>
      </c>
      <c r="O33" s="4" t="s">
        <v>33</v>
      </c>
      <c r="P33" s="5">
        <v>7537.16</v>
      </c>
      <c r="Q33" s="586">
        <v>2</v>
      </c>
      <c r="R33" s="586"/>
      <c r="S33" s="54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7">
        <v>9065</v>
      </c>
      <c r="AB33" s="69">
        <f t="shared" si="2"/>
        <v>36</v>
      </c>
      <c r="AC33" s="16"/>
    </row>
    <row r="34" spans="1:29">
      <c r="A34" s="12" t="s">
        <v>150</v>
      </c>
      <c r="B34" s="12"/>
      <c r="D34" s="4" t="s">
        <v>138</v>
      </c>
      <c r="E34" s="4" t="s">
        <v>41</v>
      </c>
      <c r="G34" s="4" t="s">
        <v>147</v>
      </c>
      <c r="H34" s="4" t="s">
        <v>141</v>
      </c>
      <c r="I34" s="19">
        <v>39072</v>
      </c>
      <c r="J34" s="13">
        <v>21</v>
      </c>
      <c r="K34" s="13">
        <v>12</v>
      </c>
      <c r="L34" s="20">
        <v>2006</v>
      </c>
      <c r="M34" s="4" t="s">
        <v>58</v>
      </c>
      <c r="N34" s="4">
        <v>30324</v>
      </c>
      <c r="O34" s="4" t="s">
        <v>33</v>
      </c>
      <c r="P34" s="5">
        <v>7537.16</v>
      </c>
      <c r="Q34" s="586">
        <v>2</v>
      </c>
      <c r="R34" s="586"/>
      <c r="S34" s="54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9">
        <f t="shared" si="2"/>
        <v>36</v>
      </c>
    </row>
    <row r="35" spans="1:29">
      <c r="A35" s="12" t="s">
        <v>151</v>
      </c>
      <c r="B35" s="12"/>
      <c r="D35" s="4" t="s">
        <v>138</v>
      </c>
      <c r="E35" s="4" t="s">
        <v>41</v>
      </c>
      <c r="G35" s="4" t="s">
        <v>152</v>
      </c>
      <c r="H35" s="4" t="s">
        <v>141</v>
      </c>
      <c r="I35" s="19">
        <v>39072</v>
      </c>
      <c r="J35" s="13">
        <v>21</v>
      </c>
      <c r="K35" s="13">
        <v>12</v>
      </c>
      <c r="L35" s="20">
        <v>2006</v>
      </c>
      <c r="M35" s="4" t="s">
        <v>58</v>
      </c>
      <c r="N35" s="4">
        <v>30324</v>
      </c>
      <c r="O35" s="4" t="s">
        <v>33</v>
      </c>
      <c r="P35" s="14">
        <v>7537.16</v>
      </c>
      <c r="Q35" s="586">
        <v>2</v>
      </c>
      <c r="R35" s="586"/>
      <c r="S35" s="54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9">
        <f t="shared" si="2"/>
        <v>36</v>
      </c>
      <c r="AC35" s="16"/>
    </row>
    <row r="36" spans="1:29">
      <c r="A36" s="12" t="s">
        <v>153</v>
      </c>
      <c r="B36" s="12" t="s">
        <v>154</v>
      </c>
      <c r="C36" s="4" t="s">
        <v>155</v>
      </c>
      <c r="D36" s="4" t="s">
        <v>156</v>
      </c>
      <c r="E36" s="4" t="s">
        <v>85</v>
      </c>
      <c r="F36" s="4" t="s">
        <v>157</v>
      </c>
      <c r="G36" s="4" t="s">
        <v>158</v>
      </c>
      <c r="H36" s="4" t="s">
        <v>64</v>
      </c>
      <c r="I36" s="19">
        <v>39072</v>
      </c>
      <c r="J36" s="13">
        <v>21</v>
      </c>
      <c r="K36" s="13">
        <v>12</v>
      </c>
      <c r="L36" s="20">
        <v>2006</v>
      </c>
      <c r="M36" s="4" t="s">
        <v>58</v>
      </c>
      <c r="N36" s="4">
        <v>38356</v>
      </c>
      <c r="O36" s="4" t="s">
        <v>33</v>
      </c>
      <c r="P36" s="14">
        <v>35944.92</v>
      </c>
      <c r="Q36" s="586">
        <v>2</v>
      </c>
      <c r="R36" s="586"/>
      <c r="S36" s="54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72">
        <v>9073</v>
      </c>
      <c r="Z36" s="572"/>
      <c r="AA36" s="572"/>
      <c r="AB36" s="69">
        <f t="shared" si="2"/>
        <v>36</v>
      </c>
    </row>
    <row r="37" spans="1:29">
      <c r="A37" s="12" t="s">
        <v>159</v>
      </c>
      <c r="B37" s="12" t="s">
        <v>160</v>
      </c>
      <c r="D37" s="4" t="s">
        <v>161</v>
      </c>
      <c r="E37" s="4" t="s">
        <v>162</v>
      </c>
      <c r="F37" s="4" t="s">
        <v>163</v>
      </c>
      <c r="G37" s="4" t="s">
        <v>164</v>
      </c>
      <c r="H37" s="4" t="s">
        <v>57</v>
      </c>
      <c r="I37" s="19">
        <v>38754</v>
      </c>
      <c r="J37" s="13">
        <v>6</v>
      </c>
      <c r="K37" s="13">
        <v>2</v>
      </c>
      <c r="L37" s="20">
        <v>2006</v>
      </c>
      <c r="M37" s="4" t="s">
        <v>58</v>
      </c>
      <c r="N37" s="4">
        <v>13815</v>
      </c>
      <c r="O37" s="4" t="s">
        <v>33</v>
      </c>
      <c r="P37" s="5">
        <v>2635</v>
      </c>
      <c r="Q37" s="586">
        <v>2</v>
      </c>
      <c r="R37" s="586"/>
      <c r="S37" s="54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9">
        <f t="shared" si="2"/>
        <v>36</v>
      </c>
      <c r="AC37" s="16"/>
    </row>
    <row r="38" spans="1:29">
      <c r="A38" s="12" t="s">
        <v>165</v>
      </c>
      <c r="B38" s="12" t="s">
        <v>166</v>
      </c>
      <c r="C38" s="4" t="s">
        <v>167</v>
      </c>
      <c r="D38" s="4" t="s">
        <v>105</v>
      </c>
      <c r="E38" s="4" t="s">
        <v>168</v>
      </c>
      <c r="F38" s="4" t="s">
        <v>169</v>
      </c>
      <c r="G38" s="4" t="s">
        <v>170</v>
      </c>
      <c r="H38" s="4" t="s">
        <v>57</v>
      </c>
      <c r="I38" s="19">
        <v>38754</v>
      </c>
      <c r="J38" s="13">
        <v>6</v>
      </c>
      <c r="K38" s="13">
        <v>2</v>
      </c>
      <c r="L38" s="20">
        <v>2006</v>
      </c>
      <c r="M38" s="4" t="s">
        <v>58</v>
      </c>
      <c r="N38" s="4">
        <v>13873</v>
      </c>
      <c r="O38" s="4" t="s">
        <v>33</v>
      </c>
      <c r="P38" s="5">
        <v>84007.2</v>
      </c>
      <c r="Q38" s="586">
        <v>2</v>
      </c>
      <c r="R38" s="586"/>
      <c r="S38" s="54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9">
        <f t="shared" si="2"/>
        <v>36</v>
      </c>
      <c r="AC38" s="16"/>
    </row>
    <row r="39" spans="1:29">
      <c r="A39" s="12" t="s">
        <v>171</v>
      </c>
      <c r="B39" s="12">
        <v>560</v>
      </c>
      <c r="C39" s="4" t="s">
        <v>172</v>
      </c>
      <c r="D39" s="4" t="s">
        <v>173</v>
      </c>
      <c r="E39" s="4" t="s">
        <v>96</v>
      </c>
      <c r="F39" s="4" t="s">
        <v>174</v>
      </c>
      <c r="G39" s="4" t="s">
        <v>175</v>
      </c>
      <c r="H39" s="4" t="s">
        <v>141</v>
      </c>
      <c r="I39" s="19">
        <v>38785</v>
      </c>
      <c r="J39" s="13">
        <v>9</v>
      </c>
      <c r="K39" s="13">
        <v>3</v>
      </c>
      <c r="L39" s="20">
        <v>2006</v>
      </c>
      <c r="M39" s="4" t="s">
        <v>58</v>
      </c>
      <c r="N39" s="4">
        <v>21718</v>
      </c>
      <c r="O39" s="4" t="s">
        <v>33</v>
      </c>
      <c r="P39" s="5">
        <v>29750</v>
      </c>
      <c r="Q39" s="586">
        <v>2</v>
      </c>
      <c r="R39" s="586"/>
      <c r="S39" s="54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9">
        <f t="shared" si="2"/>
        <v>36</v>
      </c>
      <c r="AC39" s="16"/>
    </row>
    <row r="40" spans="1:29">
      <c r="A40" s="12"/>
      <c r="B40" s="12" t="s">
        <v>176</v>
      </c>
      <c r="C40" s="4" t="s">
        <v>177</v>
      </c>
      <c r="D40" s="4" t="s">
        <v>178</v>
      </c>
      <c r="E40" s="4" t="s">
        <v>179</v>
      </c>
      <c r="F40" s="4" t="s">
        <v>180</v>
      </c>
      <c r="G40" s="4" t="s">
        <v>181</v>
      </c>
      <c r="H40" s="4" t="s">
        <v>109</v>
      </c>
      <c r="I40" s="19">
        <v>38729</v>
      </c>
      <c r="J40" s="13">
        <v>12</v>
      </c>
      <c r="K40" s="13">
        <v>1</v>
      </c>
      <c r="L40" s="20">
        <v>2006</v>
      </c>
      <c r="M40" s="4" t="s">
        <v>58</v>
      </c>
      <c r="N40" s="4">
        <v>13809</v>
      </c>
      <c r="O40" s="4" t="s">
        <v>33</v>
      </c>
      <c r="P40" s="5">
        <v>79808</v>
      </c>
      <c r="Q40" s="586">
        <v>2</v>
      </c>
      <c r="R40" s="586"/>
      <c r="S40" s="54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9">
        <f t="shared" si="2"/>
        <v>36</v>
      </c>
      <c r="AC40" s="16"/>
    </row>
    <row r="41" spans="1:29">
      <c r="A41" s="12"/>
      <c r="B41" s="12"/>
      <c r="Q41" s="586"/>
      <c r="R41" s="586"/>
      <c r="AB41" s="16"/>
      <c r="AC41" s="16"/>
    </row>
    <row r="42" spans="1:29">
      <c r="A42" s="12"/>
      <c r="B42" s="12"/>
      <c r="Q42" s="586"/>
      <c r="R42" s="586"/>
      <c r="AB42" s="16"/>
      <c r="AC42" s="16"/>
    </row>
    <row r="43" spans="1:29">
      <c r="A43" s="12"/>
      <c r="B43" s="12"/>
      <c r="Q43" s="586"/>
      <c r="R43" s="586"/>
      <c r="AB43" s="16"/>
      <c r="AC43" s="16"/>
    </row>
    <row r="44" spans="1:29" s="27" customFormat="1">
      <c r="A44" s="22" t="s">
        <v>182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7"/>
      <c r="R44" s="57"/>
      <c r="S44" s="75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7"/>
      <c r="R45" s="57"/>
      <c r="S45" s="75"/>
      <c r="T45" s="28"/>
      <c r="U45" s="28"/>
      <c r="V45" s="28"/>
      <c r="W45" s="28"/>
      <c r="X45" s="28"/>
      <c r="AB45" s="16"/>
    </row>
    <row r="46" spans="1:29" s="27" customFormat="1">
      <c r="A46" s="22" t="s">
        <v>183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>
      <c r="A47" s="12"/>
      <c r="B47" s="12"/>
      <c r="P47" s="28"/>
      <c r="V47" s="28"/>
      <c r="W47" s="28"/>
      <c r="X47" s="28"/>
      <c r="AB47" s="16"/>
    </row>
    <row r="48" spans="1:29">
      <c r="A48" s="12" t="s">
        <v>184</v>
      </c>
      <c r="B48" s="12"/>
      <c r="D48" s="4" t="s">
        <v>185</v>
      </c>
      <c r="E48" s="4" t="s">
        <v>30</v>
      </c>
      <c r="F48" s="4">
        <v>5590</v>
      </c>
      <c r="G48" s="4" t="s">
        <v>186</v>
      </c>
      <c r="H48" s="4" t="s">
        <v>57</v>
      </c>
      <c r="J48" s="13">
        <v>26</v>
      </c>
      <c r="K48" s="13">
        <v>10</v>
      </c>
      <c r="L48" s="20">
        <v>2007</v>
      </c>
      <c r="M48" s="4" t="s">
        <v>58</v>
      </c>
      <c r="N48" s="4">
        <v>16714</v>
      </c>
      <c r="O48" s="4" t="s">
        <v>33</v>
      </c>
      <c r="P48" s="5">
        <v>14330</v>
      </c>
      <c r="Q48" s="586"/>
      <c r="R48" s="586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>
      <c r="A49" s="4" t="s">
        <v>187</v>
      </c>
      <c r="B49" s="12" t="s">
        <v>188</v>
      </c>
      <c r="C49" s="4" t="s">
        <v>189</v>
      </c>
      <c r="D49" s="4" t="s">
        <v>190</v>
      </c>
      <c r="E49" s="4" t="s">
        <v>85</v>
      </c>
      <c r="F49" s="4" t="s">
        <v>191</v>
      </c>
      <c r="G49" s="4" t="s">
        <v>192</v>
      </c>
      <c r="H49" s="4" t="s">
        <v>141</v>
      </c>
      <c r="J49" s="13">
        <v>16</v>
      </c>
      <c r="K49" s="13">
        <v>10</v>
      </c>
      <c r="L49" s="20">
        <v>2007</v>
      </c>
      <c r="M49" s="4" t="s">
        <v>58</v>
      </c>
      <c r="N49" s="4">
        <v>2845</v>
      </c>
      <c r="O49" s="4" t="s">
        <v>33</v>
      </c>
      <c r="P49" s="14">
        <v>44650</v>
      </c>
      <c r="Q49" s="586"/>
      <c r="R49" s="586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9">
        <f t="shared" ref="AB49:AB62" si="6">IF((DATEDIF(I49,AB$4,"m"))&gt;=36,36,(DATEDIF(I49,AB$4,"m")))</f>
        <v>36</v>
      </c>
    </row>
    <row r="50" spans="1:28">
      <c r="A50" s="4" t="s">
        <v>193</v>
      </c>
      <c r="B50" s="12" t="s">
        <v>194</v>
      </c>
      <c r="C50" s="4" t="s">
        <v>195</v>
      </c>
      <c r="D50" s="4" t="s">
        <v>190</v>
      </c>
      <c r="E50" s="4" t="s">
        <v>85</v>
      </c>
      <c r="F50" s="4" t="s">
        <v>191</v>
      </c>
      <c r="G50" s="4" t="s">
        <v>196</v>
      </c>
      <c r="H50" s="4" t="s">
        <v>141</v>
      </c>
      <c r="J50" s="13">
        <v>16</v>
      </c>
      <c r="K50" s="13">
        <v>10</v>
      </c>
      <c r="L50" s="20">
        <v>2007</v>
      </c>
      <c r="M50" s="4" t="s">
        <v>58</v>
      </c>
      <c r="N50" s="4">
        <v>2845</v>
      </c>
      <c r="O50" s="4" t="s">
        <v>33</v>
      </c>
      <c r="P50" s="14">
        <v>44650</v>
      </c>
      <c r="Q50" s="586"/>
      <c r="R50" s="586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9">
        <f t="shared" si="6"/>
        <v>36</v>
      </c>
    </row>
    <row r="51" spans="1:28">
      <c r="A51" s="4" t="s">
        <v>197</v>
      </c>
      <c r="B51" s="12" t="s">
        <v>198</v>
      </c>
      <c r="C51" s="4" t="s">
        <v>199</v>
      </c>
      <c r="D51" s="4" t="s">
        <v>190</v>
      </c>
      <c r="E51" s="4" t="s">
        <v>85</v>
      </c>
      <c r="F51" s="4" t="s">
        <v>191</v>
      </c>
      <c r="G51" s="4" t="s">
        <v>200</v>
      </c>
      <c r="H51" s="4" t="s">
        <v>141</v>
      </c>
      <c r="J51" s="13">
        <v>16</v>
      </c>
      <c r="K51" s="13">
        <v>10</v>
      </c>
      <c r="L51" s="20">
        <v>2007</v>
      </c>
      <c r="M51" s="4" t="s">
        <v>58</v>
      </c>
      <c r="N51" s="4">
        <v>2845</v>
      </c>
      <c r="O51" s="4" t="s">
        <v>33</v>
      </c>
      <c r="P51" s="14">
        <v>44650</v>
      </c>
      <c r="Q51" s="586"/>
      <c r="R51" s="586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9">
        <f t="shared" si="6"/>
        <v>36</v>
      </c>
    </row>
    <row r="52" spans="1:28">
      <c r="A52" s="4" t="s">
        <v>201</v>
      </c>
      <c r="B52" s="12" t="s">
        <v>202</v>
      </c>
      <c r="C52" s="4" t="s">
        <v>195</v>
      </c>
      <c r="D52" s="4" t="s">
        <v>203</v>
      </c>
      <c r="E52" s="4" t="s">
        <v>85</v>
      </c>
      <c r="F52" s="4" t="s">
        <v>204</v>
      </c>
      <c r="G52" s="4" t="s">
        <v>205</v>
      </c>
      <c r="H52" s="4" t="s">
        <v>141</v>
      </c>
      <c r="J52" s="13">
        <v>16</v>
      </c>
      <c r="K52" s="13">
        <v>10</v>
      </c>
      <c r="L52" s="20">
        <v>2007</v>
      </c>
      <c r="M52" s="4" t="s">
        <v>58</v>
      </c>
      <c r="N52" s="4">
        <v>2845</v>
      </c>
      <c r="O52" s="4" t="s">
        <v>33</v>
      </c>
      <c r="P52" s="14">
        <v>8440</v>
      </c>
      <c r="Q52" s="586"/>
      <c r="R52" s="586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9">
        <f t="shared" si="6"/>
        <v>36</v>
      </c>
    </row>
    <row r="53" spans="1:28">
      <c r="A53" s="4" t="s">
        <v>206</v>
      </c>
      <c r="B53" s="12" t="s">
        <v>207</v>
      </c>
      <c r="C53" s="4" t="s">
        <v>67</v>
      </c>
      <c r="D53" s="4" t="s">
        <v>203</v>
      </c>
      <c r="E53" s="4" t="s">
        <v>85</v>
      </c>
      <c r="F53" s="4" t="s">
        <v>204</v>
      </c>
      <c r="G53" s="4" t="s">
        <v>208</v>
      </c>
      <c r="H53" s="4" t="s">
        <v>141</v>
      </c>
      <c r="J53" s="13">
        <v>16</v>
      </c>
      <c r="K53" s="13">
        <v>10</v>
      </c>
      <c r="L53" s="20">
        <v>2007</v>
      </c>
      <c r="M53" s="4" t="s">
        <v>58</v>
      </c>
      <c r="N53" s="4">
        <v>2845</v>
      </c>
      <c r="O53" s="4" t="s">
        <v>33</v>
      </c>
      <c r="P53" s="14">
        <v>8440</v>
      </c>
      <c r="Q53" s="586"/>
      <c r="R53" s="586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9">
        <f t="shared" si="6"/>
        <v>36</v>
      </c>
    </row>
    <row r="54" spans="1:28">
      <c r="A54" s="4" t="s">
        <v>209</v>
      </c>
      <c r="B54" s="12" t="s">
        <v>207</v>
      </c>
      <c r="C54" s="4" t="s">
        <v>210</v>
      </c>
      <c r="D54" s="4" t="s">
        <v>203</v>
      </c>
      <c r="E54" s="4" t="s">
        <v>85</v>
      </c>
      <c r="F54" s="4" t="s">
        <v>204</v>
      </c>
      <c r="H54" s="4" t="s">
        <v>141</v>
      </c>
      <c r="J54" s="13">
        <v>16</v>
      </c>
      <c r="K54" s="13">
        <v>10</v>
      </c>
      <c r="L54" s="20">
        <v>2007</v>
      </c>
      <c r="M54" s="4" t="s">
        <v>58</v>
      </c>
      <c r="N54" s="4">
        <v>2845</v>
      </c>
      <c r="O54" s="4" t="s">
        <v>33</v>
      </c>
      <c r="P54" s="14">
        <v>8440</v>
      </c>
      <c r="Q54" s="586"/>
      <c r="R54" s="586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9">
        <f t="shared" si="6"/>
        <v>36</v>
      </c>
    </row>
    <row r="55" spans="1:28">
      <c r="A55" s="4" t="s">
        <v>211</v>
      </c>
      <c r="B55" s="12"/>
      <c r="D55" s="4" t="s">
        <v>212</v>
      </c>
      <c r="E55" s="4" t="s">
        <v>30</v>
      </c>
      <c r="F55" s="4" t="s">
        <v>213</v>
      </c>
      <c r="H55" s="4" t="s">
        <v>214</v>
      </c>
      <c r="J55" s="13">
        <v>5</v>
      </c>
      <c r="K55" s="13">
        <v>3</v>
      </c>
      <c r="L55" s="20">
        <v>2007</v>
      </c>
      <c r="M55" s="4" t="s">
        <v>58</v>
      </c>
      <c r="N55" s="4">
        <v>38777</v>
      </c>
      <c r="O55" s="4" t="s">
        <v>33</v>
      </c>
      <c r="P55" s="14">
        <v>2552</v>
      </c>
      <c r="Q55" s="586"/>
      <c r="R55" s="586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9">
        <f t="shared" si="6"/>
        <v>36</v>
      </c>
    </row>
    <row r="56" spans="1:28">
      <c r="A56" s="4" t="s">
        <v>215</v>
      </c>
      <c r="B56" s="12" t="s">
        <v>216</v>
      </c>
      <c r="C56" s="4" t="s">
        <v>217</v>
      </c>
      <c r="D56" s="4" t="s">
        <v>190</v>
      </c>
      <c r="E56" s="4" t="s">
        <v>85</v>
      </c>
      <c r="F56" s="4" t="s">
        <v>218</v>
      </c>
      <c r="G56" s="4" t="s">
        <v>219</v>
      </c>
      <c r="H56" s="4" t="s">
        <v>141</v>
      </c>
      <c r="J56" s="13">
        <v>3</v>
      </c>
      <c r="K56" s="13">
        <v>4</v>
      </c>
      <c r="L56" s="20">
        <v>2007</v>
      </c>
      <c r="M56" s="4" t="s">
        <v>58</v>
      </c>
      <c r="N56" s="4">
        <v>786</v>
      </c>
      <c r="O56" s="4" t="s">
        <v>33</v>
      </c>
      <c r="P56" s="14">
        <v>26955</v>
      </c>
      <c r="Q56" s="586"/>
      <c r="R56" s="586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9">
        <f t="shared" si="6"/>
        <v>36</v>
      </c>
    </row>
    <row r="57" spans="1:28">
      <c r="A57" s="4" t="s">
        <v>220</v>
      </c>
      <c r="B57" s="12" t="s">
        <v>221</v>
      </c>
      <c r="C57" s="4" t="s">
        <v>222</v>
      </c>
      <c r="D57" s="4" t="s">
        <v>203</v>
      </c>
      <c r="E57" s="4" t="s">
        <v>85</v>
      </c>
      <c r="F57" s="4" t="s">
        <v>139</v>
      </c>
      <c r="G57" s="4" t="s">
        <v>223</v>
      </c>
      <c r="H57" s="4" t="s">
        <v>141</v>
      </c>
      <c r="J57" s="13">
        <v>3</v>
      </c>
      <c r="K57" s="13">
        <v>4</v>
      </c>
      <c r="L57" s="20">
        <v>2007</v>
      </c>
      <c r="M57" s="4" t="s">
        <v>58</v>
      </c>
      <c r="N57" s="4">
        <v>786</v>
      </c>
      <c r="O57" s="4" t="s">
        <v>33</v>
      </c>
      <c r="P57" s="14">
        <v>8059.5</v>
      </c>
      <c r="Q57" s="586"/>
      <c r="R57" s="586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9">
        <f t="shared" si="6"/>
        <v>36</v>
      </c>
    </row>
    <row r="58" spans="1:28">
      <c r="A58" s="4" t="s">
        <v>224</v>
      </c>
      <c r="B58" s="4" t="s">
        <v>207</v>
      </c>
      <c r="C58" s="4" t="s">
        <v>225</v>
      </c>
      <c r="D58" s="4" t="s">
        <v>226</v>
      </c>
      <c r="H58" s="4" t="s">
        <v>227</v>
      </c>
      <c r="J58" s="13">
        <v>13</v>
      </c>
      <c r="K58" s="13">
        <v>3</v>
      </c>
      <c r="L58" s="20">
        <v>2007</v>
      </c>
      <c r="M58" s="4" t="s">
        <v>228</v>
      </c>
      <c r="N58" s="4">
        <v>1762</v>
      </c>
      <c r="O58" s="4" t="s">
        <v>33</v>
      </c>
      <c r="P58" s="14">
        <v>12664.04</v>
      </c>
      <c r="Q58" s="586"/>
      <c r="R58" s="586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9">
        <f t="shared" si="6"/>
        <v>36</v>
      </c>
    </row>
    <row r="59" spans="1:28">
      <c r="A59" s="4" t="s">
        <v>229</v>
      </c>
      <c r="B59" s="12"/>
      <c r="D59" s="4" t="s">
        <v>230</v>
      </c>
      <c r="H59" s="4" t="s">
        <v>227</v>
      </c>
      <c r="J59" s="13">
        <v>13</v>
      </c>
      <c r="K59" s="13">
        <v>3</v>
      </c>
      <c r="L59" s="20">
        <v>2007</v>
      </c>
      <c r="M59" s="4" t="s">
        <v>228</v>
      </c>
      <c r="N59" s="4">
        <v>1762</v>
      </c>
      <c r="O59" s="4" t="s">
        <v>33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9">
        <f t="shared" si="6"/>
        <v>36</v>
      </c>
    </row>
    <row r="60" spans="1:28">
      <c r="A60" s="4" t="s">
        <v>231</v>
      </c>
      <c r="B60" s="12" t="s">
        <v>232</v>
      </c>
      <c r="C60" s="4" t="s">
        <v>225</v>
      </c>
      <c r="D60" s="4" t="s">
        <v>233</v>
      </c>
      <c r="E60" s="4" t="s">
        <v>234</v>
      </c>
      <c r="F60" s="4" t="s">
        <v>235</v>
      </c>
      <c r="H60" s="4" t="s">
        <v>227</v>
      </c>
      <c r="J60" s="13">
        <v>13</v>
      </c>
      <c r="K60" s="13">
        <v>3</v>
      </c>
      <c r="L60" s="20">
        <v>2007</v>
      </c>
      <c r="M60" s="4" t="s">
        <v>228</v>
      </c>
      <c r="N60" s="4">
        <v>1762</v>
      </c>
      <c r="O60" s="4" t="s">
        <v>33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9">
        <f t="shared" si="6"/>
        <v>36</v>
      </c>
    </row>
    <row r="61" spans="1:28">
      <c r="A61" s="4" t="s">
        <v>236</v>
      </c>
      <c r="B61" s="12"/>
      <c r="D61" s="4" t="s">
        <v>237</v>
      </c>
      <c r="H61" s="4" t="s">
        <v>227</v>
      </c>
      <c r="J61" s="13">
        <v>5</v>
      </c>
      <c r="K61" s="13">
        <v>6</v>
      </c>
      <c r="L61" s="20">
        <v>2007</v>
      </c>
      <c r="M61" s="4" t="s">
        <v>58</v>
      </c>
      <c r="N61" s="4">
        <v>3929</v>
      </c>
      <c r="O61" s="4" t="s">
        <v>33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9">
        <f t="shared" si="6"/>
        <v>36</v>
      </c>
    </row>
    <row r="62" spans="1:28">
      <c r="A62" s="4" t="s">
        <v>238</v>
      </c>
      <c r="B62" s="12" t="s">
        <v>207</v>
      </c>
      <c r="C62" s="4" t="s">
        <v>239</v>
      </c>
      <c r="D62" s="4" t="s">
        <v>240</v>
      </c>
      <c r="H62" s="4" t="s">
        <v>227</v>
      </c>
      <c r="J62" s="13">
        <v>8</v>
      </c>
      <c r="K62" s="13">
        <v>8</v>
      </c>
      <c r="L62" s="20">
        <v>2007</v>
      </c>
      <c r="M62" s="4" t="s">
        <v>58</v>
      </c>
      <c r="N62" s="4">
        <v>3929</v>
      </c>
      <c r="O62" s="4" t="s">
        <v>33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9">
        <f t="shared" si="6"/>
        <v>36</v>
      </c>
    </row>
    <row r="63" spans="1:28" s="27" customFormat="1">
      <c r="A63" s="22" t="s">
        <v>241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7"/>
      <c r="R63" s="57"/>
      <c r="S63" s="75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>
      <c r="B64" s="12"/>
      <c r="P64" s="28"/>
      <c r="V64" s="28"/>
      <c r="W64" s="28"/>
      <c r="X64" s="28"/>
      <c r="AB64" s="16"/>
    </row>
    <row r="65" spans="1:28" s="27" customFormat="1">
      <c r="A65" s="22" t="s">
        <v>242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7"/>
      <c r="R66" s="57"/>
      <c r="S66" s="75"/>
      <c r="T66" s="28"/>
      <c r="U66" s="28"/>
      <c r="V66" s="28"/>
      <c r="W66" s="28"/>
      <c r="X66" s="28"/>
      <c r="AB66" s="16"/>
    </row>
    <row r="67" spans="1:28">
      <c r="B67" s="12" t="s">
        <v>243</v>
      </c>
      <c r="C67" s="4" t="s">
        <v>244</v>
      </c>
      <c r="D67" s="4" t="s">
        <v>245</v>
      </c>
      <c r="E67" s="4" t="s">
        <v>30</v>
      </c>
      <c r="F67" s="4" t="s">
        <v>246</v>
      </c>
      <c r="G67" s="4" t="s">
        <v>247</v>
      </c>
      <c r="H67" s="4" t="s">
        <v>248</v>
      </c>
      <c r="I67" s="19">
        <v>39531</v>
      </c>
      <c r="J67" s="13">
        <v>24</v>
      </c>
      <c r="K67" s="13">
        <v>3</v>
      </c>
      <c r="L67" s="20">
        <v>2008</v>
      </c>
      <c r="M67" s="4" t="s">
        <v>58</v>
      </c>
      <c r="N67" s="4">
        <v>12906</v>
      </c>
      <c r="O67" s="4" t="s">
        <v>33</v>
      </c>
      <c r="P67" s="32">
        <v>8770.76</v>
      </c>
      <c r="S67" s="54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9">
        <f t="shared" ref="AB67:AB130" si="10">IF((DATEDIF(I67,AB$4,"m"))&gt;=36,36,(DATEDIF(I67,AB$4,"m")))</f>
        <v>36</v>
      </c>
    </row>
    <row r="68" spans="1:28">
      <c r="B68" s="12" t="s">
        <v>249</v>
      </c>
      <c r="C68" s="4" t="s">
        <v>250</v>
      </c>
      <c r="D68" s="4" t="s">
        <v>245</v>
      </c>
      <c r="E68" s="4" t="s">
        <v>30</v>
      </c>
      <c r="F68" s="4" t="s">
        <v>246</v>
      </c>
      <c r="G68" s="4" t="s">
        <v>251</v>
      </c>
      <c r="H68" s="4" t="s">
        <v>248</v>
      </c>
      <c r="I68" s="19">
        <v>39531</v>
      </c>
      <c r="J68" s="13">
        <v>24</v>
      </c>
      <c r="K68" s="13">
        <v>3</v>
      </c>
      <c r="L68" s="20">
        <v>2008</v>
      </c>
      <c r="M68" s="4" t="s">
        <v>58</v>
      </c>
      <c r="N68" s="4">
        <v>12906</v>
      </c>
      <c r="O68" s="4" t="s">
        <v>33</v>
      </c>
      <c r="P68" s="32">
        <v>8770.76</v>
      </c>
      <c r="S68" s="54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9">
        <f t="shared" si="10"/>
        <v>36</v>
      </c>
    </row>
    <row r="69" spans="1:28">
      <c r="B69" s="12" t="s">
        <v>252</v>
      </c>
      <c r="C69" s="4" t="s">
        <v>253</v>
      </c>
      <c r="D69" s="4" t="s">
        <v>245</v>
      </c>
      <c r="E69" s="4" t="s">
        <v>30</v>
      </c>
      <c r="F69" s="4" t="s">
        <v>246</v>
      </c>
      <c r="G69" s="4" t="s">
        <v>254</v>
      </c>
      <c r="H69" s="4" t="s">
        <v>248</v>
      </c>
      <c r="I69" s="19">
        <v>39531</v>
      </c>
      <c r="J69" s="13">
        <v>24</v>
      </c>
      <c r="K69" s="13">
        <v>3</v>
      </c>
      <c r="L69" s="20">
        <v>2008</v>
      </c>
      <c r="M69" s="4" t="s">
        <v>58</v>
      </c>
      <c r="N69" s="4">
        <v>12906</v>
      </c>
      <c r="O69" s="4" t="s">
        <v>33</v>
      </c>
      <c r="P69" s="32">
        <v>8770.76</v>
      </c>
      <c r="S69" s="54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9">
        <f t="shared" si="10"/>
        <v>36</v>
      </c>
    </row>
    <row r="70" spans="1:28">
      <c r="B70" s="12" t="s">
        <v>255</v>
      </c>
      <c r="C70" s="4" t="s">
        <v>217</v>
      </c>
      <c r="D70" s="4" t="s">
        <v>245</v>
      </c>
      <c r="E70" s="4" t="s">
        <v>30</v>
      </c>
      <c r="F70" s="4" t="s">
        <v>246</v>
      </c>
      <c r="G70" s="4" t="s">
        <v>256</v>
      </c>
      <c r="H70" s="4" t="s">
        <v>248</v>
      </c>
      <c r="I70" s="19">
        <v>39531</v>
      </c>
      <c r="J70" s="13">
        <v>24</v>
      </c>
      <c r="K70" s="13">
        <v>3</v>
      </c>
      <c r="L70" s="20">
        <v>2008</v>
      </c>
      <c r="M70" s="4" t="s">
        <v>58</v>
      </c>
      <c r="N70" s="4">
        <v>12906</v>
      </c>
      <c r="O70" s="4" t="s">
        <v>33</v>
      </c>
      <c r="P70" s="32">
        <v>8770.76</v>
      </c>
      <c r="S70" s="54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9">
        <f t="shared" si="10"/>
        <v>36</v>
      </c>
    </row>
    <row r="71" spans="1:28">
      <c r="B71" s="12" t="s">
        <v>257</v>
      </c>
      <c r="C71" s="4" t="s">
        <v>250</v>
      </c>
      <c r="D71" s="4" t="s">
        <v>245</v>
      </c>
      <c r="E71" s="4" t="s">
        <v>30</v>
      </c>
      <c r="F71" s="4" t="s">
        <v>246</v>
      </c>
      <c r="G71" s="4" t="s">
        <v>258</v>
      </c>
      <c r="H71" s="4" t="s">
        <v>248</v>
      </c>
      <c r="I71" s="19">
        <v>39531</v>
      </c>
      <c r="J71" s="13">
        <v>24</v>
      </c>
      <c r="K71" s="13">
        <v>3</v>
      </c>
      <c r="L71" s="20">
        <v>2008</v>
      </c>
      <c r="M71" s="4" t="s">
        <v>58</v>
      </c>
      <c r="N71" s="4">
        <v>12906</v>
      </c>
      <c r="O71" s="4" t="s">
        <v>33</v>
      </c>
      <c r="P71" s="32">
        <v>8770.76</v>
      </c>
      <c r="S71" s="54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9">
        <f t="shared" si="10"/>
        <v>36</v>
      </c>
    </row>
    <row r="72" spans="1:28">
      <c r="B72" s="12" t="s">
        <v>259</v>
      </c>
      <c r="C72" s="4" t="s">
        <v>260</v>
      </c>
      <c r="D72" s="4" t="s">
        <v>245</v>
      </c>
      <c r="E72" s="4" t="s">
        <v>30</v>
      </c>
      <c r="F72" s="4" t="s">
        <v>246</v>
      </c>
      <c r="G72" s="4" t="s">
        <v>261</v>
      </c>
      <c r="H72" s="4" t="s">
        <v>248</v>
      </c>
      <c r="I72" s="19">
        <v>39531</v>
      </c>
      <c r="J72" s="13">
        <v>24</v>
      </c>
      <c r="K72" s="13">
        <v>3</v>
      </c>
      <c r="L72" s="20">
        <v>2008</v>
      </c>
      <c r="M72" s="4" t="s">
        <v>58</v>
      </c>
      <c r="N72" s="4">
        <v>12906</v>
      </c>
      <c r="O72" s="4" t="s">
        <v>33</v>
      </c>
      <c r="P72" s="32">
        <v>8770.76</v>
      </c>
      <c r="S72" s="54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9">
        <f t="shared" si="10"/>
        <v>36</v>
      </c>
    </row>
    <row r="73" spans="1:28" ht="31.5">
      <c r="B73" s="12" t="s">
        <v>262</v>
      </c>
      <c r="C73" s="34" t="s">
        <v>263</v>
      </c>
      <c r="D73" s="4" t="s">
        <v>245</v>
      </c>
      <c r="E73" s="4" t="s">
        <v>30</v>
      </c>
      <c r="F73" s="4" t="s">
        <v>246</v>
      </c>
      <c r="G73" s="4" t="s">
        <v>264</v>
      </c>
      <c r="H73" s="4" t="s">
        <v>248</v>
      </c>
      <c r="I73" s="19">
        <v>39531</v>
      </c>
      <c r="J73" s="13">
        <v>24</v>
      </c>
      <c r="K73" s="13">
        <v>3</v>
      </c>
      <c r="L73" s="20">
        <v>2008</v>
      </c>
      <c r="M73" s="4" t="s">
        <v>58</v>
      </c>
      <c r="N73" s="4">
        <v>12906</v>
      </c>
      <c r="O73" s="4" t="s">
        <v>33</v>
      </c>
      <c r="P73" s="32">
        <v>8770.76</v>
      </c>
      <c r="S73" s="54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33">
        <v>10560</v>
      </c>
      <c r="AB73" s="69">
        <f t="shared" si="10"/>
        <v>36</v>
      </c>
    </row>
    <row r="74" spans="1:28">
      <c r="B74" s="12" t="s">
        <v>265</v>
      </c>
      <c r="C74" s="4" t="s">
        <v>266</v>
      </c>
      <c r="D74" s="4" t="s">
        <v>245</v>
      </c>
      <c r="E74" s="4" t="s">
        <v>30</v>
      </c>
      <c r="F74" s="4" t="s">
        <v>246</v>
      </c>
      <c r="G74" s="4" t="s">
        <v>267</v>
      </c>
      <c r="H74" s="4" t="s">
        <v>248</v>
      </c>
      <c r="I74" s="19">
        <v>39531</v>
      </c>
      <c r="J74" s="13">
        <v>24</v>
      </c>
      <c r="K74" s="13">
        <v>3</v>
      </c>
      <c r="L74" s="20">
        <v>2008</v>
      </c>
      <c r="M74" s="4" t="s">
        <v>58</v>
      </c>
      <c r="N74" s="4">
        <v>12906</v>
      </c>
      <c r="O74" s="4" t="s">
        <v>33</v>
      </c>
      <c r="P74" s="32">
        <v>8770.76</v>
      </c>
      <c r="S74" s="54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9">
        <f t="shared" si="10"/>
        <v>36</v>
      </c>
    </row>
    <row r="75" spans="1:28">
      <c r="B75" s="12" t="s">
        <v>268</v>
      </c>
      <c r="C75" s="4" t="s">
        <v>269</v>
      </c>
      <c r="D75" s="4" t="s">
        <v>245</v>
      </c>
      <c r="E75" s="4" t="s">
        <v>30</v>
      </c>
      <c r="F75" s="4" t="s">
        <v>246</v>
      </c>
      <c r="G75" s="4" t="s">
        <v>270</v>
      </c>
      <c r="H75" s="4" t="s">
        <v>248</v>
      </c>
      <c r="I75" s="19">
        <v>39531</v>
      </c>
      <c r="J75" s="13">
        <v>24</v>
      </c>
      <c r="K75" s="13">
        <v>3</v>
      </c>
      <c r="L75" s="20">
        <v>2008</v>
      </c>
      <c r="M75" s="4" t="s">
        <v>58</v>
      </c>
      <c r="N75" s="4">
        <v>12906</v>
      </c>
      <c r="O75" s="4" t="s">
        <v>33</v>
      </c>
      <c r="P75" s="32">
        <v>8770.76</v>
      </c>
      <c r="S75" s="54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9">
        <f t="shared" si="10"/>
        <v>36</v>
      </c>
    </row>
    <row r="76" spans="1:28">
      <c r="B76" s="12"/>
      <c r="D76" s="4" t="s">
        <v>245</v>
      </c>
      <c r="E76" s="4" t="s">
        <v>30</v>
      </c>
      <c r="F76" s="4" t="s">
        <v>246</v>
      </c>
      <c r="G76" s="4" t="s">
        <v>271</v>
      </c>
      <c r="H76" s="4" t="s">
        <v>248</v>
      </c>
      <c r="I76" s="19">
        <v>39531</v>
      </c>
      <c r="J76" s="13">
        <v>24</v>
      </c>
      <c r="K76" s="13">
        <v>3</v>
      </c>
      <c r="L76" s="20">
        <v>2008</v>
      </c>
      <c r="M76" s="4" t="s">
        <v>58</v>
      </c>
      <c r="N76" s="4">
        <v>12906</v>
      </c>
      <c r="O76" s="4" t="s">
        <v>33</v>
      </c>
      <c r="P76" s="32">
        <v>8770.76</v>
      </c>
      <c r="S76" s="54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9">
        <f t="shared" si="10"/>
        <v>36</v>
      </c>
    </row>
    <row r="77" spans="1:28">
      <c r="B77" s="12" t="s">
        <v>272</v>
      </c>
      <c r="C77" s="4" t="s">
        <v>273</v>
      </c>
      <c r="D77" s="4" t="s">
        <v>245</v>
      </c>
      <c r="E77" s="4" t="s">
        <v>30</v>
      </c>
      <c r="F77" s="4" t="s">
        <v>246</v>
      </c>
      <c r="G77" s="4" t="s">
        <v>274</v>
      </c>
      <c r="H77" s="4" t="s">
        <v>248</v>
      </c>
      <c r="I77" s="19">
        <v>39531</v>
      </c>
      <c r="J77" s="13">
        <v>24</v>
      </c>
      <c r="K77" s="13">
        <v>3</v>
      </c>
      <c r="L77" s="20">
        <v>2008</v>
      </c>
      <c r="M77" s="4" t="s">
        <v>58</v>
      </c>
      <c r="N77" s="4">
        <v>12906</v>
      </c>
      <c r="O77" s="4" t="s">
        <v>33</v>
      </c>
      <c r="P77" s="32">
        <v>8770.76</v>
      </c>
      <c r="S77" s="54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9">
        <f t="shared" si="10"/>
        <v>36</v>
      </c>
    </row>
    <row r="78" spans="1:28">
      <c r="B78" s="12" t="s">
        <v>275</v>
      </c>
      <c r="C78" s="4" t="s">
        <v>276</v>
      </c>
      <c r="D78" s="4" t="s">
        <v>245</v>
      </c>
      <c r="E78" s="4" t="s">
        <v>30</v>
      </c>
      <c r="F78" s="4" t="s">
        <v>246</v>
      </c>
      <c r="G78" s="4" t="s">
        <v>277</v>
      </c>
      <c r="H78" s="4" t="s">
        <v>248</v>
      </c>
      <c r="I78" s="19">
        <v>39531</v>
      </c>
      <c r="J78" s="13">
        <v>24</v>
      </c>
      <c r="K78" s="13">
        <v>3</v>
      </c>
      <c r="L78" s="20">
        <v>2008</v>
      </c>
      <c r="M78" s="4" t="s">
        <v>58</v>
      </c>
      <c r="N78" s="4">
        <v>12906</v>
      </c>
      <c r="O78" s="4" t="s">
        <v>33</v>
      </c>
      <c r="P78" s="32">
        <v>8770.76</v>
      </c>
      <c r="S78" s="54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9">
        <f t="shared" si="10"/>
        <v>36</v>
      </c>
    </row>
    <row r="79" spans="1:28">
      <c r="A79" s="7"/>
      <c r="B79" s="12" t="s">
        <v>207</v>
      </c>
      <c r="C79" s="4" t="s">
        <v>278</v>
      </c>
      <c r="D79" s="4" t="s">
        <v>245</v>
      </c>
      <c r="E79" s="4" t="s">
        <v>30</v>
      </c>
      <c r="F79" s="4" t="s">
        <v>246</v>
      </c>
      <c r="G79" s="4" t="s">
        <v>279</v>
      </c>
      <c r="H79" s="4" t="s">
        <v>248</v>
      </c>
      <c r="I79" s="19">
        <v>39531</v>
      </c>
      <c r="J79" s="13">
        <v>24</v>
      </c>
      <c r="K79" s="13">
        <v>3</v>
      </c>
      <c r="L79" s="20">
        <v>2008</v>
      </c>
      <c r="M79" s="4" t="s">
        <v>58</v>
      </c>
      <c r="N79" s="4">
        <v>12906</v>
      </c>
      <c r="O79" s="4" t="s">
        <v>33</v>
      </c>
      <c r="P79" s="32">
        <v>8770.76</v>
      </c>
      <c r="S79" s="54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9">
        <f t="shared" si="10"/>
        <v>36</v>
      </c>
    </row>
    <row r="80" spans="1:28">
      <c r="A80" s="7"/>
      <c r="B80" s="12" t="s">
        <v>280</v>
      </c>
      <c r="C80" s="4" t="s">
        <v>281</v>
      </c>
      <c r="D80" s="4" t="s">
        <v>245</v>
      </c>
      <c r="E80" s="4" t="s">
        <v>30</v>
      </c>
      <c r="F80" s="4" t="s">
        <v>246</v>
      </c>
      <c r="G80" s="4" t="s">
        <v>282</v>
      </c>
      <c r="H80" s="4" t="s">
        <v>248</v>
      </c>
      <c r="I80" s="19">
        <v>39531</v>
      </c>
      <c r="J80" s="13">
        <v>24</v>
      </c>
      <c r="K80" s="13">
        <v>3</v>
      </c>
      <c r="L80" s="20">
        <v>2008</v>
      </c>
      <c r="M80" s="4" t="s">
        <v>58</v>
      </c>
      <c r="N80" s="4">
        <v>12906</v>
      </c>
      <c r="O80" s="4" t="s">
        <v>33</v>
      </c>
      <c r="P80" s="32">
        <v>8770.76</v>
      </c>
      <c r="S80" s="54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9">
        <f t="shared" si="10"/>
        <v>36</v>
      </c>
    </row>
    <row r="81" spans="1:28">
      <c r="A81" s="7"/>
      <c r="B81" s="12" t="s">
        <v>283</v>
      </c>
      <c r="C81" s="4" t="s">
        <v>284</v>
      </c>
      <c r="D81" s="4" t="s">
        <v>245</v>
      </c>
      <c r="E81" s="4" t="s">
        <v>30</v>
      </c>
      <c r="F81" s="4" t="s">
        <v>246</v>
      </c>
      <c r="G81" s="4" t="s">
        <v>285</v>
      </c>
      <c r="H81" s="4" t="s">
        <v>248</v>
      </c>
      <c r="I81" s="19">
        <v>39531</v>
      </c>
      <c r="J81" s="13">
        <v>24</v>
      </c>
      <c r="K81" s="13">
        <v>3</v>
      </c>
      <c r="L81" s="20">
        <v>2008</v>
      </c>
      <c r="M81" s="4" t="s">
        <v>58</v>
      </c>
      <c r="N81" s="4">
        <v>12906</v>
      </c>
      <c r="O81" s="4" t="s">
        <v>33</v>
      </c>
      <c r="P81" s="32">
        <v>8770.76</v>
      </c>
      <c r="S81" s="54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9">
        <f t="shared" si="10"/>
        <v>36</v>
      </c>
    </row>
    <row r="82" spans="1:28">
      <c r="A82" s="7"/>
      <c r="B82" s="12" t="s">
        <v>286</v>
      </c>
      <c r="C82" s="4" t="s">
        <v>287</v>
      </c>
      <c r="D82" s="4" t="s">
        <v>245</v>
      </c>
      <c r="E82" s="4" t="s">
        <v>30</v>
      </c>
      <c r="F82" s="4" t="s">
        <v>246</v>
      </c>
      <c r="G82" s="4" t="s">
        <v>288</v>
      </c>
      <c r="H82" s="4" t="s">
        <v>248</v>
      </c>
      <c r="I82" s="19">
        <v>39531</v>
      </c>
      <c r="J82" s="13">
        <v>24</v>
      </c>
      <c r="K82" s="13">
        <v>3</v>
      </c>
      <c r="L82" s="20">
        <v>2008</v>
      </c>
      <c r="M82" s="4" t="s">
        <v>58</v>
      </c>
      <c r="N82" s="4">
        <v>12906</v>
      </c>
      <c r="O82" s="4" t="s">
        <v>33</v>
      </c>
      <c r="P82" s="32">
        <v>8770.76</v>
      </c>
      <c r="S82" s="54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9">
        <f t="shared" si="10"/>
        <v>36</v>
      </c>
    </row>
    <row r="83" spans="1:28">
      <c r="A83" s="7"/>
      <c r="B83" s="12" t="s">
        <v>289</v>
      </c>
      <c r="C83" s="4" t="s">
        <v>290</v>
      </c>
      <c r="D83" s="4" t="s">
        <v>245</v>
      </c>
      <c r="E83" s="4" t="s">
        <v>30</v>
      </c>
      <c r="F83" s="4" t="s">
        <v>246</v>
      </c>
      <c r="G83" s="4" t="s">
        <v>291</v>
      </c>
      <c r="H83" s="4" t="s">
        <v>248</v>
      </c>
      <c r="I83" s="19">
        <v>39531</v>
      </c>
      <c r="J83" s="13">
        <v>24</v>
      </c>
      <c r="K83" s="13">
        <v>3</v>
      </c>
      <c r="L83" s="20">
        <v>2008</v>
      </c>
      <c r="M83" s="4" t="s">
        <v>58</v>
      </c>
      <c r="N83" s="4">
        <v>12906</v>
      </c>
      <c r="O83" s="4" t="s">
        <v>33</v>
      </c>
      <c r="P83" s="32">
        <v>8770.76</v>
      </c>
      <c r="S83" s="54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9">
        <f t="shared" si="10"/>
        <v>36</v>
      </c>
    </row>
    <row r="84" spans="1:28">
      <c r="A84" s="7"/>
      <c r="B84" s="12" t="s">
        <v>292</v>
      </c>
      <c r="C84" s="4" t="s">
        <v>293</v>
      </c>
      <c r="D84" s="4" t="s">
        <v>245</v>
      </c>
      <c r="E84" s="4" t="s">
        <v>30</v>
      </c>
      <c r="F84" s="4" t="s">
        <v>246</v>
      </c>
      <c r="G84" s="4" t="s">
        <v>294</v>
      </c>
      <c r="H84" s="4" t="s">
        <v>248</v>
      </c>
      <c r="I84" s="19">
        <v>39531</v>
      </c>
      <c r="J84" s="13">
        <v>24</v>
      </c>
      <c r="K84" s="13">
        <v>3</v>
      </c>
      <c r="L84" s="20">
        <v>2008</v>
      </c>
      <c r="M84" s="4" t="s">
        <v>58</v>
      </c>
      <c r="N84" s="4">
        <v>12906</v>
      </c>
      <c r="O84" s="4" t="s">
        <v>33</v>
      </c>
      <c r="P84" s="32">
        <v>8770.76</v>
      </c>
      <c r="S84" s="54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9">
        <f t="shared" si="10"/>
        <v>36</v>
      </c>
    </row>
    <row r="85" spans="1:28">
      <c r="A85" s="7"/>
      <c r="B85" s="12" t="s">
        <v>295</v>
      </c>
      <c r="C85" s="4" t="s">
        <v>296</v>
      </c>
      <c r="D85" s="4" t="s">
        <v>245</v>
      </c>
      <c r="E85" s="4" t="s">
        <v>30</v>
      </c>
      <c r="F85" s="4" t="s">
        <v>246</v>
      </c>
      <c r="G85" s="4" t="s">
        <v>297</v>
      </c>
      <c r="H85" s="4" t="s">
        <v>248</v>
      </c>
      <c r="I85" s="19">
        <v>39531</v>
      </c>
      <c r="J85" s="13">
        <v>24</v>
      </c>
      <c r="K85" s="13">
        <v>3</v>
      </c>
      <c r="L85" s="20">
        <v>2008</v>
      </c>
      <c r="M85" s="4" t="s">
        <v>58</v>
      </c>
      <c r="N85" s="4">
        <v>12906</v>
      </c>
      <c r="O85" s="4" t="s">
        <v>33</v>
      </c>
      <c r="P85" s="32">
        <v>8770.76</v>
      </c>
      <c r="S85" s="54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9">
        <f t="shared" si="10"/>
        <v>36</v>
      </c>
    </row>
    <row r="86" spans="1:28">
      <c r="A86" s="7"/>
      <c r="B86" s="12" t="s">
        <v>298</v>
      </c>
      <c r="C86" s="4" t="s">
        <v>299</v>
      </c>
      <c r="D86" s="4" t="s">
        <v>245</v>
      </c>
      <c r="E86" s="4" t="s">
        <v>30</v>
      </c>
      <c r="F86" s="4" t="s">
        <v>246</v>
      </c>
      <c r="G86" s="4" t="s">
        <v>300</v>
      </c>
      <c r="H86" s="4" t="s">
        <v>248</v>
      </c>
      <c r="I86" s="19">
        <v>39531</v>
      </c>
      <c r="J86" s="13">
        <v>24</v>
      </c>
      <c r="K86" s="13">
        <v>3</v>
      </c>
      <c r="L86" s="20">
        <v>2008</v>
      </c>
      <c r="M86" s="4" t="s">
        <v>58</v>
      </c>
      <c r="N86" s="4">
        <v>12906</v>
      </c>
      <c r="O86" s="4" t="s">
        <v>33</v>
      </c>
      <c r="P86" s="32">
        <v>8770.76</v>
      </c>
      <c r="S86" s="54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9">
        <f t="shared" si="10"/>
        <v>36</v>
      </c>
    </row>
    <row r="87" spans="1:28" ht="31.5">
      <c r="A87" s="7"/>
      <c r="B87" s="12" t="s">
        <v>301</v>
      </c>
      <c r="C87" s="34" t="s">
        <v>302</v>
      </c>
      <c r="D87" s="4" t="s">
        <v>245</v>
      </c>
      <c r="E87" s="4" t="s">
        <v>30</v>
      </c>
      <c r="F87" s="4" t="s">
        <v>246</v>
      </c>
      <c r="G87" s="4" t="s">
        <v>303</v>
      </c>
      <c r="H87" s="4" t="s">
        <v>248</v>
      </c>
      <c r="I87" s="19">
        <v>39531</v>
      </c>
      <c r="J87" s="13">
        <v>24</v>
      </c>
      <c r="K87" s="13">
        <v>3</v>
      </c>
      <c r="L87" s="20">
        <v>2008</v>
      </c>
      <c r="M87" s="4" t="s">
        <v>58</v>
      </c>
      <c r="N87" s="4">
        <v>12906</v>
      </c>
      <c r="O87" s="4" t="s">
        <v>33</v>
      </c>
      <c r="P87" s="32">
        <v>8770.76</v>
      </c>
      <c r="S87" s="54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33">
        <v>10560</v>
      </c>
      <c r="AB87" s="69">
        <f t="shared" si="10"/>
        <v>36</v>
      </c>
    </row>
    <row r="88" spans="1:28">
      <c r="A88" s="7"/>
      <c r="B88" s="12" t="s">
        <v>304</v>
      </c>
      <c r="C88" s="4" t="s">
        <v>305</v>
      </c>
      <c r="D88" s="4" t="s">
        <v>245</v>
      </c>
      <c r="E88" s="4" t="s">
        <v>30</v>
      </c>
      <c r="F88" s="4" t="s">
        <v>246</v>
      </c>
      <c r="G88" s="4" t="s">
        <v>306</v>
      </c>
      <c r="H88" s="4" t="s">
        <v>248</v>
      </c>
      <c r="I88" s="19">
        <v>39531</v>
      </c>
      <c r="J88" s="13">
        <v>24</v>
      </c>
      <c r="K88" s="13">
        <v>3</v>
      </c>
      <c r="L88" s="20">
        <v>2008</v>
      </c>
      <c r="M88" s="4" t="s">
        <v>58</v>
      </c>
      <c r="N88" s="4">
        <v>12906</v>
      </c>
      <c r="O88" s="4" t="s">
        <v>33</v>
      </c>
      <c r="P88" s="32">
        <v>8770.76</v>
      </c>
      <c r="S88" s="54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9">
        <f t="shared" si="10"/>
        <v>36</v>
      </c>
    </row>
    <row r="89" spans="1:28">
      <c r="A89" s="7"/>
      <c r="B89" s="12" t="s">
        <v>307</v>
      </c>
      <c r="C89" s="4" t="s">
        <v>308</v>
      </c>
      <c r="D89" s="4" t="s">
        <v>245</v>
      </c>
      <c r="E89" s="4" t="s">
        <v>30</v>
      </c>
      <c r="F89" s="4" t="s">
        <v>246</v>
      </c>
      <c r="G89" s="4" t="s">
        <v>309</v>
      </c>
      <c r="H89" s="4" t="s">
        <v>248</v>
      </c>
      <c r="I89" s="19">
        <v>39531</v>
      </c>
      <c r="J89" s="13">
        <v>24</v>
      </c>
      <c r="K89" s="13">
        <v>3</v>
      </c>
      <c r="L89" s="20">
        <v>2008</v>
      </c>
      <c r="M89" s="4" t="s">
        <v>58</v>
      </c>
      <c r="N89" s="4">
        <v>12906</v>
      </c>
      <c r="O89" s="4" t="s">
        <v>33</v>
      </c>
      <c r="P89" s="32">
        <v>8770.76</v>
      </c>
      <c r="S89" s="54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9">
        <f t="shared" si="10"/>
        <v>36</v>
      </c>
    </row>
    <row r="90" spans="1:28">
      <c r="A90" s="7"/>
      <c r="B90" s="12" t="s">
        <v>310</v>
      </c>
      <c r="C90" s="4" t="s">
        <v>311</v>
      </c>
      <c r="D90" s="4" t="s">
        <v>245</v>
      </c>
      <c r="E90" s="4" t="s">
        <v>30</v>
      </c>
      <c r="F90" s="4" t="s">
        <v>246</v>
      </c>
      <c r="G90" s="4" t="s">
        <v>312</v>
      </c>
      <c r="H90" s="4" t="s">
        <v>248</v>
      </c>
      <c r="I90" s="19">
        <v>39531</v>
      </c>
      <c r="J90" s="13">
        <v>24</v>
      </c>
      <c r="K90" s="13">
        <v>3</v>
      </c>
      <c r="L90" s="20">
        <v>2008</v>
      </c>
      <c r="M90" s="4" t="s">
        <v>58</v>
      </c>
      <c r="N90" s="4">
        <v>12906</v>
      </c>
      <c r="O90" s="4" t="s">
        <v>33</v>
      </c>
      <c r="P90" s="32">
        <v>8770.76</v>
      </c>
      <c r="S90" s="54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9">
        <f t="shared" si="10"/>
        <v>36</v>
      </c>
    </row>
    <row r="91" spans="1:28">
      <c r="A91" s="7"/>
      <c r="B91" s="12" t="s">
        <v>313</v>
      </c>
      <c r="C91" s="4" t="s">
        <v>189</v>
      </c>
      <c r="D91" s="4" t="s">
        <v>245</v>
      </c>
      <c r="E91" s="4" t="s">
        <v>30</v>
      </c>
      <c r="F91" s="4" t="s">
        <v>246</v>
      </c>
      <c r="G91" s="4" t="s">
        <v>314</v>
      </c>
      <c r="H91" s="4" t="s">
        <v>248</v>
      </c>
      <c r="I91" s="19">
        <v>39531</v>
      </c>
      <c r="J91" s="13">
        <v>24</v>
      </c>
      <c r="K91" s="13">
        <v>3</v>
      </c>
      <c r="L91" s="20">
        <v>2008</v>
      </c>
      <c r="M91" s="4" t="s">
        <v>58</v>
      </c>
      <c r="N91" s="4">
        <v>12906</v>
      </c>
      <c r="O91" s="4" t="s">
        <v>33</v>
      </c>
      <c r="P91" s="32">
        <v>8770.76</v>
      </c>
      <c r="S91" s="54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9">
        <f t="shared" si="10"/>
        <v>36</v>
      </c>
    </row>
    <row r="92" spans="1:28">
      <c r="A92" s="7"/>
      <c r="B92" s="12"/>
      <c r="C92" s="7"/>
      <c r="D92" s="4" t="s">
        <v>95</v>
      </c>
      <c r="E92" s="4" t="s">
        <v>30</v>
      </c>
      <c r="F92" s="4" t="s">
        <v>315</v>
      </c>
      <c r="G92" s="4" t="s">
        <v>316</v>
      </c>
      <c r="H92" s="4" t="s">
        <v>248</v>
      </c>
      <c r="I92" s="19">
        <v>39531</v>
      </c>
      <c r="J92" s="13">
        <v>24</v>
      </c>
      <c r="K92" s="13">
        <v>3</v>
      </c>
      <c r="L92" s="20">
        <v>2008</v>
      </c>
      <c r="M92" s="4" t="s">
        <v>58</v>
      </c>
      <c r="N92" s="4">
        <v>12906</v>
      </c>
      <c r="O92" s="4" t="s">
        <v>33</v>
      </c>
      <c r="P92" s="32">
        <v>59375.76</v>
      </c>
      <c r="S92" s="54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9">
        <f t="shared" si="10"/>
        <v>36</v>
      </c>
    </row>
    <row r="93" spans="1:28">
      <c r="A93" s="7"/>
      <c r="B93" s="12" t="s">
        <v>207</v>
      </c>
      <c r="C93" s="4" t="s">
        <v>104</v>
      </c>
      <c r="D93" s="4" t="s">
        <v>60</v>
      </c>
      <c r="E93" s="4" t="s">
        <v>30</v>
      </c>
      <c r="F93" s="4" t="s">
        <v>317</v>
      </c>
      <c r="G93" s="4" t="s">
        <v>318</v>
      </c>
      <c r="H93" s="4" t="s">
        <v>248</v>
      </c>
      <c r="I93" s="19">
        <v>39531</v>
      </c>
      <c r="J93" s="13">
        <v>24</v>
      </c>
      <c r="K93" s="13">
        <v>3</v>
      </c>
      <c r="L93" s="20">
        <v>2008</v>
      </c>
      <c r="M93" s="4" t="s">
        <v>58</v>
      </c>
      <c r="N93" s="4">
        <v>12906</v>
      </c>
      <c r="O93" s="4" t="s">
        <v>33</v>
      </c>
      <c r="P93" s="32">
        <v>37469.160000000003</v>
      </c>
      <c r="S93" s="54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9">
        <f t="shared" si="10"/>
        <v>36</v>
      </c>
    </row>
    <row r="94" spans="1:28">
      <c r="A94" s="7"/>
      <c r="B94" s="12" t="s">
        <v>319</v>
      </c>
      <c r="C94" s="4" t="s">
        <v>244</v>
      </c>
      <c r="D94" s="4" t="s">
        <v>320</v>
      </c>
      <c r="E94" s="4" t="s">
        <v>30</v>
      </c>
      <c r="F94" s="4" t="s">
        <v>321</v>
      </c>
      <c r="G94" s="4" t="s">
        <v>322</v>
      </c>
      <c r="H94" s="4" t="s">
        <v>248</v>
      </c>
      <c r="I94" s="19">
        <v>39531</v>
      </c>
      <c r="J94" s="13">
        <v>24</v>
      </c>
      <c r="K94" s="13">
        <v>3</v>
      </c>
      <c r="L94" s="20">
        <v>2008</v>
      </c>
      <c r="M94" s="4" t="s">
        <v>58</v>
      </c>
      <c r="N94" s="4">
        <v>12906</v>
      </c>
      <c r="O94" s="4" t="s">
        <v>33</v>
      </c>
      <c r="P94" s="32">
        <v>35995.379999999997</v>
      </c>
      <c r="S94" s="54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9">
        <f t="shared" si="10"/>
        <v>36</v>
      </c>
    </row>
    <row r="95" spans="1:28">
      <c r="A95" s="7"/>
      <c r="B95" s="12" t="s">
        <v>323</v>
      </c>
      <c r="C95" s="4" t="s">
        <v>324</v>
      </c>
      <c r="D95" s="4" t="s">
        <v>320</v>
      </c>
      <c r="E95" s="4" t="s">
        <v>30</v>
      </c>
      <c r="F95" s="4" t="s">
        <v>321</v>
      </c>
      <c r="G95" s="4" t="s">
        <v>325</v>
      </c>
      <c r="H95" s="4" t="s">
        <v>248</v>
      </c>
      <c r="I95" s="19">
        <v>39531</v>
      </c>
      <c r="J95" s="13">
        <v>24</v>
      </c>
      <c r="K95" s="13">
        <v>3</v>
      </c>
      <c r="L95" s="20">
        <v>2008</v>
      </c>
      <c r="M95" s="4" t="s">
        <v>58</v>
      </c>
      <c r="N95" s="4">
        <v>12906</v>
      </c>
      <c r="O95" s="4" t="s">
        <v>33</v>
      </c>
      <c r="P95" s="32">
        <v>35995.379999999997</v>
      </c>
      <c r="S95" s="54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9">
        <f t="shared" si="10"/>
        <v>36</v>
      </c>
    </row>
    <row r="96" spans="1:28">
      <c r="A96" s="7"/>
      <c r="B96" s="12" t="s">
        <v>326</v>
      </c>
      <c r="C96" s="4" t="s">
        <v>327</v>
      </c>
      <c r="D96" s="4" t="s">
        <v>320</v>
      </c>
      <c r="E96" s="4" t="s">
        <v>30</v>
      </c>
      <c r="F96" s="4" t="s">
        <v>321</v>
      </c>
      <c r="G96" s="4" t="s">
        <v>328</v>
      </c>
      <c r="H96" s="4" t="s">
        <v>248</v>
      </c>
      <c r="I96" s="19">
        <v>39531</v>
      </c>
      <c r="J96" s="13">
        <v>24</v>
      </c>
      <c r="K96" s="13">
        <v>3</v>
      </c>
      <c r="L96" s="20">
        <v>2008</v>
      </c>
      <c r="M96" s="4" t="s">
        <v>58</v>
      </c>
      <c r="N96" s="4">
        <v>12906</v>
      </c>
      <c r="O96" s="4" t="s">
        <v>33</v>
      </c>
      <c r="P96" s="32">
        <v>35995.379999999997</v>
      </c>
      <c r="S96" s="54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9">
        <f t="shared" si="10"/>
        <v>36</v>
      </c>
    </row>
    <row r="97" spans="1:28">
      <c r="A97" s="7"/>
      <c r="B97" s="12" t="s">
        <v>329</v>
      </c>
      <c r="C97" s="4" t="s">
        <v>330</v>
      </c>
      <c r="D97" s="4" t="s">
        <v>320</v>
      </c>
      <c r="E97" s="4" t="s">
        <v>30</v>
      </c>
      <c r="F97" s="4" t="s">
        <v>321</v>
      </c>
      <c r="G97" s="4" t="s">
        <v>331</v>
      </c>
      <c r="H97" s="4" t="s">
        <v>248</v>
      </c>
      <c r="I97" s="19">
        <v>39531</v>
      </c>
      <c r="J97" s="13">
        <v>24</v>
      </c>
      <c r="K97" s="13">
        <v>3</v>
      </c>
      <c r="L97" s="20">
        <v>2008</v>
      </c>
      <c r="M97" s="4" t="s">
        <v>58</v>
      </c>
      <c r="N97" s="4">
        <v>12906</v>
      </c>
      <c r="O97" s="4" t="s">
        <v>33</v>
      </c>
      <c r="P97" s="32">
        <v>35995.379999999997</v>
      </c>
      <c r="S97" s="54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9">
        <f t="shared" si="10"/>
        <v>36</v>
      </c>
    </row>
    <row r="98" spans="1:28">
      <c r="A98" s="7"/>
      <c r="B98" s="12" t="s">
        <v>332</v>
      </c>
      <c r="C98" s="4" t="s">
        <v>260</v>
      </c>
      <c r="D98" s="4" t="s">
        <v>320</v>
      </c>
      <c r="E98" s="4" t="s">
        <v>30</v>
      </c>
      <c r="F98" s="4" t="s">
        <v>321</v>
      </c>
      <c r="G98" s="4" t="s">
        <v>333</v>
      </c>
      <c r="H98" s="4" t="s">
        <v>248</v>
      </c>
      <c r="I98" s="19">
        <v>39531</v>
      </c>
      <c r="J98" s="13">
        <v>24</v>
      </c>
      <c r="K98" s="13">
        <v>3</v>
      </c>
      <c r="L98" s="20">
        <v>2008</v>
      </c>
      <c r="M98" s="4" t="s">
        <v>58</v>
      </c>
      <c r="N98" s="4">
        <v>12906</v>
      </c>
      <c r="O98" s="4" t="s">
        <v>33</v>
      </c>
      <c r="P98" s="32">
        <v>35995.379999999997</v>
      </c>
      <c r="S98" s="54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9">
        <f t="shared" si="10"/>
        <v>36</v>
      </c>
    </row>
    <row r="99" spans="1:28">
      <c r="A99" s="7"/>
      <c r="B99" s="12" t="s">
        <v>334</v>
      </c>
      <c r="C99" s="4" t="s">
        <v>335</v>
      </c>
      <c r="D99" s="4" t="s">
        <v>320</v>
      </c>
      <c r="E99" s="4" t="s">
        <v>30</v>
      </c>
      <c r="F99" s="4" t="s">
        <v>321</v>
      </c>
      <c r="G99" s="4" t="s">
        <v>336</v>
      </c>
      <c r="H99" s="4" t="s">
        <v>248</v>
      </c>
      <c r="I99" s="19">
        <v>39531</v>
      </c>
      <c r="J99" s="13">
        <v>24</v>
      </c>
      <c r="K99" s="13">
        <v>3</v>
      </c>
      <c r="L99" s="20">
        <v>2008</v>
      </c>
      <c r="M99" s="4" t="s">
        <v>58</v>
      </c>
      <c r="N99" s="4">
        <v>12906</v>
      </c>
      <c r="O99" s="4" t="s">
        <v>33</v>
      </c>
      <c r="P99" s="32">
        <v>35995.379999999997</v>
      </c>
      <c r="S99" s="54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9">
        <f t="shared" si="10"/>
        <v>36</v>
      </c>
    </row>
    <row r="100" spans="1:28">
      <c r="A100" s="7"/>
      <c r="B100" s="12" t="s">
        <v>337</v>
      </c>
      <c r="C100" s="4" t="s">
        <v>338</v>
      </c>
      <c r="D100" s="4" t="s">
        <v>320</v>
      </c>
      <c r="E100" s="4" t="s">
        <v>30</v>
      </c>
      <c r="F100" s="4" t="s">
        <v>321</v>
      </c>
      <c r="G100" s="4" t="s">
        <v>339</v>
      </c>
      <c r="H100" s="4" t="s">
        <v>248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58</v>
      </c>
      <c r="N100" s="4">
        <v>12906</v>
      </c>
      <c r="O100" s="4" t="s">
        <v>33</v>
      </c>
      <c r="P100" s="32">
        <v>35995.379999999997</v>
      </c>
      <c r="S100" s="54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9">
        <f t="shared" si="10"/>
        <v>36</v>
      </c>
    </row>
    <row r="101" spans="1:28">
      <c r="A101" s="7"/>
      <c r="B101" s="12" t="s">
        <v>207</v>
      </c>
      <c r="C101" s="4" t="s">
        <v>278</v>
      </c>
      <c r="D101" s="4" t="s">
        <v>320</v>
      </c>
      <c r="E101" s="4" t="s">
        <v>30</v>
      </c>
      <c r="F101" s="4" t="s">
        <v>321</v>
      </c>
      <c r="G101" s="4" t="s">
        <v>340</v>
      </c>
      <c r="H101" s="4" t="s">
        <v>248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58</v>
      </c>
      <c r="N101" s="4">
        <v>12906</v>
      </c>
      <c r="O101" s="4" t="s">
        <v>33</v>
      </c>
      <c r="P101" s="32">
        <v>35995.379999999997</v>
      </c>
      <c r="S101" s="54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9">
        <f t="shared" si="10"/>
        <v>36</v>
      </c>
    </row>
    <row r="102" spans="1:28">
      <c r="A102" s="7"/>
      <c r="B102" s="12" t="s">
        <v>341</v>
      </c>
      <c r="C102" s="4" t="s">
        <v>342</v>
      </c>
      <c r="D102" s="4" t="s">
        <v>320</v>
      </c>
      <c r="E102" s="4" t="s">
        <v>30</v>
      </c>
      <c r="F102" s="4" t="s">
        <v>321</v>
      </c>
      <c r="G102" s="4" t="s">
        <v>343</v>
      </c>
      <c r="H102" s="4" t="s">
        <v>248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58</v>
      </c>
      <c r="N102" s="4">
        <v>12906</v>
      </c>
      <c r="O102" s="4" t="s">
        <v>33</v>
      </c>
      <c r="P102" s="32">
        <v>35995.379999999997</v>
      </c>
      <c r="S102" s="54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9">
        <f t="shared" si="10"/>
        <v>36</v>
      </c>
    </row>
    <row r="103" spans="1:28">
      <c r="A103" s="7"/>
      <c r="B103" s="12" t="s">
        <v>344</v>
      </c>
      <c r="C103" s="4" t="s">
        <v>345</v>
      </c>
      <c r="D103" s="4" t="s">
        <v>320</v>
      </c>
      <c r="E103" s="4" t="s">
        <v>30</v>
      </c>
      <c r="F103" s="4" t="s">
        <v>321</v>
      </c>
      <c r="G103" s="4" t="s">
        <v>346</v>
      </c>
      <c r="H103" s="4" t="s">
        <v>248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58</v>
      </c>
      <c r="N103" s="4">
        <v>12906</v>
      </c>
      <c r="O103" s="4" t="s">
        <v>33</v>
      </c>
      <c r="P103" s="32">
        <v>35995.379999999997</v>
      </c>
      <c r="S103" s="54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9">
        <f t="shared" si="10"/>
        <v>36</v>
      </c>
    </row>
    <row r="104" spans="1:28">
      <c r="A104" s="7"/>
      <c r="B104" s="12" t="s">
        <v>347</v>
      </c>
      <c r="C104" s="4" t="s">
        <v>348</v>
      </c>
      <c r="D104" s="4" t="s">
        <v>320</v>
      </c>
      <c r="E104" s="4" t="s">
        <v>30</v>
      </c>
      <c r="F104" s="4" t="s">
        <v>321</v>
      </c>
      <c r="G104" s="4" t="s">
        <v>349</v>
      </c>
      <c r="H104" s="4" t="s">
        <v>248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58</v>
      </c>
      <c r="N104" s="4">
        <v>12906</v>
      </c>
      <c r="O104" s="4" t="s">
        <v>33</v>
      </c>
      <c r="P104" s="32">
        <v>35995.379999999997</v>
      </c>
      <c r="S104" s="54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9">
        <f t="shared" si="10"/>
        <v>36</v>
      </c>
    </row>
    <row r="105" spans="1:28">
      <c r="A105" s="7"/>
      <c r="B105" s="12" t="s">
        <v>350</v>
      </c>
      <c r="C105" s="4" t="s">
        <v>351</v>
      </c>
      <c r="D105" s="4" t="s">
        <v>320</v>
      </c>
      <c r="E105" s="4" t="s">
        <v>30</v>
      </c>
      <c r="F105" s="4" t="s">
        <v>321</v>
      </c>
      <c r="G105" s="4" t="s">
        <v>352</v>
      </c>
      <c r="H105" s="4" t="s">
        <v>248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58</v>
      </c>
      <c r="N105" s="4">
        <v>12906</v>
      </c>
      <c r="O105" s="4" t="s">
        <v>33</v>
      </c>
      <c r="P105" s="32">
        <v>35995.379999999997</v>
      </c>
      <c r="S105" s="54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9">
        <f t="shared" si="10"/>
        <v>36</v>
      </c>
    </row>
    <row r="106" spans="1:28">
      <c r="A106" s="7"/>
      <c r="B106" s="12"/>
      <c r="C106" s="4" t="s">
        <v>353</v>
      </c>
      <c r="D106" s="4" t="s">
        <v>173</v>
      </c>
      <c r="E106" s="4" t="s">
        <v>354</v>
      </c>
      <c r="F106" s="4" t="s">
        <v>355</v>
      </c>
      <c r="H106" s="4" t="s">
        <v>141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58</v>
      </c>
      <c r="N106" s="4">
        <v>6161</v>
      </c>
      <c r="O106" s="4" t="s">
        <v>33</v>
      </c>
      <c r="P106" s="32">
        <v>5575</v>
      </c>
      <c r="R106" s="41" t="s">
        <v>353</v>
      </c>
      <c r="S106" s="54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9">
        <f t="shared" si="10"/>
        <v>36</v>
      </c>
    </row>
    <row r="107" spans="1:28">
      <c r="A107" s="7"/>
      <c r="B107" s="12" t="s">
        <v>207</v>
      </c>
      <c r="C107" s="4" t="s">
        <v>284</v>
      </c>
      <c r="D107" s="4" t="s">
        <v>320</v>
      </c>
      <c r="E107" s="4" t="s">
        <v>30</v>
      </c>
      <c r="F107" s="4" t="s">
        <v>321</v>
      </c>
      <c r="G107" s="4" t="s">
        <v>356</v>
      </c>
      <c r="H107" s="4" t="s">
        <v>248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58</v>
      </c>
      <c r="N107" s="4">
        <v>13127</v>
      </c>
      <c r="O107" s="4" t="s">
        <v>33</v>
      </c>
      <c r="P107" s="32">
        <v>29779.52</v>
      </c>
      <c r="S107" s="54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9">
        <f t="shared" si="10"/>
        <v>36</v>
      </c>
    </row>
    <row r="108" spans="1:28">
      <c r="A108" s="7"/>
      <c r="B108" s="12" t="s">
        <v>357</v>
      </c>
      <c r="C108" s="4" t="s">
        <v>358</v>
      </c>
      <c r="D108" s="4" t="s">
        <v>320</v>
      </c>
      <c r="E108" s="4" t="s">
        <v>30</v>
      </c>
      <c r="F108" s="4" t="s">
        <v>321</v>
      </c>
      <c r="G108" s="4" t="s">
        <v>359</v>
      </c>
      <c r="H108" s="4" t="s">
        <v>248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58</v>
      </c>
      <c r="N108" s="4">
        <v>13127</v>
      </c>
      <c r="O108" s="4" t="s">
        <v>33</v>
      </c>
      <c r="P108" s="32">
        <v>29779.52</v>
      </c>
      <c r="S108" s="54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9">
        <f t="shared" si="10"/>
        <v>36</v>
      </c>
    </row>
    <row r="109" spans="1:28">
      <c r="A109" s="7"/>
      <c r="B109" s="12" t="s">
        <v>360</v>
      </c>
      <c r="C109" s="4" t="s">
        <v>361</v>
      </c>
      <c r="D109" s="4" t="s">
        <v>320</v>
      </c>
      <c r="E109" s="4" t="s">
        <v>30</v>
      </c>
      <c r="F109" s="4" t="s">
        <v>321</v>
      </c>
      <c r="G109" s="4" t="s">
        <v>362</v>
      </c>
      <c r="H109" s="4" t="s">
        <v>248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58</v>
      </c>
      <c r="N109" s="4">
        <v>13127</v>
      </c>
      <c r="O109" s="4" t="s">
        <v>33</v>
      </c>
      <c r="P109" s="32">
        <v>29779.52</v>
      </c>
      <c r="S109" s="54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9">
        <f t="shared" si="10"/>
        <v>36</v>
      </c>
    </row>
    <row r="110" spans="1:28">
      <c r="A110" s="7"/>
      <c r="B110" s="12" t="s">
        <v>363</v>
      </c>
      <c r="C110" s="4" t="s">
        <v>276</v>
      </c>
      <c r="D110" s="4" t="s">
        <v>320</v>
      </c>
      <c r="E110" s="4" t="s">
        <v>30</v>
      </c>
      <c r="F110" s="4" t="s">
        <v>321</v>
      </c>
      <c r="G110" s="4" t="s">
        <v>364</v>
      </c>
      <c r="H110" s="4" t="s">
        <v>248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58</v>
      </c>
      <c r="N110" s="4">
        <v>13127</v>
      </c>
      <c r="O110" s="4" t="s">
        <v>33</v>
      </c>
      <c r="P110" s="32">
        <v>29779.52</v>
      </c>
      <c r="S110" s="54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9">
        <f t="shared" si="10"/>
        <v>36</v>
      </c>
    </row>
    <row r="111" spans="1:28">
      <c r="B111" s="12" t="s">
        <v>365</v>
      </c>
      <c r="C111" s="4" t="s">
        <v>299</v>
      </c>
      <c r="D111" s="4" t="s">
        <v>320</v>
      </c>
      <c r="E111" s="4" t="s">
        <v>30</v>
      </c>
      <c r="F111" s="4" t="s">
        <v>321</v>
      </c>
      <c r="G111" s="4" t="s">
        <v>366</v>
      </c>
      <c r="H111" s="4" t="s">
        <v>248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58</v>
      </c>
      <c r="N111" s="4">
        <v>13127</v>
      </c>
      <c r="O111" s="4" t="s">
        <v>33</v>
      </c>
      <c r="P111" s="32">
        <v>29779.52</v>
      </c>
      <c r="S111" s="54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9">
        <f t="shared" si="10"/>
        <v>36</v>
      </c>
    </row>
    <row r="112" spans="1:28">
      <c r="B112" s="12" t="s">
        <v>367</v>
      </c>
      <c r="C112" s="4" t="s">
        <v>308</v>
      </c>
      <c r="D112" s="4" t="s">
        <v>320</v>
      </c>
      <c r="E112" s="4" t="s">
        <v>30</v>
      </c>
      <c r="F112" s="4" t="s">
        <v>321</v>
      </c>
      <c r="G112" s="4" t="s">
        <v>368</v>
      </c>
      <c r="H112" s="4" t="s">
        <v>248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58</v>
      </c>
      <c r="N112" s="4">
        <v>13127</v>
      </c>
      <c r="O112" s="4" t="s">
        <v>33</v>
      </c>
      <c r="P112" s="32">
        <v>29779.52</v>
      </c>
      <c r="S112" s="54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9">
        <f t="shared" si="10"/>
        <v>36</v>
      </c>
    </row>
    <row r="113" spans="1:28">
      <c r="B113" s="12" t="s">
        <v>369</v>
      </c>
      <c r="C113" s="4" t="s">
        <v>287</v>
      </c>
      <c r="D113" s="4" t="s">
        <v>320</v>
      </c>
      <c r="E113" s="4" t="s">
        <v>30</v>
      </c>
      <c r="F113" s="4" t="s">
        <v>321</v>
      </c>
      <c r="G113" s="4" t="s">
        <v>370</v>
      </c>
      <c r="H113" s="4" t="s">
        <v>248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58</v>
      </c>
      <c r="N113" s="4">
        <v>13127</v>
      </c>
      <c r="O113" s="4" t="s">
        <v>33</v>
      </c>
      <c r="P113" s="32">
        <v>29779.52</v>
      </c>
      <c r="S113" s="54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9">
        <f t="shared" si="10"/>
        <v>36</v>
      </c>
    </row>
    <row r="114" spans="1:28" ht="21" customHeight="1">
      <c r="B114" s="12" t="s">
        <v>371</v>
      </c>
      <c r="C114" s="4" t="s">
        <v>372</v>
      </c>
      <c r="D114" s="4" t="s">
        <v>320</v>
      </c>
      <c r="E114" s="4" t="s">
        <v>30</v>
      </c>
      <c r="F114" s="4" t="s">
        <v>321</v>
      </c>
      <c r="G114" s="4" t="s">
        <v>373</v>
      </c>
      <c r="H114" s="4" t="s">
        <v>248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58</v>
      </c>
      <c r="N114" s="4">
        <v>13127</v>
      </c>
      <c r="O114" s="4" t="s">
        <v>33</v>
      </c>
      <c r="P114" s="32">
        <v>29779.52</v>
      </c>
      <c r="S114" s="54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9">
        <f t="shared" si="10"/>
        <v>36</v>
      </c>
    </row>
    <row r="115" spans="1:28" ht="21" customHeight="1">
      <c r="B115" s="12"/>
      <c r="D115" s="4" t="s">
        <v>374</v>
      </c>
      <c r="E115" s="4" t="s">
        <v>30</v>
      </c>
      <c r="F115" s="4" t="s">
        <v>375</v>
      </c>
      <c r="G115" s="4" t="s">
        <v>376</v>
      </c>
      <c r="H115" s="4" t="s">
        <v>248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58</v>
      </c>
      <c r="N115" s="4">
        <v>13127</v>
      </c>
      <c r="O115" s="4" t="s">
        <v>33</v>
      </c>
      <c r="P115" s="32">
        <v>8944.76</v>
      </c>
      <c r="S115" s="54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9">
        <f t="shared" si="10"/>
        <v>36</v>
      </c>
    </row>
    <row r="116" spans="1:28" ht="21" customHeight="1">
      <c r="B116" s="12" t="s">
        <v>377</v>
      </c>
      <c r="C116" s="4" t="s">
        <v>378</v>
      </c>
      <c r="D116" s="4" t="s">
        <v>374</v>
      </c>
      <c r="E116" s="4" t="s">
        <v>30</v>
      </c>
      <c r="F116" s="4" t="s">
        <v>375</v>
      </c>
      <c r="G116" s="4" t="s">
        <v>379</v>
      </c>
      <c r="H116" s="4" t="s">
        <v>248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58</v>
      </c>
      <c r="N116" s="4">
        <v>13127</v>
      </c>
      <c r="O116" s="4" t="s">
        <v>33</v>
      </c>
      <c r="P116" s="32">
        <v>8944.76</v>
      </c>
      <c r="S116" s="54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9">
        <f t="shared" si="10"/>
        <v>36</v>
      </c>
    </row>
    <row r="117" spans="1:28" ht="21" customHeight="1">
      <c r="B117" s="12" t="s">
        <v>380</v>
      </c>
      <c r="C117" s="4" t="s">
        <v>381</v>
      </c>
      <c r="D117" s="4" t="s">
        <v>374</v>
      </c>
      <c r="E117" s="4" t="s">
        <v>30</v>
      </c>
      <c r="F117" s="4" t="s">
        <v>375</v>
      </c>
      <c r="G117" s="4" t="s">
        <v>382</v>
      </c>
      <c r="H117" s="4" t="s">
        <v>248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58</v>
      </c>
      <c r="N117" s="4">
        <v>13127</v>
      </c>
      <c r="O117" s="4" t="s">
        <v>33</v>
      </c>
      <c r="P117" s="32">
        <v>8944.76</v>
      </c>
      <c r="S117" s="54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9">
        <f t="shared" si="10"/>
        <v>36</v>
      </c>
    </row>
    <row r="118" spans="1:28" ht="21" customHeight="1">
      <c r="B118" s="12" t="s">
        <v>383</v>
      </c>
      <c r="C118" s="4" t="s">
        <v>330</v>
      </c>
      <c r="D118" s="4" t="s">
        <v>374</v>
      </c>
      <c r="E118" s="4" t="s">
        <v>30</v>
      </c>
      <c r="F118" s="4" t="s">
        <v>375</v>
      </c>
      <c r="G118" s="4" t="s">
        <v>384</v>
      </c>
      <c r="H118" s="4" t="s">
        <v>248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58</v>
      </c>
      <c r="N118" s="4">
        <v>13127</v>
      </c>
      <c r="O118" s="4" t="s">
        <v>33</v>
      </c>
      <c r="P118" s="32">
        <v>8944.76</v>
      </c>
      <c r="S118" s="54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9">
        <f t="shared" si="10"/>
        <v>36</v>
      </c>
    </row>
    <row r="119" spans="1:28" ht="21" customHeight="1">
      <c r="B119" s="12" t="s">
        <v>385</v>
      </c>
      <c r="C119" s="4" t="s">
        <v>351</v>
      </c>
      <c r="D119" s="4" t="s">
        <v>374</v>
      </c>
      <c r="E119" s="4" t="s">
        <v>30</v>
      </c>
      <c r="F119" s="4" t="s">
        <v>375</v>
      </c>
      <c r="G119" s="4" t="s">
        <v>386</v>
      </c>
      <c r="H119" s="4" t="s">
        <v>248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58</v>
      </c>
      <c r="N119" s="4">
        <v>13127</v>
      </c>
      <c r="O119" s="4" t="s">
        <v>33</v>
      </c>
      <c r="P119" s="32">
        <v>8944.76</v>
      </c>
      <c r="S119" s="54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9">
        <f t="shared" si="10"/>
        <v>36</v>
      </c>
    </row>
    <row r="120" spans="1:28" ht="21" customHeight="1">
      <c r="B120" s="12" t="s">
        <v>387</v>
      </c>
      <c r="C120" s="4" t="s">
        <v>361</v>
      </c>
      <c r="D120" s="4" t="s">
        <v>374</v>
      </c>
      <c r="E120" s="4" t="s">
        <v>30</v>
      </c>
      <c r="F120" s="4" t="s">
        <v>375</v>
      </c>
      <c r="G120" s="4" t="s">
        <v>388</v>
      </c>
      <c r="H120" s="4" t="s">
        <v>248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58</v>
      </c>
      <c r="N120" s="4">
        <v>13127</v>
      </c>
      <c r="O120" s="4" t="s">
        <v>33</v>
      </c>
      <c r="P120" s="32">
        <v>8944.76</v>
      </c>
      <c r="S120" s="54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9">
        <f t="shared" si="10"/>
        <v>36</v>
      </c>
    </row>
    <row r="121" spans="1:28">
      <c r="A121" s="4" t="s">
        <v>389</v>
      </c>
      <c r="B121" s="12" t="s">
        <v>390</v>
      </c>
      <c r="C121" s="4" t="s">
        <v>391</v>
      </c>
      <c r="D121" s="4" t="s">
        <v>392</v>
      </c>
      <c r="E121" s="4" t="s">
        <v>393</v>
      </c>
      <c r="F121" s="4" t="s">
        <v>394</v>
      </c>
      <c r="G121" s="4" t="s">
        <v>395</v>
      </c>
      <c r="H121" s="4" t="s">
        <v>396</v>
      </c>
      <c r="J121" s="13">
        <v>27</v>
      </c>
      <c r="K121" s="13">
        <v>6</v>
      </c>
      <c r="L121" s="20">
        <v>2008</v>
      </c>
      <c r="M121" s="4" t="s">
        <v>58</v>
      </c>
      <c r="N121" s="4">
        <v>2522</v>
      </c>
      <c r="O121" s="4" t="s">
        <v>33</v>
      </c>
      <c r="P121" s="5">
        <f>845690.02+136234.16</f>
        <v>981924.18</v>
      </c>
      <c r="S121" s="54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9">
        <f t="shared" si="10"/>
        <v>36</v>
      </c>
    </row>
    <row r="122" spans="1:28">
      <c r="B122" s="12" t="s">
        <v>397</v>
      </c>
      <c r="C122" s="4" t="s">
        <v>398</v>
      </c>
      <c r="D122" s="4" t="s">
        <v>92</v>
      </c>
      <c r="E122" s="4" t="s">
        <v>30</v>
      </c>
      <c r="F122" s="4">
        <v>6940</v>
      </c>
      <c r="G122" s="4" t="s">
        <v>399</v>
      </c>
      <c r="H122" s="4" t="s">
        <v>141</v>
      </c>
      <c r="J122" s="13">
        <v>14</v>
      </c>
      <c r="K122" s="13">
        <v>11</v>
      </c>
      <c r="L122" s="20">
        <v>2008</v>
      </c>
      <c r="M122" s="4" t="s">
        <v>58</v>
      </c>
      <c r="N122" s="4">
        <v>8073</v>
      </c>
      <c r="O122" s="4" t="s">
        <v>33</v>
      </c>
      <c r="P122" s="5">
        <v>5210</v>
      </c>
      <c r="S122" s="54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9">
        <f t="shared" si="10"/>
        <v>36</v>
      </c>
    </row>
    <row r="123" spans="1:28">
      <c r="B123" s="12"/>
      <c r="D123" s="4" t="s">
        <v>400</v>
      </c>
      <c r="E123" s="4" t="s">
        <v>30</v>
      </c>
      <c r="F123" s="4" t="s">
        <v>401</v>
      </c>
      <c r="G123" s="4" t="s">
        <v>402</v>
      </c>
      <c r="H123" s="4" t="s">
        <v>141</v>
      </c>
      <c r="J123" s="13">
        <v>25</v>
      </c>
      <c r="K123" s="13">
        <v>9</v>
      </c>
      <c r="L123" s="20">
        <v>2008</v>
      </c>
      <c r="M123" s="4" t="s">
        <v>58</v>
      </c>
      <c r="N123" s="4">
        <v>7428</v>
      </c>
      <c r="O123" s="4" t="s">
        <v>33</v>
      </c>
      <c r="P123" s="5">
        <v>6315</v>
      </c>
      <c r="S123" s="54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9">
        <f t="shared" si="10"/>
        <v>36</v>
      </c>
    </row>
    <row r="124" spans="1:28">
      <c r="B124" s="12" t="s">
        <v>403</v>
      </c>
      <c r="C124" s="4" t="s">
        <v>296</v>
      </c>
      <c r="D124" s="4" t="s">
        <v>404</v>
      </c>
      <c r="E124" s="4" t="s">
        <v>405</v>
      </c>
      <c r="F124" s="4" t="s">
        <v>406</v>
      </c>
      <c r="G124" s="12" t="s">
        <v>407</v>
      </c>
      <c r="H124" s="4" t="s">
        <v>408</v>
      </c>
      <c r="J124" s="13">
        <v>23</v>
      </c>
      <c r="K124" s="13">
        <v>10</v>
      </c>
      <c r="L124" s="20">
        <v>2008</v>
      </c>
      <c r="M124" s="4" t="s">
        <v>58</v>
      </c>
      <c r="N124" s="39" t="s">
        <v>409</v>
      </c>
      <c r="O124" s="4" t="s">
        <v>33</v>
      </c>
      <c r="P124" s="5">
        <v>70031.520000000004</v>
      </c>
      <c r="S124" s="54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9">
        <f t="shared" si="10"/>
        <v>36</v>
      </c>
    </row>
    <row r="125" spans="1:28">
      <c r="B125" s="12" t="s">
        <v>207</v>
      </c>
      <c r="C125" s="4" t="s">
        <v>410</v>
      </c>
      <c r="D125" s="4" t="s">
        <v>404</v>
      </c>
      <c r="E125" s="4" t="s">
        <v>405</v>
      </c>
      <c r="F125" s="4" t="s">
        <v>406</v>
      </c>
      <c r="G125" s="12" t="s">
        <v>411</v>
      </c>
      <c r="H125" s="4" t="s">
        <v>408</v>
      </c>
      <c r="J125" s="13">
        <v>23</v>
      </c>
      <c r="K125" s="13">
        <v>10</v>
      </c>
      <c r="L125" s="20">
        <v>2008</v>
      </c>
      <c r="M125" s="4" t="s">
        <v>58</v>
      </c>
      <c r="N125" s="39" t="s">
        <v>409</v>
      </c>
      <c r="O125" s="4" t="s">
        <v>33</v>
      </c>
      <c r="P125" s="5">
        <v>70031.520000000004</v>
      </c>
      <c r="S125" s="54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9">
        <f t="shared" si="10"/>
        <v>36</v>
      </c>
    </row>
    <row r="126" spans="1:28">
      <c r="B126" s="12" t="s">
        <v>412</v>
      </c>
      <c r="C126" s="4" t="s">
        <v>250</v>
      </c>
      <c r="D126" s="4" t="s">
        <v>413</v>
      </c>
      <c r="E126" s="4" t="s">
        <v>414</v>
      </c>
      <c r="F126" s="4" t="s">
        <v>415</v>
      </c>
      <c r="G126" s="12" t="s">
        <v>416</v>
      </c>
      <c r="H126" s="4" t="s">
        <v>417</v>
      </c>
      <c r="J126" s="13">
        <v>19</v>
      </c>
      <c r="K126" s="13">
        <v>6</v>
      </c>
      <c r="L126" s="20">
        <v>2008</v>
      </c>
      <c r="M126" s="4" t="s">
        <v>58</v>
      </c>
      <c r="N126" s="4">
        <v>1738</v>
      </c>
      <c r="O126" s="4" t="s">
        <v>33</v>
      </c>
      <c r="P126" s="5">
        <v>513809.68</v>
      </c>
      <c r="S126" s="54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9">
        <f t="shared" si="10"/>
        <v>36</v>
      </c>
    </row>
    <row r="127" spans="1:28">
      <c r="B127" s="12"/>
      <c r="D127" s="4" t="s">
        <v>418</v>
      </c>
      <c r="H127" s="4" t="s">
        <v>396</v>
      </c>
      <c r="J127" s="13">
        <v>19</v>
      </c>
      <c r="K127" s="13">
        <v>6</v>
      </c>
      <c r="L127" s="20">
        <v>2008</v>
      </c>
      <c r="M127" s="4" t="s">
        <v>58</v>
      </c>
      <c r="N127" s="4">
        <v>2507</v>
      </c>
      <c r="O127" s="4" t="s">
        <v>33</v>
      </c>
      <c r="P127" s="5">
        <v>1810464.33</v>
      </c>
      <c r="S127" s="54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9">
        <f t="shared" si="10"/>
        <v>36</v>
      </c>
    </row>
    <row r="128" spans="1:28" ht="47.25">
      <c r="B128" s="12" t="s">
        <v>419</v>
      </c>
      <c r="C128" s="7" t="s">
        <v>67</v>
      </c>
      <c r="D128" s="34" t="s">
        <v>420</v>
      </c>
      <c r="G128" s="4" t="s">
        <v>421</v>
      </c>
      <c r="H128" s="4" t="s">
        <v>396</v>
      </c>
      <c r="J128" s="13">
        <v>19</v>
      </c>
      <c r="K128" s="13">
        <v>12</v>
      </c>
      <c r="L128" s="20">
        <v>2008</v>
      </c>
      <c r="M128" s="4" t="s">
        <v>422</v>
      </c>
      <c r="N128" s="4">
        <v>187</v>
      </c>
      <c r="O128" s="4" t="s">
        <v>33</v>
      </c>
      <c r="P128" s="5">
        <v>100020.58</v>
      </c>
      <c r="S128" s="54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9">
        <f t="shared" si="10"/>
        <v>36</v>
      </c>
    </row>
    <row r="129" spans="1:28">
      <c r="B129" s="12"/>
      <c r="D129" s="4" t="s">
        <v>423</v>
      </c>
      <c r="H129" s="4" t="s">
        <v>396</v>
      </c>
      <c r="J129" s="13">
        <v>19</v>
      </c>
      <c r="K129" s="13">
        <v>12</v>
      </c>
      <c r="L129" s="20">
        <v>2008</v>
      </c>
      <c r="M129" s="4" t="s">
        <v>422</v>
      </c>
      <c r="N129" s="4">
        <v>187</v>
      </c>
      <c r="O129" s="4" t="s">
        <v>33</v>
      </c>
      <c r="P129" s="5">
        <v>89133.03</v>
      </c>
      <c r="S129" s="54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9">
        <f t="shared" si="10"/>
        <v>36</v>
      </c>
    </row>
    <row r="130" spans="1:28">
      <c r="B130" s="12"/>
      <c r="D130" s="41" t="s">
        <v>424</v>
      </c>
      <c r="E130" s="41" t="s">
        <v>425</v>
      </c>
      <c r="F130" s="41" t="s">
        <v>426</v>
      </c>
      <c r="H130" s="4" t="s">
        <v>427</v>
      </c>
      <c r="J130" s="13">
        <v>13</v>
      </c>
      <c r="K130" s="13">
        <v>2</v>
      </c>
      <c r="L130" s="20">
        <v>2008</v>
      </c>
      <c r="M130" s="4" t="s">
        <v>428</v>
      </c>
      <c r="N130" s="4" t="s">
        <v>429</v>
      </c>
      <c r="O130" s="4" t="s">
        <v>33</v>
      </c>
      <c r="P130" s="5">
        <v>5255.5</v>
      </c>
      <c r="S130" s="54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9">
        <f t="shared" si="10"/>
        <v>36</v>
      </c>
    </row>
    <row r="131" spans="1:28" s="27" customFormat="1">
      <c r="A131" s="22" t="s">
        <v>430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>
      <c r="B132" s="12"/>
      <c r="AB132" s="16"/>
    </row>
    <row r="133" spans="1:28" s="27" customFormat="1">
      <c r="A133" s="22" t="s">
        <v>431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>
      <c r="B134" s="12"/>
      <c r="Q134" s="30"/>
      <c r="R134" s="30"/>
      <c r="S134" s="30"/>
      <c r="V134" s="5"/>
      <c r="W134" s="5"/>
      <c r="X134" s="5"/>
      <c r="AB134" s="16"/>
    </row>
    <row r="135" spans="1:28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>
      <c r="B136" s="42" t="s">
        <v>207</v>
      </c>
      <c r="C136" s="33" t="s">
        <v>67</v>
      </c>
      <c r="D136" s="33" t="s">
        <v>105</v>
      </c>
      <c r="E136" s="33" t="s">
        <v>432</v>
      </c>
      <c r="F136" s="41" t="s">
        <v>433</v>
      </c>
      <c r="G136" s="41" t="s">
        <v>434</v>
      </c>
      <c r="H136" s="33" t="s">
        <v>141</v>
      </c>
      <c r="J136" s="33">
        <v>7</v>
      </c>
      <c r="K136" s="33">
        <v>10</v>
      </c>
      <c r="L136" s="33">
        <v>2009</v>
      </c>
      <c r="M136" s="43" t="s">
        <v>422</v>
      </c>
      <c r="N136" s="41">
        <v>465</v>
      </c>
      <c r="O136" s="43" t="s">
        <v>33</v>
      </c>
      <c r="P136" s="44">
        <v>28825</v>
      </c>
      <c r="S136" s="54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9">
        <f>IF((DATEDIF(I136,AB$4,"m"))&gt;=36,36,(DATEDIF(I136,AB$4,"m")))</f>
        <v>36</v>
      </c>
    </row>
    <row r="137" spans="1:28" s="33" customFormat="1">
      <c r="B137" s="42"/>
      <c r="D137" s="33" t="s">
        <v>435</v>
      </c>
      <c r="F137" s="41"/>
      <c r="G137" s="41"/>
      <c r="H137" s="33" t="s">
        <v>436</v>
      </c>
      <c r="J137" s="33">
        <v>29</v>
      </c>
      <c r="K137" s="33">
        <v>10</v>
      </c>
      <c r="L137" s="33">
        <v>2009</v>
      </c>
      <c r="M137" s="43" t="s">
        <v>422</v>
      </c>
      <c r="N137" s="41">
        <v>469</v>
      </c>
      <c r="O137" s="43" t="s">
        <v>33</v>
      </c>
      <c r="P137" s="49">
        <v>4457.88</v>
      </c>
      <c r="S137" s="54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9">
        <f t="shared" ref="AB137:AB174" si="17">IF((DATEDIF(I137,AB$4,"m"))&gt;=36,36,(DATEDIF(I137,AB$4,"m")))</f>
        <v>36</v>
      </c>
    </row>
    <row r="138" spans="1:28" s="33" customFormat="1" ht="31.5">
      <c r="B138" s="47" t="s">
        <v>207</v>
      </c>
      <c r="C138" s="48" t="s">
        <v>437</v>
      </c>
      <c r="D138" s="92" t="s">
        <v>438</v>
      </c>
      <c r="E138" s="33" t="s">
        <v>439</v>
      </c>
      <c r="F138" s="33" t="s">
        <v>440</v>
      </c>
      <c r="G138" s="41" t="s">
        <v>441</v>
      </c>
      <c r="H138" s="33" t="s">
        <v>141</v>
      </c>
      <c r="J138" s="33">
        <v>27</v>
      </c>
      <c r="K138" s="33">
        <v>11</v>
      </c>
      <c r="L138" s="33">
        <v>2009</v>
      </c>
      <c r="M138" s="43" t="s">
        <v>422</v>
      </c>
      <c r="N138" s="41">
        <v>495</v>
      </c>
      <c r="O138" s="43" t="s">
        <v>33</v>
      </c>
      <c r="P138" s="49">
        <v>29375</v>
      </c>
      <c r="S138" s="54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33">
        <v>13402</v>
      </c>
      <c r="AB138" s="69">
        <f t="shared" si="17"/>
        <v>36</v>
      </c>
    </row>
    <row r="139" spans="1:28" s="33" customFormat="1">
      <c r="B139" s="47" t="s">
        <v>207</v>
      </c>
      <c r="C139" s="48" t="s">
        <v>442</v>
      </c>
      <c r="D139" s="92" t="s">
        <v>438</v>
      </c>
      <c r="E139" s="33" t="s">
        <v>439</v>
      </c>
      <c r="F139" s="33" t="s">
        <v>440</v>
      </c>
      <c r="G139" s="41" t="s">
        <v>443</v>
      </c>
      <c r="H139" s="33" t="s">
        <v>141</v>
      </c>
      <c r="J139" s="33">
        <v>27</v>
      </c>
      <c r="K139" s="33">
        <v>11</v>
      </c>
      <c r="L139" s="33">
        <v>2009</v>
      </c>
      <c r="M139" s="43" t="s">
        <v>422</v>
      </c>
      <c r="N139" s="41">
        <v>496</v>
      </c>
      <c r="O139" s="43" t="s">
        <v>33</v>
      </c>
      <c r="P139" s="49">
        <v>29375</v>
      </c>
      <c r="S139" s="54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33">
        <v>13402</v>
      </c>
      <c r="AB139" s="69">
        <f t="shared" si="17"/>
        <v>36</v>
      </c>
    </row>
    <row r="140" spans="1:28" s="33" customFormat="1">
      <c r="B140" s="42" t="s">
        <v>207</v>
      </c>
      <c r="C140" s="33" t="s">
        <v>444</v>
      </c>
      <c r="D140" s="92" t="s">
        <v>438</v>
      </c>
      <c r="E140" s="33" t="s">
        <v>439</v>
      </c>
      <c r="F140" s="33" t="s">
        <v>440</v>
      </c>
      <c r="G140" s="41" t="s">
        <v>445</v>
      </c>
      <c r="H140" s="33" t="s">
        <v>141</v>
      </c>
      <c r="J140" s="33">
        <v>27</v>
      </c>
      <c r="K140" s="33">
        <v>11</v>
      </c>
      <c r="L140" s="33">
        <v>2009</v>
      </c>
      <c r="M140" s="43" t="s">
        <v>422</v>
      </c>
      <c r="N140" s="41">
        <v>497</v>
      </c>
      <c r="O140" s="43" t="s">
        <v>33</v>
      </c>
      <c r="P140" s="49">
        <v>29375</v>
      </c>
      <c r="S140" s="54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9">
        <f t="shared" si="17"/>
        <v>36</v>
      </c>
    </row>
    <row r="141" spans="1:28" s="33" customFormat="1">
      <c r="B141" s="42" t="s">
        <v>207</v>
      </c>
      <c r="C141" s="33" t="s">
        <v>446</v>
      </c>
      <c r="D141" s="92" t="s">
        <v>438</v>
      </c>
      <c r="E141" s="33" t="s">
        <v>439</v>
      </c>
      <c r="F141" s="33" t="s">
        <v>440</v>
      </c>
      <c r="G141" s="41" t="s">
        <v>447</v>
      </c>
      <c r="H141" s="33" t="s">
        <v>141</v>
      </c>
      <c r="J141" s="33">
        <v>27</v>
      </c>
      <c r="K141" s="33">
        <v>11</v>
      </c>
      <c r="L141" s="33">
        <v>2009</v>
      </c>
      <c r="M141" s="43" t="s">
        <v>422</v>
      </c>
      <c r="N141" s="41">
        <v>498</v>
      </c>
      <c r="O141" s="43" t="s">
        <v>33</v>
      </c>
      <c r="P141" s="49">
        <v>29375</v>
      </c>
      <c r="S141" s="54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9">
        <f t="shared" si="17"/>
        <v>36</v>
      </c>
    </row>
    <row r="142" spans="1:28" s="33" customFormat="1">
      <c r="B142" s="42" t="s">
        <v>207</v>
      </c>
      <c r="C142" s="33" t="s">
        <v>448</v>
      </c>
      <c r="D142" s="92" t="s">
        <v>438</v>
      </c>
      <c r="E142" s="33" t="s">
        <v>439</v>
      </c>
      <c r="F142" s="33" t="s">
        <v>440</v>
      </c>
      <c r="G142" s="41" t="s">
        <v>449</v>
      </c>
      <c r="H142" s="33" t="s">
        <v>141</v>
      </c>
      <c r="J142" s="33">
        <v>27</v>
      </c>
      <c r="K142" s="33">
        <v>11</v>
      </c>
      <c r="L142" s="33">
        <v>2009</v>
      </c>
      <c r="M142" s="43" t="s">
        <v>422</v>
      </c>
      <c r="N142" s="41">
        <v>499</v>
      </c>
      <c r="O142" s="43" t="s">
        <v>33</v>
      </c>
      <c r="P142" s="49">
        <v>29375</v>
      </c>
      <c r="S142" s="54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9">
        <f t="shared" si="17"/>
        <v>36</v>
      </c>
    </row>
    <row r="143" spans="1:28" s="33" customFormat="1" ht="31.5">
      <c r="B143" s="47" t="s">
        <v>450</v>
      </c>
      <c r="C143" s="48" t="s">
        <v>437</v>
      </c>
      <c r="D143" s="33" t="s">
        <v>451</v>
      </c>
      <c r="E143" s="33" t="s">
        <v>452</v>
      </c>
      <c r="F143" s="33" t="s">
        <v>453</v>
      </c>
      <c r="G143" s="41" t="s">
        <v>454</v>
      </c>
      <c r="H143" s="33" t="s">
        <v>141</v>
      </c>
      <c r="J143" s="33">
        <v>27</v>
      </c>
      <c r="K143" s="33">
        <v>11</v>
      </c>
      <c r="L143" s="33">
        <v>2009</v>
      </c>
      <c r="M143" s="43" t="s">
        <v>422</v>
      </c>
      <c r="N143" s="41">
        <v>499</v>
      </c>
      <c r="O143" s="43" t="s">
        <v>33</v>
      </c>
      <c r="P143" s="49">
        <v>7020</v>
      </c>
      <c r="S143" s="54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33">
        <v>13402</v>
      </c>
      <c r="AB143" s="69">
        <f t="shared" si="17"/>
        <v>36</v>
      </c>
    </row>
    <row r="144" spans="1:28" s="33" customFormat="1">
      <c r="B144" s="47" t="s">
        <v>207</v>
      </c>
      <c r="C144" s="48" t="s">
        <v>442</v>
      </c>
      <c r="D144" s="33" t="s">
        <v>451</v>
      </c>
      <c r="E144" s="33" t="s">
        <v>452</v>
      </c>
      <c r="F144" s="33" t="s">
        <v>453</v>
      </c>
      <c r="G144" s="41" t="s">
        <v>455</v>
      </c>
      <c r="H144" s="33" t="s">
        <v>141</v>
      </c>
      <c r="J144" s="33">
        <v>27</v>
      </c>
      <c r="K144" s="33">
        <v>11</v>
      </c>
      <c r="L144" s="33">
        <v>2009</v>
      </c>
      <c r="M144" s="43" t="s">
        <v>422</v>
      </c>
      <c r="N144" s="41">
        <v>500</v>
      </c>
      <c r="O144" s="43" t="s">
        <v>33</v>
      </c>
      <c r="P144" s="49">
        <v>7020</v>
      </c>
      <c r="S144" s="54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33">
        <v>13402</v>
      </c>
      <c r="AB144" s="69">
        <f t="shared" si="17"/>
        <v>36</v>
      </c>
    </row>
    <row r="145" spans="1:28" s="33" customFormat="1">
      <c r="B145" s="42" t="s">
        <v>207</v>
      </c>
      <c r="C145" s="33" t="s">
        <v>444</v>
      </c>
      <c r="D145" s="33" t="s">
        <v>451</v>
      </c>
      <c r="E145" s="33" t="s">
        <v>452</v>
      </c>
      <c r="F145" s="33" t="s">
        <v>453</v>
      </c>
      <c r="G145" s="41" t="s">
        <v>456</v>
      </c>
      <c r="H145" s="33" t="s">
        <v>141</v>
      </c>
      <c r="J145" s="33">
        <v>27</v>
      </c>
      <c r="K145" s="33">
        <v>11</v>
      </c>
      <c r="L145" s="33">
        <v>2009</v>
      </c>
      <c r="M145" s="43" t="s">
        <v>422</v>
      </c>
      <c r="N145" s="41">
        <v>501</v>
      </c>
      <c r="O145" s="43" t="s">
        <v>33</v>
      </c>
      <c r="P145" s="49">
        <v>7020</v>
      </c>
      <c r="S145" s="54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9">
        <f t="shared" si="17"/>
        <v>36</v>
      </c>
    </row>
    <row r="146" spans="1:28" s="33" customFormat="1">
      <c r="B146" s="42" t="s">
        <v>207</v>
      </c>
      <c r="C146" s="33" t="s">
        <v>446</v>
      </c>
      <c r="D146" s="33" t="s">
        <v>451</v>
      </c>
      <c r="E146" s="33" t="s">
        <v>452</v>
      </c>
      <c r="F146" s="33" t="s">
        <v>453</v>
      </c>
      <c r="G146" s="41" t="s">
        <v>457</v>
      </c>
      <c r="H146" s="33" t="s">
        <v>141</v>
      </c>
      <c r="J146" s="33">
        <v>27</v>
      </c>
      <c r="K146" s="33">
        <v>11</v>
      </c>
      <c r="L146" s="33">
        <v>2009</v>
      </c>
      <c r="M146" s="43" t="s">
        <v>422</v>
      </c>
      <c r="N146" s="41">
        <v>502</v>
      </c>
      <c r="O146" s="43" t="s">
        <v>33</v>
      </c>
      <c r="P146" s="49">
        <v>7020</v>
      </c>
      <c r="S146" s="54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9">
        <f t="shared" si="17"/>
        <v>36</v>
      </c>
    </row>
    <row r="147" spans="1:28" s="33" customFormat="1">
      <c r="B147" s="42" t="s">
        <v>207</v>
      </c>
      <c r="C147" s="33" t="s">
        <v>448</v>
      </c>
      <c r="D147" s="33" t="s">
        <v>451</v>
      </c>
      <c r="E147" s="33" t="s">
        <v>452</v>
      </c>
      <c r="F147" s="33" t="s">
        <v>453</v>
      </c>
      <c r="G147" s="41" t="s">
        <v>458</v>
      </c>
      <c r="H147" s="33" t="s">
        <v>141</v>
      </c>
      <c r="J147" s="33">
        <v>27</v>
      </c>
      <c r="K147" s="33">
        <v>11</v>
      </c>
      <c r="L147" s="33">
        <v>2009</v>
      </c>
      <c r="M147" s="43" t="s">
        <v>422</v>
      </c>
      <c r="N147" s="41">
        <v>503</v>
      </c>
      <c r="O147" s="43" t="s">
        <v>33</v>
      </c>
      <c r="P147" s="49">
        <v>7020</v>
      </c>
      <c r="S147" s="54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9">
        <f t="shared" si="17"/>
        <v>36</v>
      </c>
    </row>
    <row r="148" spans="1:28" s="33" customFormat="1">
      <c r="A148" s="41"/>
      <c r="B148" s="50" t="s">
        <v>207</v>
      </c>
      <c r="C148" s="41" t="s">
        <v>459</v>
      </c>
      <c r="D148" s="41" t="s">
        <v>460</v>
      </c>
      <c r="E148" s="33" t="s">
        <v>461</v>
      </c>
      <c r="F148" s="33" t="s">
        <v>462</v>
      </c>
      <c r="G148" s="41">
        <v>75118265</v>
      </c>
      <c r="H148" s="41" t="s">
        <v>463</v>
      </c>
      <c r="J148" s="33">
        <v>4</v>
      </c>
      <c r="K148" s="33">
        <v>1</v>
      </c>
      <c r="L148" s="33">
        <v>2009</v>
      </c>
      <c r="M148" s="43" t="s">
        <v>422</v>
      </c>
      <c r="N148" s="41">
        <v>262</v>
      </c>
      <c r="O148" s="43" t="s">
        <v>33</v>
      </c>
      <c r="P148" s="49">
        <v>26000</v>
      </c>
      <c r="S148" s="54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51">
        <v>12301</v>
      </c>
      <c r="AB148" s="69">
        <f t="shared" si="17"/>
        <v>36</v>
      </c>
    </row>
    <row r="149" spans="1:28" s="33" customFormat="1">
      <c r="A149" s="41"/>
      <c r="B149" s="50" t="s">
        <v>464</v>
      </c>
      <c r="C149" s="41" t="s">
        <v>465</v>
      </c>
      <c r="D149" s="41" t="s">
        <v>460</v>
      </c>
      <c r="E149" s="33" t="s">
        <v>461</v>
      </c>
      <c r="F149" s="33" t="s">
        <v>462</v>
      </c>
      <c r="G149" s="41">
        <v>75031330</v>
      </c>
      <c r="H149" s="41" t="s">
        <v>463</v>
      </c>
      <c r="I149" s="41"/>
      <c r="J149" s="33">
        <v>4</v>
      </c>
      <c r="K149" s="33">
        <v>1</v>
      </c>
      <c r="L149" s="33">
        <v>2009</v>
      </c>
      <c r="M149" s="43" t="s">
        <v>422</v>
      </c>
      <c r="N149" s="41">
        <v>262</v>
      </c>
      <c r="O149" s="43" t="s">
        <v>33</v>
      </c>
      <c r="P149" s="49">
        <v>26000</v>
      </c>
      <c r="S149" s="54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51">
        <v>12301</v>
      </c>
      <c r="AB149" s="69">
        <f t="shared" si="17"/>
        <v>36</v>
      </c>
    </row>
    <row r="150" spans="1:28" s="33" customFormat="1">
      <c r="A150" s="41"/>
      <c r="B150" s="50" t="s">
        <v>207</v>
      </c>
      <c r="C150" s="41" t="s">
        <v>172</v>
      </c>
      <c r="D150" s="41" t="s">
        <v>466</v>
      </c>
      <c r="E150" s="33" t="s">
        <v>467</v>
      </c>
      <c r="F150" s="33" t="s">
        <v>468</v>
      </c>
      <c r="G150" s="41" t="s">
        <v>469</v>
      </c>
      <c r="H150" s="33" t="s">
        <v>470</v>
      </c>
      <c r="I150" s="41"/>
      <c r="J150" s="33">
        <v>12</v>
      </c>
      <c r="K150" s="33">
        <v>8</v>
      </c>
      <c r="L150" s="43">
        <v>2009</v>
      </c>
      <c r="M150" s="41" t="s">
        <v>422</v>
      </c>
      <c r="N150" s="41">
        <v>411</v>
      </c>
      <c r="O150" s="43" t="s">
        <v>33</v>
      </c>
      <c r="P150" s="49">
        <v>484513.7</v>
      </c>
      <c r="S150" s="54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9">
        <f t="shared" si="17"/>
        <v>36</v>
      </c>
    </row>
    <row r="151" spans="1:28" s="33" customFormat="1">
      <c r="A151" s="41"/>
      <c r="B151" s="50" t="s">
        <v>471</v>
      </c>
      <c r="C151" s="41" t="s">
        <v>472</v>
      </c>
      <c r="D151" s="597" t="s">
        <v>473</v>
      </c>
      <c r="E151" s="33" t="s">
        <v>474</v>
      </c>
      <c r="F151" s="33" t="s">
        <v>475</v>
      </c>
      <c r="G151" s="41" t="s">
        <v>476</v>
      </c>
      <c r="H151" s="33" t="s">
        <v>248</v>
      </c>
      <c r="I151" s="41"/>
      <c r="J151" s="33">
        <v>3</v>
      </c>
      <c r="K151" s="33">
        <v>6</v>
      </c>
      <c r="L151" s="33">
        <v>2009</v>
      </c>
      <c r="M151" s="41" t="s">
        <v>58</v>
      </c>
      <c r="N151" s="41">
        <v>13745</v>
      </c>
      <c r="O151" s="43" t="s">
        <v>33</v>
      </c>
      <c r="P151" s="52">
        <v>33247.012000000002</v>
      </c>
      <c r="S151" s="54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477</v>
      </c>
      <c r="AB151" s="69">
        <f t="shared" si="17"/>
        <v>36</v>
      </c>
    </row>
    <row r="152" spans="1:28" s="33" customFormat="1">
      <c r="A152" s="41"/>
      <c r="B152" s="50" t="s">
        <v>478</v>
      </c>
      <c r="C152" s="41" t="s">
        <v>479</v>
      </c>
      <c r="D152" s="597" t="s">
        <v>473</v>
      </c>
      <c r="E152" s="33" t="s">
        <v>474</v>
      </c>
      <c r="F152" s="33" t="s">
        <v>475</v>
      </c>
      <c r="G152" s="41" t="s">
        <v>480</v>
      </c>
      <c r="H152" s="33" t="s">
        <v>248</v>
      </c>
      <c r="I152" s="41"/>
      <c r="J152" s="33">
        <v>3</v>
      </c>
      <c r="K152" s="33">
        <v>6</v>
      </c>
      <c r="L152" s="33">
        <v>2009</v>
      </c>
      <c r="M152" s="41" t="s">
        <v>58</v>
      </c>
      <c r="N152" s="41">
        <v>13745</v>
      </c>
      <c r="O152" s="43" t="s">
        <v>33</v>
      </c>
      <c r="P152" s="52">
        <v>33247.012000000002</v>
      </c>
      <c r="S152" s="54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481</v>
      </c>
      <c r="AB152" s="69">
        <f t="shared" si="17"/>
        <v>36</v>
      </c>
    </row>
    <row r="153" spans="1:28" s="33" customFormat="1">
      <c r="A153" s="41"/>
      <c r="B153" s="50" t="s">
        <v>482</v>
      </c>
      <c r="C153" s="41" t="s">
        <v>67</v>
      </c>
      <c r="D153" s="597" t="s">
        <v>473</v>
      </c>
      <c r="E153" s="33" t="s">
        <v>474</v>
      </c>
      <c r="F153" s="33" t="s">
        <v>475</v>
      </c>
      <c r="G153" s="41" t="s">
        <v>483</v>
      </c>
      <c r="H153" s="33" t="s">
        <v>248</v>
      </c>
      <c r="I153" s="41"/>
      <c r="J153" s="33">
        <v>3</v>
      </c>
      <c r="K153" s="33">
        <v>6</v>
      </c>
      <c r="L153" s="33">
        <v>2009</v>
      </c>
      <c r="M153" s="41" t="s">
        <v>58</v>
      </c>
      <c r="N153" s="41">
        <v>13745</v>
      </c>
      <c r="O153" s="43" t="s">
        <v>33</v>
      </c>
      <c r="P153" s="52">
        <v>33247.012000000002</v>
      </c>
      <c r="S153" s="54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484</v>
      </c>
      <c r="AB153" s="69">
        <f t="shared" si="17"/>
        <v>36</v>
      </c>
    </row>
    <row r="154" spans="1:28" s="33" customFormat="1">
      <c r="A154" s="41"/>
      <c r="B154" s="50" t="s">
        <v>207</v>
      </c>
      <c r="C154" s="41" t="s">
        <v>485</v>
      </c>
      <c r="D154" s="597" t="s">
        <v>473</v>
      </c>
      <c r="E154" s="33" t="s">
        <v>474</v>
      </c>
      <c r="F154" s="33" t="s">
        <v>475</v>
      </c>
      <c r="G154" s="41" t="s">
        <v>486</v>
      </c>
      <c r="H154" s="33" t="s">
        <v>248</v>
      </c>
      <c r="I154" s="41"/>
      <c r="J154" s="33">
        <v>3</v>
      </c>
      <c r="K154" s="33">
        <v>6</v>
      </c>
      <c r="L154" s="33">
        <v>2009</v>
      </c>
      <c r="M154" s="41" t="s">
        <v>58</v>
      </c>
      <c r="N154" s="41">
        <v>13745</v>
      </c>
      <c r="O154" s="43" t="s">
        <v>33</v>
      </c>
      <c r="P154" s="52">
        <v>33247.012000000002</v>
      </c>
      <c r="S154" s="54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487</v>
      </c>
      <c r="AB154" s="69">
        <f t="shared" si="17"/>
        <v>36</v>
      </c>
    </row>
    <row r="155" spans="1:28" s="33" customFormat="1">
      <c r="A155" s="41"/>
      <c r="B155" s="50" t="s">
        <v>488</v>
      </c>
      <c r="C155" s="41" t="s">
        <v>489</v>
      </c>
      <c r="D155" s="597" t="s">
        <v>473</v>
      </c>
      <c r="E155" s="33" t="s">
        <v>474</v>
      </c>
      <c r="F155" s="33" t="s">
        <v>475</v>
      </c>
      <c r="G155" s="41" t="s">
        <v>490</v>
      </c>
      <c r="H155" s="33" t="s">
        <v>248</v>
      </c>
      <c r="I155" s="41"/>
      <c r="J155" s="33">
        <v>3</v>
      </c>
      <c r="K155" s="33">
        <v>6</v>
      </c>
      <c r="L155" s="33">
        <v>2009</v>
      </c>
      <c r="M155" s="41" t="s">
        <v>58</v>
      </c>
      <c r="N155" s="41">
        <v>13745</v>
      </c>
      <c r="O155" s="43" t="s">
        <v>33</v>
      </c>
      <c r="P155" s="52">
        <v>33247.012000000002</v>
      </c>
      <c r="S155" s="54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491</v>
      </c>
      <c r="AB155" s="69">
        <f t="shared" si="17"/>
        <v>36</v>
      </c>
    </row>
    <row r="156" spans="1:28" s="33" customFormat="1">
      <c r="B156" s="50" t="s">
        <v>492</v>
      </c>
      <c r="C156" s="33" t="s">
        <v>493</v>
      </c>
      <c r="D156" s="597" t="s">
        <v>473</v>
      </c>
      <c r="E156" s="33" t="s">
        <v>474</v>
      </c>
      <c r="F156" s="33" t="s">
        <v>475</v>
      </c>
      <c r="G156" s="41" t="s">
        <v>494</v>
      </c>
      <c r="H156" s="33" t="s">
        <v>248</v>
      </c>
      <c r="I156" s="41"/>
      <c r="J156" s="33">
        <v>3</v>
      </c>
      <c r="K156" s="33">
        <v>6</v>
      </c>
      <c r="L156" s="33">
        <v>2009</v>
      </c>
      <c r="M156" s="41" t="s">
        <v>58</v>
      </c>
      <c r="N156" s="41">
        <v>13745</v>
      </c>
      <c r="O156" s="43" t="s">
        <v>33</v>
      </c>
      <c r="P156" s="52">
        <v>33247.012000000002</v>
      </c>
      <c r="S156" s="54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495</v>
      </c>
      <c r="AB156" s="69">
        <f t="shared" si="17"/>
        <v>36</v>
      </c>
    </row>
    <row r="157" spans="1:28" s="33" customFormat="1">
      <c r="B157" s="50" t="s">
        <v>496</v>
      </c>
      <c r="C157" s="33" t="s">
        <v>497</v>
      </c>
      <c r="D157" s="597" t="s">
        <v>473</v>
      </c>
      <c r="E157" s="33" t="s">
        <v>474</v>
      </c>
      <c r="F157" s="33" t="s">
        <v>475</v>
      </c>
      <c r="G157" s="41" t="s">
        <v>498</v>
      </c>
      <c r="H157" s="33" t="s">
        <v>248</v>
      </c>
      <c r="I157" s="41"/>
      <c r="J157" s="33">
        <v>3</v>
      </c>
      <c r="K157" s="33">
        <v>6</v>
      </c>
      <c r="L157" s="33">
        <v>2009</v>
      </c>
      <c r="M157" s="41" t="s">
        <v>58</v>
      </c>
      <c r="N157" s="41">
        <v>13745</v>
      </c>
      <c r="O157" s="43" t="s">
        <v>33</v>
      </c>
      <c r="P157" s="52">
        <v>33247.012000000002</v>
      </c>
      <c r="S157" s="54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499</v>
      </c>
      <c r="AB157" s="69">
        <f t="shared" si="17"/>
        <v>36</v>
      </c>
    </row>
    <row r="158" spans="1:28" s="33" customFormat="1">
      <c r="B158" s="42" t="s">
        <v>207</v>
      </c>
      <c r="C158" s="33" t="s">
        <v>500</v>
      </c>
      <c r="D158" s="597" t="s">
        <v>473</v>
      </c>
      <c r="E158" s="33" t="s">
        <v>474</v>
      </c>
      <c r="F158" s="33" t="s">
        <v>475</v>
      </c>
      <c r="G158" s="41" t="s">
        <v>501</v>
      </c>
      <c r="H158" s="33" t="s">
        <v>248</v>
      </c>
      <c r="I158" s="41"/>
      <c r="J158" s="33">
        <v>3</v>
      </c>
      <c r="K158" s="33">
        <v>6</v>
      </c>
      <c r="L158" s="33">
        <v>2009</v>
      </c>
      <c r="M158" s="41" t="s">
        <v>58</v>
      </c>
      <c r="N158" s="41">
        <v>13745</v>
      </c>
      <c r="O158" s="43" t="s">
        <v>33</v>
      </c>
      <c r="P158" s="52">
        <v>33247.012000000002</v>
      </c>
      <c r="S158" s="54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502</v>
      </c>
      <c r="AB158" s="69">
        <f t="shared" si="17"/>
        <v>36</v>
      </c>
    </row>
    <row r="159" spans="1:28" s="33" customFormat="1">
      <c r="B159" s="42" t="s">
        <v>207</v>
      </c>
      <c r="C159" s="33" t="s">
        <v>503</v>
      </c>
      <c r="D159" s="597" t="s">
        <v>473</v>
      </c>
      <c r="E159" s="33" t="s">
        <v>474</v>
      </c>
      <c r="F159" s="33" t="s">
        <v>475</v>
      </c>
      <c r="G159" s="41" t="s">
        <v>504</v>
      </c>
      <c r="H159" s="33" t="s">
        <v>248</v>
      </c>
      <c r="I159" s="41"/>
      <c r="J159" s="33">
        <v>3</v>
      </c>
      <c r="K159" s="33">
        <v>6</v>
      </c>
      <c r="L159" s="33">
        <v>2009</v>
      </c>
      <c r="M159" s="41" t="s">
        <v>58</v>
      </c>
      <c r="N159" s="41">
        <v>13745</v>
      </c>
      <c r="O159" s="43" t="s">
        <v>33</v>
      </c>
      <c r="P159" s="52">
        <v>33247.012000000002</v>
      </c>
      <c r="S159" s="54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505</v>
      </c>
      <c r="AB159" s="69">
        <f t="shared" si="17"/>
        <v>36</v>
      </c>
    </row>
    <row r="160" spans="1:28" s="33" customFormat="1">
      <c r="B160" s="42" t="s">
        <v>207</v>
      </c>
      <c r="C160" s="33" t="s">
        <v>506</v>
      </c>
      <c r="D160" s="597" t="s">
        <v>473</v>
      </c>
      <c r="E160" s="33" t="s">
        <v>474</v>
      </c>
      <c r="F160" s="33" t="s">
        <v>475</v>
      </c>
      <c r="G160" s="41" t="s">
        <v>507</v>
      </c>
      <c r="H160" s="33" t="s">
        <v>248</v>
      </c>
      <c r="I160" s="41"/>
      <c r="J160" s="33">
        <v>3</v>
      </c>
      <c r="K160" s="33">
        <v>6</v>
      </c>
      <c r="L160" s="33">
        <v>2009</v>
      </c>
      <c r="M160" s="41" t="s">
        <v>58</v>
      </c>
      <c r="N160" s="41">
        <v>13745</v>
      </c>
      <c r="O160" s="43" t="s">
        <v>33</v>
      </c>
      <c r="P160" s="52">
        <v>33247.012000000002</v>
      </c>
      <c r="S160" s="54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508</v>
      </c>
      <c r="AB160" s="69">
        <f t="shared" si="17"/>
        <v>36</v>
      </c>
    </row>
    <row r="161" spans="1:28" s="33" customFormat="1">
      <c r="B161" s="42"/>
      <c r="D161" s="4" t="s">
        <v>374</v>
      </c>
      <c r="E161" s="4" t="s">
        <v>30</v>
      </c>
      <c r="F161" s="4" t="s">
        <v>375</v>
      </c>
      <c r="G161" s="53" t="s">
        <v>509</v>
      </c>
      <c r="H161" s="41" t="s">
        <v>248</v>
      </c>
      <c r="I161" s="35" t="str">
        <f t="shared" ref="I161:I170" si="18">CONCATENATE(J161,"/",K161,"/",L161,)</f>
        <v>3/6/2009</v>
      </c>
      <c r="J161" s="54">
        <v>3</v>
      </c>
      <c r="K161" s="54">
        <v>6</v>
      </c>
      <c r="L161" s="54">
        <v>2009</v>
      </c>
      <c r="M161" s="598" t="s">
        <v>58</v>
      </c>
      <c r="N161" s="41">
        <v>13745</v>
      </c>
      <c r="O161" s="52" t="s">
        <v>33</v>
      </c>
      <c r="P161" s="52">
        <v>9391.9979999999996</v>
      </c>
      <c r="Q161" s="53"/>
      <c r="R161" s="53"/>
      <c r="S161" s="53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508</v>
      </c>
      <c r="AB161" s="69">
        <f t="shared" si="17"/>
        <v>36</v>
      </c>
    </row>
    <row r="162" spans="1:28" s="33" customFormat="1">
      <c r="B162" s="42"/>
      <c r="D162" s="4" t="s">
        <v>374</v>
      </c>
      <c r="E162" s="4" t="s">
        <v>30</v>
      </c>
      <c r="F162" s="4" t="s">
        <v>375</v>
      </c>
      <c r="G162" s="53" t="s">
        <v>510</v>
      </c>
      <c r="H162" s="41" t="s">
        <v>248</v>
      </c>
      <c r="I162" s="35" t="str">
        <f t="shared" si="18"/>
        <v>3/6/2009</v>
      </c>
      <c r="J162" s="54">
        <v>3</v>
      </c>
      <c r="K162" s="54">
        <v>6</v>
      </c>
      <c r="L162" s="54">
        <v>2009</v>
      </c>
      <c r="M162" s="598" t="s">
        <v>58</v>
      </c>
      <c r="N162" s="41">
        <v>13745</v>
      </c>
      <c r="O162" s="52" t="s">
        <v>33</v>
      </c>
      <c r="P162" s="52">
        <v>9391.9979999999996</v>
      </c>
      <c r="Q162" s="53"/>
      <c r="R162" s="53"/>
      <c r="S162" s="53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508</v>
      </c>
      <c r="AB162" s="69">
        <f t="shared" si="17"/>
        <v>36</v>
      </c>
    </row>
    <row r="163" spans="1:28" s="33" customFormat="1">
      <c r="B163" s="42"/>
      <c r="D163" s="4" t="s">
        <v>374</v>
      </c>
      <c r="E163" s="4" t="s">
        <v>30</v>
      </c>
      <c r="F163" s="4" t="s">
        <v>375</v>
      </c>
      <c r="G163" s="53" t="s">
        <v>511</v>
      </c>
      <c r="H163" s="41" t="s">
        <v>248</v>
      </c>
      <c r="I163" s="35" t="str">
        <f t="shared" si="18"/>
        <v>3/6/2009</v>
      </c>
      <c r="J163" s="54">
        <v>3</v>
      </c>
      <c r="K163" s="54">
        <v>6</v>
      </c>
      <c r="L163" s="54">
        <v>2009</v>
      </c>
      <c r="M163" s="598" t="s">
        <v>58</v>
      </c>
      <c r="N163" s="41">
        <v>13745</v>
      </c>
      <c r="O163" s="52" t="s">
        <v>33</v>
      </c>
      <c r="P163" s="52">
        <v>9391.9979999999996</v>
      </c>
      <c r="Q163" s="53"/>
      <c r="R163" s="53"/>
      <c r="S163" s="53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508</v>
      </c>
      <c r="AB163" s="69">
        <f t="shared" si="17"/>
        <v>36</v>
      </c>
    </row>
    <row r="164" spans="1:28" s="33" customFormat="1">
      <c r="B164" s="42"/>
      <c r="D164" s="4" t="s">
        <v>374</v>
      </c>
      <c r="E164" s="4" t="s">
        <v>30</v>
      </c>
      <c r="F164" s="4" t="s">
        <v>375</v>
      </c>
      <c r="G164" s="53" t="s">
        <v>512</v>
      </c>
      <c r="H164" s="41" t="s">
        <v>248</v>
      </c>
      <c r="I164" s="35" t="str">
        <f t="shared" si="18"/>
        <v>3/6/2009</v>
      </c>
      <c r="J164" s="54">
        <v>3</v>
      </c>
      <c r="K164" s="54">
        <v>6</v>
      </c>
      <c r="L164" s="54">
        <v>2009</v>
      </c>
      <c r="M164" s="598" t="s">
        <v>58</v>
      </c>
      <c r="N164" s="41">
        <v>13745</v>
      </c>
      <c r="O164" s="52" t="s">
        <v>33</v>
      </c>
      <c r="P164" s="52">
        <v>9391.9979999999996</v>
      </c>
      <c r="Q164" s="53"/>
      <c r="R164" s="53"/>
      <c r="S164" s="53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508</v>
      </c>
      <c r="AB164" s="69">
        <f t="shared" si="17"/>
        <v>36</v>
      </c>
    </row>
    <row r="165" spans="1:28" s="33" customFormat="1">
      <c r="B165" s="42"/>
      <c r="D165" s="4" t="s">
        <v>374</v>
      </c>
      <c r="E165" s="4" t="s">
        <v>30</v>
      </c>
      <c r="F165" s="4" t="s">
        <v>375</v>
      </c>
      <c r="G165" s="53" t="s">
        <v>513</v>
      </c>
      <c r="H165" s="41" t="s">
        <v>248</v>
      </c>
      <c r="I165" s="35" t="str">
        <f t="shared" si="18"/>
        <v>3/6/2009</v>
      </c>
      <c r="J165" s="54">
        <v>3</v>
      </c>
      <c r="K165" s="54">
        <v>6</v>
      </c>
      <c r="L165" s="54">
        <v>2009</v>
      </c>
      <c r="M165" s="598" t="s">
        <v>58</v>
      </c>
      <c r="N165" s="41">
        <v>13745</v>
      </c>
      <c r="O165" s="52" t="s">
        <v>33</v>
      </c>
      <c r="P165" s="52">
        <v>9391.9979999999996</v>
      </c>
      <c r="Q165" s="53"/>
      <c r="R165" s="53"/>
      <c r="S165" s="53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508</v>
      </c>
      <c r="AB165" s="69">
        <f t="shared" si="17"/>
        <v>36</v>
      </c>
    </row>
    <row r="166" spans="1:28" s="33" customFormat="1">
      <c r="B166" s="42"/>
      <c r="D166" s="4" t="s">
        <v>374</v>
      </c>
      <c r="E166" s="4" t="s">
        <v>30</v>
      </c>
      <c r="F166" s="4" t="s">
        <v>375</v>
      </c>
      <c r="G166" s="53" t="s">
        <v>514</v>
      </c>
      <c r="H166" s="41" t="s">
        <v>248</v>
      </c>
      <c r="I166" s="35" t="str">
        <f t="shared" si="18"/>
        <v>3/6/2009</v>
      </c>
      <c r="J166" s="54">
        <v>3</v>
      </c>
      <c r="K166" s="54">
        <v>6</v>
      </c>
      <c r="L166" s="54">
        <v>2009</v>
      </c>
      <c r="M166" s="598" t="s">
        <v>58</v>
      </c>
      <c r="N166" s="41">
        <v>13745</v>
      </c>
      <c r="O166" s="52" t="s">
        <v>33</v>
      </c>
      <c r="P166" s="52">
        <v>9391.9979999999996</v>
      </c>
      <c r="Q166" s="53"/>
      <c r="R166" s="53"/>
      <c r="S166" s="53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508</v>
      </c>
      <c r="AB166" s="69">
        <f t="shared" si="17"/>
        <v>36</v>
      </c>
    </row>
    <row r="167" spans="1:28" s="33" customFormat="1">
      <c r="B167" s="42"/>
      <c r="D167" s="4" t="s">
        <v>374</v>
      </c>
      <c r="E167" s="4" t="s">
        <v>30</v>
      </c>
      <c r="F167" s="4" t="s">
        <v>375</v>
      </c>
      <c r="G167" s="53" t="s">
        <v>515</v>
      </c>
      <c r="H167" s="41" t="s">
        <v>248</v>
      </c>
      <c r="I167" s="35" t="str">
        <f t="shared" si="18"/>
        <v>3/6/2009</v>
      </c>
      <c r="J167" s="54">
        <v>3</v>
      </c>
      <c r="K167" s="54">
        <v>6</v>
      </c>
      <c r="L167" s="54">
        <v>2009</v>
      </c>
      <c r="M167" s="598" t="s">
        <v>58</v>
      </c>
      <c r="N167" s="41">
        <v>13745</v>
      </c>
      <c r="O167" s="52" t="s">
        <v>33</v>
      </c>
      <c r="P167" s="52">
        <v>9391.9979999999996</v>
      </c>
      <c r="Q167" s="53"/>
      <c r="R167" s="53"/>
      <c r="S167" s="53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508</v>
      </c>
      <c r="AB167" s="69">
        <f t="shared" si="17"/>
        <v>36</v>
      </c>
    </row>
    <row r="168" spans="1:28" s="33" customFormat="1">
      <c r="B168" s="42"/>
      <c r="D168" s="4" t="s">
        <v>374</v>
      </c>
      <c r="E168" s="4" t="s">
        <v>30</v>
      </c>
      <c r="F168" s="4" t="s">
        <v>375</v>
      </c>
      <c r="G168" s="53" t="s">
        <v>516</v>
      </c>
      <c r="H168" s="41" t="s">
        <v>248</v>
      </c>
      <c r="I168" s="35" t="str">
        <f t="shared" si="18"/>
        <v>3/6/2009</v>
      </c>
      <c r="J168" s="54">
        <v>3</v>
      </c>
      <c r="K168" s="54">
        <v>6</v>
      </c>
      <c r="L168" s="54">
        <v>2009</v>
      </c>
      <c r="M168" s="598" t="s">
        <v>58</v>
      </c>
      <c r="N168" s="41">
        <v>13745</v>
      </c>
      <c r="O168" s="52" t="s">
        <v>33</v>
      </c>
      <c r="P168" s="52">
        <v>9391.9979999999996</v>
      </c>
      <c r="Q168" s="53"/>
      <c r="R168" s="53"/>
      <c r="S168" s="53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508</v>
      </c>
      <c r="AB168" s="69">
        <f t="shared" si="17"/>
        <v>36</v>
      </c>
    </row>
    <row r="169" spans="1:28" s="33" customFormat="1">
      <c r="B169" s="42"/>
      <c r="D169" s="4" t="s">
        <v>374</v>
      </c>
      <c r="E169" s="4" t="s">
        <v>30</v>
      </c>
      <c r="F169" s="4" t="s">
        <v>375</v>
      </c>
      <c r="G169" s="53" t="s">
        <v>512</v>
      </c>
      <c r="H169" s="41" t="s">
        <v>248</v>
      </c>
      <c r="I169" s="35" t="str">
        <f t="shared" si="18"/>
        <v>3/6/2009</v>
      </c>
      <c r="J169" s="54">
        <v>3</v>
      </c>
      <c r="K169" s="54">
        <v>6</v>
      </c>
      <c r="L169" s="54">
        <v>2009</v>
      </c>
      <c r="M169" s="598" t="s">
        <v>58</v>
      </c>
      <c r="N169" s="41">
        <v>13745</v>
      </c>
      <c r="O169" s="52" t="s">
        <v>33</v>
      </c>
      <c r="P169" s="52">
        <v>9391.9979999999996</v>
      </c>
      <c r="Q169" s="53"/>
      <c r="R169" s="53"/>
      <c r="S169" s="53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508</v>
      </c>
      <c r="AB169" s="69">
        <f t="shared" si="17"/>
        <v>36</v>
      </c>
    </row>
    <row r="170" spans="1:28" s="33" customFormat="1">
      <c r="B170" s="42"/>
      <c r="D170" s="4" t="s">
        <v>374</v>
      </c>
      <c r="E170" s="4" t="s">
        <v>30</v>
      </c>
      <c r="F170" s="4" t="s">
        <v>375</v>
      </c>
      <c r="G170" s="53"/>
      <c r="H170" s="41" t="s">
        <v>248</v>
      </c>
      <c r="I170" s="35" t="str">
        <f t="shared" si="18"/>
        <v>3/6/2009</v>
      </c>
      <c r="J170" s="54">
        <v>3</v>
      </c>
      <c r="K170" s="54">
        <v>6</v>
      </c>
      <c r="L170" s="54">
        <v>2009</v>
      </c>
      <c r="M170" s="598" t="s">
        <v>58</v>
      </c>
      <c r="N170" s="41">
        <v>13745</v>
      </c>
      <c r="O170" s="52" t="s">
        <v>33</v>
      </c>
      <c r="P170" s="52">
        <v>9391.9979999999996</v>
      </c>
      <c r="Q170" s="53"/>
      <c r="R170" s="53"/>
      <c r="S170" s="53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508</v>
      </c>
      <c r="AB170" s="69">
        <f t="shared" si="17"/>
        <v>36</v>
      </c>
    </row>
    <row r="171" spans="1:28" s="33" customFormat="1">
      <c r="B171" s="50" t="s">
        <v>517</v>
      </c>
      <c r="C171" s="33" t="s">
        <v>398</v>
      </c>
      <c r="D171" s="597" t="s">
        <v>518</v>
      </c>
      <c r="E171" s="33" t="s">
        <v>519</v>
      </c>
      <c r="F171" s="33" t="s">
        <v>520</v>
      </c>
      <c r="G171" s="41" t="s">
        <v>521</v>
      </c>
      <c r="H171" s="33" t="s">
        <v>248</v>
      </c>
      <c r="I171" s="41"/>
      <c r="J171" s="33">
        <v>3</v>
      </c>
      <c r="K171" s="33">
        <v>6</v>
      </c>
      <c r="L171" s="33">
        <v>2009</v>
      </c>
      <c r="M171" s="41" t="s">
        <v>58</v>
      </c>
      <c r="N171" s="41">
        <v>13745</v>
      </c>
      <c r="O171" s="43" t="s">
        <v>33</v>
      </c>
      <c r="P171" s="49">
        <v>85294.88</v>
      </c>
      <c r="S171" s="54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522</v>
      </c>
      <c r="AB171" s="69">
        <f t="shared" si="17"/>
        <v>36</v>
      </c>
    </row>
    <row r="172" spans="1:28" s="33" customFormat="1">
      <c r="B172" s="42" t="s">
        <v>207</v>
      </c>
      <c r="C172" s="33" t="s">
        <v>523</v>
      </c>
      <c r="D172" s="597" t="s">
        <v>518</v>
      </c>
      <c r="E172" s="33" t="s">
        <v>519</v>
      </c>
      <c r="F172" s="33" t="s">
        <v>520</v>
      </c>
      <c r="G172" s="41" t="s">
        <v>524</v>
      </c>
      <c r="H172" s="33" t="s">
        <v>248</v>
      </c>
      <c r="I172" s="41"/>
      <c r="J172" s="33">
        <v>3</v>
      </c>
      <c r="K172" s="33">
        <v>6</v>
      </c>
      <c r="L172" s="33">
        <v>2009</v>
      </c>
      <c r="M172" s="41" t="s">
        <v>58</v>
      </c>
      <c r="N172" s="41">
        <v>13745</v>
      </c>
      <c r="O172" s="43" t="s">
        <v>33</v>
      </c>
      <c r="P172" s="49">
        <v>85294.88</v>
      </c>
      <c r="S172" s="54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525</v>
      </c>
      <c r="AB172" s="69">
        <f t="shared" si="17"/>
        <v>36</v>
      </c>
    </row>
    <row r="173" spans="1:28" s="33" customFormat="1">
      <c r="B173" s="42" t="s">
        <v>207</v>
      </c>
      <c r="C173" s="33" t="s">
        <v>526</v>
      </c>
      <c r="D173" s="597" t="s">
        <v>518</v>
      </c>
      <c r="E173" s="33" t="s">
        <v>519</v>
      </c>
      <c r="F173" s="33" t="s">
        <v>520</v>
      </c>
      <c r="G173" s="41" t="s">
        <v>527</v>
      </c>
      <c r="H173" s="33" t="s">
        <v>248</v>
      </c>
      <c r="I173" s="41"/>
      <c r="J173" s="33">
        <v>3</v>
      </c>
      <c r="K173" s="33">
        <v>6</v>
      </c>
      <c r="L173" s="33">
        <v>2009</v>
      </c>
      <c r="M173" s="41" t="s">
        <v>58</v>
      </c>
      <c r="N173" s="41">
        <v>13745</v>
      </c>
      <c r="O173" s="43" t="s">
        <v>33</v>
      </c>
      <c r="P173" s="49">
        <v>85294.88</v>
      </c>
      <c r="S173" s="54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528</v>
      </c>
      <c r="AB173" s="69">
        <f t="shared" si="17"/>
        <v>36</v>
      </c>
    </row>
    <row r="174" spans="1:28" s="33" customFormat="1" ht="31.5">
      <c r="B174" s="47" t="s">
        <v>207</v>
      </c>
      <c r="C174" s="599" t="s">
        <v>67</v>
      </c>
      <c r="D174" s="64" t="s">
        <v>529</v>
      </c>
      <c r="E174" s="41"/>
      <c r="F174" s="64" t="s">
        <v>530</v>
      </c>
      <c r="G174" s="41" t="s">
        <v>531</v>
      </c>
      <c r="H174" s="41" t="s">
        <v>532</v>
      </c>
      <c r="I174" s="41"/>
      <c r="J174" s="65">
        <v>8</v>
      </c>
      <c r="K174" s="65">
        <v>12</v>
      </c>
      <c r="L174" s="66">
        <v>2009</v>
      </c>
      <c r="M174" s="41" t="s">
        <v>422</v>
      </c>
      <c r="N174" s="41">
        <v>519</v>
      </c>
      <c r="O174" s="67" t="s">
        <v>33</v>
      </c>
      <c r="P174" s="600">
        <v>248686.15</v>
      </c>
      <c r="S174" s="54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9">
        <f t="shared" si="17"/>
        <v>36</v>
      </c>
    </row>
    <row r="175" spans="1:28" s="57" customFormat="1">
      <c r="A175" s="22" t="s">
        <v>533</v>
      </c>
      <c r="B175" s="56"/>
      <c r="D175" s="58"/>
      <c r="E175" s="59"/>
      <c r="F175" s="59"/>
      <c r="G175" s="59"/>
      <c r="H175" s="59"/>
      <c r="I175" s="59"/>
      <c r="J175" s="60"/>
      <c r="K175" s="60"/>
      <c r="L175" s="61"/>
      <c r="M175" s="59"/>
      <c r="N175" s="59"/>
      <c r="O175" s="62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3"/>
    </row>
    <row r="176" spans="1:28" s="33" customFormat="1">
      <c r="A176" s="4"/>
      <c r="B176" s="42"/>
      <c r="D176" s="64"/>
      <c r="E176" s="41"/>
      <c r="F176" s="41"/>
      <c r="G176" s="41"/>
      <c r="H176" s="41"/>
      <c r="I176" s="41"/>
      <c r="J176" s="65"/>
      <c r="K176" s="65"/>
      <c r="L176" s="66"/>
      <c r="M176" s="41"/>
      <c r="N176" s="41"/>
      <c r="O176" s="67"/>
      <c r="P176" s="30"/>
      <c r="S176" s="54"/>
      <c r="T176" s="30"/>
      <c r="U176" s="30"/>
      <c r="V176" s="68"/>
      <c r="W176" s="68"/>
      <c r="X176" s="68"/>
      <c r="AB176" s="69"/>
    </row>
    <row r="177" spans="1:28" s="57" customFormat="1">
      <c r="A177" s="22" t="s">
        <v>534</v>
      </c>
      <c r="B177" s="56"/>
      <c r="D177" s="58"/>
      <c r="E177" s="59"/>
      <c r="F177" s="59"/>
      <c r="G177" s="59"/>
      <c r="H177" s="59"/>
      <c r="I177" s="59"/>
      <c r="J177" s="60"/>
      <c r="K177" s="60"/>
      <c r="L177" s="61"/>
      <c r="M177" s="59"/>
      <c r="N177" s="59"/>
      <c r="O177" s="62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3"/>
    </row>
    <row r="178" spans="1:28" s="33" customFormat="1">
      <c r="B178" s="42"/>
      <c r="D178" s="64"/>
      <c r="E178" s="41"/>
      <c r="F178" s="41"/>
      <c r="G178" s="41"/>
      <c r="H178" s="41"/>
      <c r="I178" s="41"/>
      <c r="J178" s="65"/>
      <c r="K178" s="65"/>
      <c r="L178" s="66"/>
      <c r="M178" s="41"/>
      <c r="N178" s="41"/>
      <c r="O178" s="67"/>
      <c r="P178" s="30"/>
      <c r="S178" s="54"/>
      <c r="T178" s="30"/>
      <c r="U178" s="30"/>
      <c r="V178" s="68"/>
      <c r="W178" s="68"/>
      <c r="X178" s="68"/>
      <c r="AB178" s="69"/>
    </row>
    <row r="179" spans="1:28" s="33" customFormat="1">
      <c r="A179" s="70"/>
      <c r="B179" s="71" t="s">
        <v>207</v>
      </c>
      <c r="C179" s="70" t="s">
        <v>535</v>
      </c>
      <c r="D179" s="41" t="s">
        <v>536</v>
      </c>
      <c r="E179" s="41" t="s">
        <v>537</v>
      </c>
      <c r="F179" s="41"/>
      <c r="G179" s="41" t="s">
        <v>538</v>
      </c>
      <c r="H179" s="41" t="s">
        <v>539</v>
      </c>
      <c r="I179" s="41"/>
      <c r="J179" s="65">
        <v>19</v>
      </c>
      <c r="K179" s="65">
        <v>5</v>
      </c>
      <c r="L179" s="66">
        <v>2010</v>
      </c>
      <c r="M179" s="41" t="s">
        <v>540</v>
      </c>
      <c r="N179" s="41">
        <v>16096</v>
      </c>
      <c r="O179" s="67" t="s">
        <v>33</v>
      </c>
      <c r="P179" s="52">
        <v>5045</v>
      </c>
      <c r="S179" s="54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8"/>
      <c r="AB179" s="69">
        <f t="shared" ref="AB179:AB228" si="22">IF((DATEDIF(I179,AB$4,"m"))&gt;=36,36,(DATEDIF(I179,AB$4,"m")))</f>
        <v>36</v>
      </c>
    </row>
    <row r="180" spans="1:28" s="53" customFormat="1">
      <c r="A180" s="70"/>
      <c r="B180" s="71" t="s">
        <v>207</v>
      </c>
      <c r="C180" s="70" t="s">
        <v>67</v>
      </c>
      <c r="D180" s="41" t="s">
        <v>541</v>
      </c>
      <c r="E180" s="41" t="s">
        <v>542</v>
      </c>
      <c r="F180" s="41" t="s">
        <v>543</v>
      </c>
      <c r="G180" s="41" t="s">
        <v>544</v>
      </c>
      <c r="H180" s="41" t="s">
        <v>545</v>
      </c>
      <c r="I180" s="35" t="str">
        <f t="shared" ref="I180:I201" si="23">CONCATENATE(J180,"/",K180,"/",L180,)</f>
        <v>23/3/2010</v>
      </c>
      <c r="J180" s="65">
        <v>23</v>
      </c>
      <c r="K180" s="65">
        <v>3</v>
      </c>
      <c r="L180" s="66">
        <v>2010</v>
      </c>
      <c r="M180" s="598" t="s">
        <v>58</v>
      </c>
      <c r="N180" s="41" t="s">
        <v>546</v>
      </c>
      <c r="O180" s="41" t="s">
        <v>33</v>
      </c>
      <c r="P180" s="52">
        <v>158405.29999999999</v>
      </c>
      <c r="S180" s="53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8"/>
      <c r="AB180" s="69">
        <f t="shared" si="22"/>
        <v>36</v>
      </c>
    </row>
    <row r="181" spans="1:28" s="53" customFormat="1">
      <c r="A181" s="70"/>
      <c r="B181" s="71" t="s">
        <v>207</v>
      </c>
      <c r="C181" s="70" t="s">
        <v>67</v>
      </c>
      <c r="D181" s="41" t="s">
        <v>541</v>
      </c>
      <c r="E181" s="41" t="s">
        <v>542</v>
      </c>
      <c r="F181" s="41" t="s">
        <v>543</v>
      </c>
      <c r="G181" s="41" t="s">
        <v>547</v>
      </c>
      <c r="H181" s="41" t="s">
        <v>545</v>
      </c>
      <c r="I181" s="35" t="str">
        <f t="shared" si="23"/>
        <v>23/3/2010</v>
      </c>
      <c r="J181" s="65">
        <v>23</v>
      </c>
      <c r="K181" s="65">
        <v>3</v>
      </c>
      <c r="L181" s="66">
        <v>2010</v>
      </c>
      <c r="M181" s="598" t="s">
        <v>58</v>
      </c>
      <c r="N181" s="41" t="s">
        <v>546</v>
      </c>
      <c r="O181" s="41" t="s">
        <v>33</v>
      </c>
      <c r="P181" s="52">
        <v>158405.29999999999</v>
      </c>
      <c r="R181" s="68"/>
      <c r="S181" s="53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8"/>
      <c r="AB181" s="69">
        <f t="shared" si="22"/>
        <v>36</v>
      </c>
    </row>
    <row r="182" spans="1:28" s="53" customFormat="1">
      <c r="A182" s="70"/>
      <c r="B182" s="71" t="s">
        <v>207</v>
      </c>
      <c r="C182" s="70" t="s">
        <v>67</v>
      </c>
      <c r="D182" s="41" t="s">
        <v>541</v>
      </c>
      <c r="E182" s="41" t="s">
        <v>542</v>
      </c>
      <c r="F182" s="41" t="s">
        <v>543</v>
      </c>
      <c r="G182" s="41" t="s">
        <v>548</v>
      </c>
      <c r="H182" s="41" t="s">
        <v>545</v>
      </c>
      <c r="I182" s="35" t="str">
        <f t="shared" si="23"/>
        <v>23/3/2010</v>
      </c>
      <c r="J182" s="65">
        <v>23</v>
      </c>
      <c r="K182" s="65">
        <v>3</v>
      </c>
      <c r="L182" s="66">
        <v>2010</v>
      </c>
      <c r="M182" s="598" t="s">
        <v>58</v>
      </c>
      <c r="N182" s="41" t="s">
        <v>546</v>
      </c>
      <c r="O182" s="41" t="s">
        <v>33</v>
      </c>
      <c r="P182" s="52">
        <v>158405.29999999999</v>
      </c>
      <c r="S182" s="53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8"/>
      <c r="AB182" s="69">
        <f t="shared" si="22"/>
        <v>36</v>
      </c>
    </row>
    <row r="183" spans="1:28" s="53" customFormat="1">
      <c r="A183" s="70"/>
      <c r="B183" s="71" t="s">
        <v>207</v>
      </c>
      <c r="C183" s="70" t="s">
        <v>67</v>
      </c>
      <c r="D183" s="41" t="s">
        <v>541</v>
      </c>
      <c r="E183" s="41" t="s">
        <v>542</v>
      </c>
      <c r="F183" s="41" t="s">
        <v>543</v>
      </c>
      <c r="G183" s="41" t="s">
        <v>549</v>
      </c>
      <c r="H183" s="41" t="s">
        <v>545</v>
      </c>
      <c r="I183" s="35" t="str">
        <f t="shared" si="23"/>
        <v>23/3/2010</v>
      </c>
      <c r="J183" s="65">
        <v>23</v>
      </c>
      <c r="K183" s="65">
        <v>3</v>
      </c>
      <c r="L183" s="66">
        <v>2010</v>
      </c>
      <c r="M183" s="598" t="s">
        <v>58</v>
      </c>
      <c r="N183" s="41" t="s">
        <v>546</v>
      </c>
      <c r="O183" s="41" t="s">
        <v>33</v>
      </c>
      <c r="P183" s="52">
        <v>158405.29999999999</v>
      </c>
      <c r="S183" s="53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8"/>
      <c r="AB183" s="69">
        <f t="shared" si="22"/>
        <v>36</v>
      </c>
    </row>
    <row r="184" spans="1:28" s="53" customFormat="1">
      <c r="A184" s="70"/>
      <c r="B184" s="71" t="s">
        <v>207</v>
      </c>
      <c r="C184" s="70" t="s">
        <v>67</v>
      </c>
      <c r="D184" s="41" t="s">
        <v>541</v>
      </c>
      <c r="E184" s="41" t="s">
        <v>542</v>
      </c>
      <c r="F184" s="41" t="s">
        <v>543</v>
      </c>
      <c r="G184" s="41" t="s">
        <v>550</v>
      </c>
      <c r="H184" s="41" t="s">
        <v>545</v>
      </c>
      <c r="I184" s="35" t="str">
        <f t="shared" si="23"/>
        <v>23/3/2010</v>
      </c>
      <c r="J184" s="65">
        <v>23</v>
      </c>
      <c r="K184" s="65">
        <v>3</v>
      </c>
      <c r="L184" s="66">
        <v>2010</v>
      </c>
      <c r="M184" s="598" t="s">
        <v>58</v>
      </c>
      <c r="N184" s="41" t="s">
        <v>546</v>
      </c>
      <c r="O184" s="41" t="s">
        <v>33</v>
      </c>
      <c r="P184" s="52">
        <v>158405.29999999999</v>
      </c>
      <c r="S184" s="53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8"/>
      <c r="AB184" s="69">
        <f t="shared" si="22"/>
        <v>36</v>
      </c>
    </row>
    <row r="185" spans="1:28" s="53" customFormat="1">
      <c r="A185" s="70"/>
      <c r="B185" s="71"/>
      <c r="C185" s="70"/>
      <c r="D185" s="41" t="s">
        <v>541</v>
      </c>
      <c r="E185" s="41" t="s">
        <v>542</v>
      </c>
      <c r="F185" s="41" t="s">
        <v>543</v>
      </c>
      <c r="H185" s="41" t="s">
        <v>545</v>
      </c>
      <c r="I185" s="35" t="str">
        <f t="shared" si="23"/>
        <v>23/3/2010</v>
      </c>
      <c r="J185" s="65">
        <v>23</v>
      </c>
      <c r="K185" s="65">
        <v>3</v>
      </c>
      <c r="L185" s="66">
        <v>2010</v>
      </c>
      <c r="M185" s="598" t="s">
        <v>58</v>
      </c>
      <c r="N185" s="41" t="s">
        <v>551</v>
      </c>
      <c r="O185" s="41" t="s">
        <v>33</v>
      </c>
      <c r="P185" s="52">
        <v>14155.97</v>
      </c>
      <c r="R185" s="68"/>
      <c r="S185" s="53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8"/>
      <c r="AB185" s="69">
        <f t="shared" si="22"/>
        <v>36</v>
      </c>
    </row>
    <row r="186" spans="1:28" s="53" customFormat="1">
      <c r="A186" s="70"/>
      <c r="B186" s="71"/>
      <c r="C186" s="70"/>
      <c r="D186" s="41" t="s">
        <v>541</v>
      </c>
      <c r="E186" s="41" t="s">
        <v>542</v>
      </c>
      <c r="F186" s="41" t="s">
        <v>543</v>
      </c>
      <c r="H186" s="41" t="s">
        <v>545</v>
      </c>
      <c r="I186" s="35" t="str">
        <f t="shared" si="23"/>
        <v>23/3/2010</v>
      </c>
      <c r="J186" s="65">
        <v>23</v>
      </c>
      <c r="K186" s="65">
        <v>3</v>
      </c>
      <c r="L186" s="66">
        <v>2010</v>
      </c>
      <c r="M186" s="598" t="s">
        <v>58</v>
      </c>
      <c r="N186" s="41" t="s">
        <v>551</v>
      </c>
      <c r="O186" s="41" t="s">
        <v>33</v>
      </c>
      <c r="P186" s="52">
        <v>14155.97</v>
      </c>
      <c r="S186" s="53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8"/>
      <c r="AB186" s="69">
        <f t="shared" si="22"/>
        <v>36</v>
      </c>
    </row>
    <row r="187" spans="1:28" s="53" customFormat="1">
      <c r="A187" s="70"/>
      <c r="B187" s="71"/>
      <c r="C187" s="70"/>
      <c r="D187" s="41" t="s">
        <v>541</v>
      </c>
      <c r="E187" s="41" t="s">
        <v>542</v>
      </c>
      <c r="F187" s="41" t="s">
        <v>543</v>
      </c>
      <c r="H187" s="41" t="s">
        <v>545</v>
      </c>
      <c r="I187" s="35" t="str">
        <f t="shared" si="23"/>
        <v>23/3/2010</v>
      </c>
      <c r="J187" s="65">
        <v>23</v>
      </c>
      <c r="K187" s="65">
        <v>3</v>
      </c>
      <c r="L187" s="66">
        <v>2010</v>
      </c>
      <c r="M187" s="598" t="s">
        <v>58</v>
      </c>
      <c r="N187" s="41" t="s">
        <v>551</v>
      </c>
      <c r="O187" s="41" t="s">
        <v>33</v>
      </c>
      <c r="P187" s="52">
        <v>14155.97</v>
      </c>
      <c r="S187" s="53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8"/>
      <c r="AB187" s="69">
        <f t="shared" si="22"/>
        <v>36</v>
      </c>
    </row>
    <row r="188" spans="1:28" s="53" customFormat="1">
      <c r="A188" s="70"/>
      <c r="B188" s="71"/>
      <c r="C188" s="70"/>
      <c r="D188" s="41" t="s">
        <v>541</v>
      </c>
      <c r="E188" s="41" t="s">
        <v>542</v>
      </c>
      <c r="F188" s="41" t="s">
        <v>543</v>
      </c>
      <c r="H188" s="41" t="s">
        <v>545</v>
      </c>
      <c r="I188" s="35" t="str">
        <f t="shared" si="23"/>
        <v>23/3/2010</v>
      </c>
      <c r="J188" s="65">
        <v>23</v>
      </c>
      <c r="K188" s="65">
        <v>3</v>
      </c>
      <c r="L188" s="66">
        <v>2010</v>
      </c>
      <c r="M188" s="598" t="s">
        <v>58</v>
      </c>
      <c r="N188" s="41" t="s">
        <v>551</v>
      </c>
      <c r="O188" s="41" t="s">
        <v>33</v>
      </c>
      <c r="P188" s="52">
        <v>14155.97</v>
      </c>
      <c r="S188" s="53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8"/>
      <c r="AB188" s="69">
        <f t="shared" si="22"/>
        <v>36</v>
      </c>
    </row>
    <row r="189" spans="1:28" s="53" customFormat="1">
      <c r="A189" s="70"/>
      <c r="B189" s="71"/>
      <c r="C189" s="70"/>
      <c r="D189" s="41" t="s">
        <v>541</v>
      </c>
      <c r="E189" s="41" t="s">
        <v>542</v>
      </c>
      <c r="F189" s="41" t="s">
        <v>543</v>
      </c>
      <c r="G189" s="41"/>
      <c r="H189" s="41" t="s">
        <v>545</v>
      </c>
      <c r="I189" s="35" t="str">
        <f t="shared" si="23"/>
        <v>23/3/2010</v>
      </c>
      <c r="J189" s="65">
        <v>23</v>
      </c>
      <c r="K189" s="65">
        <v>3</v>
      </c>
      <c r="L189" s="66">
        <v>2010</v>
      </c>
      <c r="M189" s="598" t="s">
        <v>58</v>
      </c>
      <c r="N189" s="41" t="s">
        <v>551</v>
      </c>
      <c r="O189" s="41" t="s">
        <v>33</v>
      </c>
      <c r="P189" s="52">
        <v>14155.97</v>
      </c>
      <c r="S189" s="53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8"/>
      <c r="AB189" s="69">
        <f t="shared" si="22"/>
        <v>36</v>
      </c>
    </row>
    <row r="190" spans="1:28" s="53" customFormat="1">
      <c r="A190" s="70"/>
      <c r="B190" s="71"/>
      <c r="C190" s="70"/>
      <c r="D190" s="41" t="s">
        <v>541</v>
      </c>
      <c r="E190" s="41" t="s">
        <v>542</v>
      </c>
      <c r="F190" s="41" t="s">
        <v>543</v>
      </c>
      <c r="G190" s="41"/>
      <c r="H190" s="41" t="s">
        <v>545</v>
      </c>
      <c r="I190" s="35" t="str">
        <f t="shared" si="23"/>
        <v>23/3/2010</v>
      </c>
      <c r="J190" s="65">
        <v>23</v>
      </c>
      <c r="K190" s="65">
        <v>3</v>
      </c>
      <c r="L190" s="66">
        <v>2010</v>
      </c>
      <c r="M190" s="598" t="s">
        <v>58</v>
      </c>
      <c r="N190" s="41" t="s">
        <v>551</v>
      </c>
      <c r="O190" s="41" t="s">
        <v>33</v>
      </c>
      <c r="P190" s="52">
        <v>14155.97</v>
      </c>
      <c r="S190" s="53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8"/>
      <c r="AB190" s="69">
        <f t="shared" si="22"/>
        <v>36</v>
      </c>
    </row>
    <row r="191" spans="1:28" s="53" customFormat="1">
      <c r="A191" s="70"/>
      <c r="B191" s="71"/>
      <c r="C191" s="70"/>
      <c r="D191" s="41" t="s">
        <v>541</v>
      </c>
      <c r="E191" s="41" t="s">
        <v>542</v>
      </c>
      <c r="F191" s="41" t="s">
        <v>543</v>
      </c>
      <c r="G191" s="41"/>
      <c r="H191" s="41" t="s">
        <v>545</v>
      </c>
      <c r="I191" s="35" t="str">
        <f t="shared" si="23"/>
        <v>23/3/2010</v>
      </c>
      <c r="J191" s="65">
        <v>23</v>
      </c>
      <c r="K191" s="65">
        <v>3</v>
      </c>
      <c r="L191" s="66">
        <v>2010</v>
      </c>
      <c r="M191" s="598" t="s">
        <v>58</v>
      </c>
      <c r="N191" s="41" t="s">
        <v>551</v>
      </c>
      <c r="O191" s="41" t="s">
        <v>33</v>
      </c>
      <c r="P191" s="52">
        <v>14155.97</v>
      </c>
      <c r="S191" s="53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8"/>
      <c r="AB191" s="69">
        <f t="shared" si="22"/>
        <v>36</v>
      </c>
    </row>
    <row r="192" spans="1:28" s="53" customFormat="1">
      <c r="A192" s="70"/>
      <c r="B192" s="71"/>
      <c r="C192" s="70"/>
      <c r="D192" s="41" t="s">
        <v>541</v>
      </c>
      <c r="E192" s="41" t="s">
        <v>542</v>
      </c>
      <c r="F192" s="41" t="s">
        <v>543</v>
      </c>
      <c r="G192" s="41"/>
      <c r="H192" s="41" t="s">
        <v>545</v>
      </c>
      <c r="I192" s="35" t="str">
        <f t="shared" si="23"/>
        <v>23/3/2010</v>
      </c>
      <c r="J192" s="65">
        <v>23</v>
      </c>
      <c r="K192" s="65">
        <v>3</v>
      </c>
      <c r="L192" s="66">
        <v>2010</v>
      </c>
      <c r="M192" s="598" t="s">
        <v>58</v>
      </c>
      <c r="N192" s="41" t="s">
        <v>551</v>
      </c>
      <c r="O192" s="41" t="s">
        <v>33</v>
      </c>
      <c r="P192" s="52">
        <v>14155.97</v>
      </c>
      <c r="S192" s="53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8"/>
      <c r="AB192" s="69">
        <f t="shared" si="22"/>
        <v>36</v>
      </c>
    </row>
    <row r="193" spans="1:28" s="53" customFormat="1">
      <c r="A193" s="70"/>
      <c r="B193" s="71"/>
      <c r="C193" s="70"/>
      <c r="D193" s="41" t="s">
        <v>552</v>
      </c>
      <c r="E193" s="41"/>
      <c r="F193" s="41"/>
      <c r="G193" s="41"/>
      <c r="H193" s="41" t="s">
        <v>545</v>
      </c>
      <c r="I193" s="35" t="str">
        <f t="shared" si="23"/>
        <v>23/3/2010</v>
      </c>
      <c r="J193" s="65">
        <v>23</v>
      </c>
      <c r="K193" s="65">
        <v>3</v>
      </c>
      <c r="L193" s="66">
        <v>2010</v>
      </c>
      <c r="M193" s="598" t="s">
        <v>58</v>
      </c>
      <c r="N193" s="41" t="s">
        <v>551</v>
      </c>
      <c r="O193" s="41" t="s">
        <v>33</v>
      </c>
      <c r="P193" s="52">
        <v>16002.01</v>
      </c>
      <c r="R193" s="68"/>
      <c r="S193" s="53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8"/>
      <c r="AB193" s="69">
        <f t="shared" si="22"/>
        <v>36</v>
      </c>
    </row>
    <row r="194" spans="1:28" s="53" customFormat="1">
      <c r="A194" s="70"/>
      <c r="B194" s="71"/>
      <c r="C194" s="70"/>
      <c r="D194" s="41" t="s">
        <v>552</v>
      </c>
      <c r="E194" s="41"/>
      <c r="F194" s="41"/>
      <c r="G194" s="41"/>
      <c r="H194" s="41" t="s">
        <v>545</v>
      </c>
      <c r="I194" s="35" t="str">
        <f t="shared" si="23"/>
        <v>23/3/2010</v>
      </c>
      <c r="J194" s="65">
        <v>23</v>
      </c>
      <c r="K194" s="65">
        <v>3</v>
      </c>
      <c r="L194" s="66">
        <v>2010</v>
      </c>
      <c r="M194" s="598" t="s">
        <v>58</v>
      </c>
      <c r="N194" s="41" t="s">
        <v>551</v>
      </c>
      <c r="O194" s="41" t="s">
        <v>33</v>
      </c>
      <c r="P194" s="52">
        <v>16002.01</v>
      </c>
      <c r="R194" s="68"/>
      <c r="S194" s="53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8"/>
      <c r="AB194" s="69">
        <f t="shared" si="22"/>
        <v>36</v>
      </c>
    </row>
    <row r="195" spans="1:28" s="53" customFormat="1">
      <c r="A195" s="70"/>
      <c r="B195" s="71"/>
      <c r="C195" s="70"/>
      <c r="D195" s="41" t="s">
        <v>552</v>
      </c>
      <c r="E195" s="41"/>
      <c r="F195" s="41"/>
      <c r="G195" s="41"/>
      <c r="H195" s="41" t="s">
        <v>545</v>
      </c>
      <c r="I195" s="35" t="str">
        <f t="shared" si="23"/>
        <v>23/3/2010</v>
      </c>
      <c r="J195" s="65">
        <v>23</v>
      </c>
      <c r="K195" s="65">
        <v>3</v>
      </c>
      <c r="L195" s="66">
        <v>2010</v>
      </c>
      <c r="M195" s="598" t="s">
        <v>58</v>
      </c>
      <c r="N195" s="41" t="s">
        <v>551</v>
      </c>
      <c r="O195" s="41" t="s">
        <v>33</v>
      </c>
      <c r="P195" s="52">
        <v>16002.05</v>
      </c>
      <c r="S195" s="53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8"/>
      <c r="AB195" s="69">
        <f t="shared" si="22"/>
        <v>36</v>
      </c>
    </row>
    <row r="196" spans="1:28" s="53" customFormat="1">
      <c r="A196" s="70"/>
      <c r="B196" s="71"/>
      <c r="C196" s="70"/>
      <c r="D196" s="41" t="s">
        <v>552</v>
      </c>
      <c r="E196" s="41"/>
      <c r="F196" s="41"/>
      <c r="G196" s="41"/>
      <c r="H196" s="41" t="s">
        <v>545</v>
      </c>
      <c r="I196" s="35" t="str">
        <f t="shared" si="23"/>
        <v>23/3/2010</v>
      </c>
      <c r="J196" s="65">
        <v>23</v>
      </c>
      <c r="K196" s="65">
        <v>3</v>
      </c>
      <c r="L196" s="66">
        <v>2010</v>
      </c>
      <c r="M196" s="598" t="s">
        <v>58</v>
      </c>
      <c r="N196" s="41" t="s">
        <v>551</v>
      </c>
      <c r="O196" s="41" t="s">
        <v>33</v>
      </c>
      <c r="P196" s="52">
        <v>16002.04</v>
      </c>
      <c r="S196" s="53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8"/>
      <c r="AB196" s="69">
        <f t="shared" si="22"/>
        <v>36</v>
      </c>
    </row>
    <row r="197" spans="1:28" s="53" customFormat="1">
      <c r="A197" s="70"/>
      <c r="B197" s="71"/>
      <c r="C197" s="70"/>
      <c r="D197" s="41" t="s">
        <v>552</v>
      </c>
      <c r="E197" s="41"/>
      <c r="F197" s="41"/>
      <c r="G197" s="41"/>
      <c r="H197" s="41" t="s">
        <v>545</v>
      </c>
      <c r="I197" s="35" t="str">
        <f t="shared" si="23"/>
        <v>23/3/2010</v>
      </c>
      <c r="J197" s="65">
        <v>23</v>
      </c>
      <c r="K197" s="65">
        <v>3</v>
      </c>
      <c r="L197" s="66">
        <v>2010</v>
      </c>
      <c r="M197" s="598" t="s">
        <v>58</v>
      </c>
      <c r="N197" s="41" t="s">
        <v>551</v>
      </c>
      <c r="O197" s="41" t="s">
        <v>33</v>
      </c>
      <c r="P197" s="52">
        <v>16002.04</v>
      </c>
      <c r="S197" s="53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8"/>
      <c r="AB197" s="69">
        <f t="shared" si="22"/>
        <v>36</v>
      </c>
    </row>
    <row r="198" spans="1:28" s="53" customFormat="1">
      <c r="A198" s="70"/>
      <c r="B198" s="71"/>
      <c r="C198" s="70"/>
      <c r="D198" s="41" t="s">
        <v>553</v>
      </c>
      <c r="E198" s="41"/>
      <c r="F198" s="41"/>
      <c r="G198" s="41"/>
      <c r="H198" s="41" t="s">
        <v>545</v>
      </c>
      <c r="I198" s="35" t="str">
        <f t="shared" si="23"/>
        <v>23/3/2010</v>
      </c>
      <c r="J198" s="65">
        <v>23</v>
      </c>
      <c r="K198" s="65">
        <v>3</v>
      </c>
      <c r="L198" s="66">
        <v>2010</v>
      </c>
      <c r="M198" s="598" t="s">
        <v>58</v>
      </c>
      <c r="N198" s="41" t="s">
        <v>551</v>
      </c>
      <c r="O198" s="41" t="s">
        <v>33</v>
      </c>
      <c r="P198" s="52">
        <v>3269.6433000000002</v>
      </c>
      <c r="S198" s="53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8"/>
      <c r="AB198" s="69">
        <f t="shared" si="22"/>
        <v>36</v>
      </c>
    </row>
    <row r="199" spans="1:28" s="53" customFormat="1">
      <c r="A199" s="70"/>
      <c r="B199" s="71"/>
      <c r="C199" s="70"/>
      <c r="D199" s="41" t="s">
        <v>553</v>
      </c>
      <c r="E199" s="41"/>
      <c r="F199" s="41"/>
      <c r="G199" s="41"/>
      <c r="H199" s="41" t="s">
        <v>545</v>
      </c>
      <c r="I199" s="35" t="str">
        <f t="shared" si="23"/>
        <v>23/3/2010</v>
      </c>
      <c r="J199" s="65">
        <v>23</v>
      </c>
      <c r="K199" s="65">
        <v>3</v>
      </c>
      <c r="L199" s="66">
        <v>2010</v>
      </c>
      <c r="M199" s="598" t="s">
        <v>58</v>
      </c>
      <c r="N199" s="41" t="s">
        <v>551</v>
      </c>
      <c r="O199" s="41" t="s">
        <v>33</v>
      </c>
      <c r="P199" s="52">
        <v>3269.6433000000002</v>
      </c>
      <c r="S199" s="53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8"/>
      <c r="AB199" s="69">
        <f t="shared" si="22"/>
        <v>36</v>
      </c>
    </row>
    <row r="200" spans="1:28" s="53" customFormat="1">
      <c r="A200" s="70"/>
      <c r="B200" s="71"/>
      <c r="C200" s="70"/>
      <c r="D200" s="41" t="s">
        <v>553</v>
      </c>
      <c r="E200" s="41"/>
      <c r="F200" s="41"/>
      <c r="G200" s="41"/>
      <c r="H200" s="41" t="s">
        <v>545</v>
      </c>
      <c r="I200" s="35" t="str">
        <f t="shared" si="23"/>
        <v>23/3/2010</v>
      </c>
      <c r="J200" s="65">
        <v>23</v>
      </c>
      <c r="K200" s="65">
        <v>3</v>
      </c>
      <c r="L200" s="66">
        <v>2010</v>
      </c>
      <c r="M200" s="598" t="s">
        <v>58</v>
      </c>
      <c r="N200" s="41" t="s">
        <v>551</v>
      </c>
      <c r="O200" s="41" t="s">
        <v>33</v>
      </c>
      <c r="P200" s="52">
        <v>3269.6433000000002</v>
      </c>
      <c r="S200" s="53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8"/>
      <c r="AB200" s="69">
        <f t="shared" si="22"/>
        <v>36</v>
      </c>
    </row>
    <row r="201" spans="1:28" s="53" customFormat="1">
      <c r="A201" s="70"/>
      <c r="B201" s="71"/>
      <c r="C201" s="70"/>
      <c r="D201" s="41" t="s">
        <v>553</v>
      </c>
      <c r="E201" s="41"/>
      <c r="F201" s="41"/>
      <c r="G201" s="41"/>
      <c r="H201" s="41" t="s">
        <v>545</v>
      </c>
      <c r="I201" s="35" t="str">
        <f t="shared" si="23"/>
        <v>23/3/2010</v>
      </c>
      <c r="J201" s="65">
        <v>23</v>
      </c>
      <c r="K201" s="65">
        <v>3</v>
      </c>
      <c r="L201" s="66">
        <v>2010</v>
      </c>
      <c r="M201" s="598" t="s">
        <v>58</v>
      </c>
      <c r="N201" s="41" t="s">
        <v>551</v>
      </c>
      <c r="O201" s="41" t="s">
        <v>33</v>
      </c>
      <c r="P201" s="52">
        <v>3269.6433000000002</v>
      </c>
      <c r="S201" s="53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8"/>
      <c r="AB201" s="69">
        <f t="shared" si="22"/>
        <v>36</v>
      </c>
    </row>
    <row r="202" spans="1:28" s="53" customFormat="1">
      <c r="A202" s="70"/>
      <c r="B202" s="71" t="s">
        <v>207</v>
      </c>
      <c r="C202" s="70" t="s">
        <v>67</v>
      </c>
      <c r="D202" s="41" t="s">
        <v>554</v>
      </c>
      <c r="E202" s="41" t="s">
        <v>41</v>
      </c>
      <c r="F202" s="41" t="s">
        <v>555</v>
      </c>
      <c r="G202" s="41" t="s">
        <v>556</v>
      </c>
      <c r="H202" s="41" t="s">
        <v>557</v>
      </c>
      <c r="I202" s="41"/>
      <c r="J202" s="65">
        <v>12</v>
      </c>
      <c r="K202" s="65">
        <v>10</v>
      </c>
      <c r="L202" s="66">
        <v>2010</v>
      </c>
      <c r="M202" s="41" t="s">
        <v>540</v>
      </c>
      <c r="N202" s="41">
        <v>2084</v>
      </c>
      <c r="O202" s="67" t="s">
        <v>33</v>
      </c>
      <c r="P202" s="30">
        <v>241301.85</v>
      </c>
      <c r="S202" s="54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8"/>
      <c r="AB202" s="69">
        <f t="shared" si="22"/>
        <v>36</v>
      </c>
    </row>
    <row r="203" spans="1:28" s="53" customFormat="1">
      <c r="A203" s="70"/>
      <c r="B203" s="71" t="s">
        <v>207</v>
      </c>
      <c r="C203" s="70" t="s">
        <v>67</v>
      </c>
      <c r="D203" s="41" t="s">
        <v>554</v>
      </c>
      <c r="E203" s="41" t="s">
        <v>41</v>
      </c>
      <c r="F203" s="41" t="s">
        <v>555</v>
      </c>
      <c r="G203" s="41" t="s">
        <v>558</v>
      </c>
      <c r="H203" s="41" t="s">
        <v>557</v>
      </c>
      <c r="I203" s="41"/>
      <c r="J203" s="65">
        <v>12</v>
      </c>
      <c r="K203" s="65">
        <v>10</v>
      </c>
      <c r="L203" s="66">
        <v>2010</v>
      </c>
      <c r="M203" s="41" t="s">
        <v>540</v>
      </c>
      <c r="N203" s="41">
        <v>2084</v>
      </c>
      <c r="O203" s="67" t="s">
        <v>33</v>
      </c>
      <c r="P203" s="30">
        <v>241301.8455</v>
      </c>
      <c r="S203" s="54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8"/>
      <c r="AB203" s="69">
        <f t="shared" si="22"/>
        <v>36</v>
      </c>
    </row>
    <row r="204" spans="1:28" s="53" customFormat="1">
      <c r="A204" s="70"/>
      <c r="B204" s="71" t="s">
        <v>207</v>
      </c>
      <c r="C204" s="70" t="s">
        <v>67</v>
      </c>
      <c r="D204" s="41" t="s">
        <v>559</v>
      </c>
      <c r="E204" s="41" t="s">
        <v>41</v>
      </c>
      <c r="F204" s="41" t="s">
        <v>555</v>
      </c>
      <c r="G204" s="41" t="s">
        <v>560</v>
      </c>
      <c r="H204" s="41" t="s">
        <v>557</v>
      </c>
      <c r="I204" s="41"/>
      <c r="J204" s="65">
        <v>12</v>
      </c>
      <c r="K204" s="65">
        <v>10</v>
      </c>
      <c r="L204" s="66">
        <v>2010</v>
      </c>
      <c r="M204" s="41" t="s">
        <v>540</v>
      </c>
      <c r="N204" s="41">
        <v>2084</v>
      </c>
      <c r="O204" s="67" t="s">
        <v>33</v>
      </c>
      <c r="P204" s="30">
        <v>241301.8455</v>
      </c>
      <c r="S204" s="54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8"/>
      <c r="AB204" s="69">
        <f t="shared" si="22"/>
        <v>36</v>
      </c>
    </row>
    <row r="205" spans="1:28" s="53" customFormat="1">
      <c r="A205" s="70"/>
      <c r="B205" s="71" t="s">
        <v>207</v>
      </c>
      <c r="C205" s="70" t="s">
        <v>561</v>
      </c>
      <c r="D205" s="41" t="s">
        <v>562</v>
      </c>
      <c r="E205" s="41" t="s">
        <v>563</v>
      </c>
      <c r="F205" s="41"/>
      <c r="G205" s="41" t="s">
        <v>564</v>
      </c>
      <c r="H205" s="41" t="s">
        <v>565</v>
      </c>
      <c r="I205" s="41"/>
      <c r="J205" s="65">
        <v>15</v>
      </c>
      <c r="K205" s="65">
        <v>12</v>
      </c>
      <c r="L205" s="66">
        <v>2010</v>
      </c>
      <c r="M205" s="41" t="s">
        <v>540</v>
      </c>
      <c r="N205" s="72">
        <v>10004121510</v>
      </c>
      <c r="O205" s="67" t="s">
        <v>33</v>
      </c>
      <c r="P205" s="52">
        <v>4995</v>
      </c>
      <c r="S205" s="54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8"/>
      <c r="AB205" s="69">
        <f t="shared" si="22"/>
        <v>36</v>
      </c>
    </row>
    <row r="206" spans="1:28" s="53" customFormat="1">
      <c r="A206" s="70"/>
      <c r="B206" s="71" t="s">
        <v>207</v>
      </c>
      <c r="C206" s="70" t="s">
        <v>566</v>
      </c>
      <c r="D206" s="41" t="s">
        <v>562</v>
      </c>
      <c r="E206" s="41" t="s">
        <v>563</v>
      </c>
      <c r="F206" s="41"/>
      <c r="G206" s="41" t="s">
        <v>567</v>
      </c>
      <c r="H206" s="41" t="s">
        <v>565</v>
      </c>
      <c r="I206" s="41"/>
      <c r="J206" s="65">
        <v>15</v>
      </c>
      <c r="K206" s="65">
        <v>12</v>
      </c>
      <c r="L206" s="66">
        <v>2010</v>
      </c>
      <c r="M206" s="41" t="s">
        <v>540</v>
      </c>
      <c r="N206" s="72">
        <v>10004121510</v>
      </c>
      <c r="O206" s="67" t="s">
        <v>33</v>
      </c>
      <c r="P206" s="52">
        <v>4995</v>
      </c>
      <c r="S206" s="54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8"/>
      <c r="AB206" s="69">
        <f t="shared" si="22"/>
        <v>36</v>
      </c>
    </row>
    <row r="207" spans="1:28" s="53" customFormat="1">
      <c r="A207" s="70"/>
      <c r="B207" s="71" t="s">
        <v>207</v>
      </c>
      <c r="C207" s="70" t="s">
        <v>459</v>
      </c>
      <c r="D207" s="41" t="s">
        <v>568</v>
      </c>
      <c r="E207" s="41"/>
      <c r="F207" s="41"/>
      <c r="G207" s="41" t="s">
        <v>569</v>
      </c>
      <c r="H207" s="41" t="s">
        <v>570</v>
      </c>
      <c r="I207" s="41"/>
      <c r="J207" s="65">
        <v>27</v>
      </c>
      <c r="K207" s="65">
        <v>12</v>
      </c>
      <c r="L207" s="66">
        <v>2010</v>
      </c>
      <c r="M207" s="41" t="s">
        <v>540</v>
      </c>
      <c r="N207" s="41">
        <v>20609</v>
      </c>
      <c r="O207" s="67" t="s">
        <v>33</v>
      </c>
      <c r="P207" s="52">
        <v>8375.2000000000007</v>
      </c>
      <c r="S207" s="54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8"/>
      <c r="AB207" s="69">
        <f t="shared" si="22"/>
        <v>36</v>
      </c>
    </row>
    <row r="208" spans="1:28" s="53" customFormat="1">
      <c r="A208" s="70"/>
      <c r="B208" s="71" t="s">
        <v>207</v>
      </c>
      <c r="C208" s="70" t="s">
        <v>67</v>
      </c>
      <c r="D208" s="41" t="s">
        <v>571</v>
      </c>
      <c r="E208" s="41"/>
      <c r="F208" s="41"/>
      <c r="G208" s="41" t="s">
        <v>572</v>
      </c>
      <c r="H208" s="41" t="s">
        <v>570</v>
      </c>
      <c r="I208" s="41"/>
      <c r="J208" s="65">
        <v>27</v>
      </c>
      <c r="K208" s="65">
        <v>12</v>
      </c>
      <c r="L208" s="66">
        <v>2010</v>
      </c>
      <c r="M208" s="41" t="s">
        <v>540</v>
      </c>
      <c r="N208" s="41">
        <v>20609</v>
      </c>
      <c r="O208" s="67" t="s">
        <v>33</v>
      </c>
      <c r="P208" s="52">
        <v>8375.2000000000007</v>
      </c>
      <c r="S208" s="54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8"/>
      <c r="AB208" s="69">
        <f t="shared" si="22"/>
        <v>36</v>
      </c>
    </row>
    <row r="209" spans="1:28" s="53" customFormat="1">
      <c r="A209" s="70"/>
      <c r="B209" s="71" t="s">
        <v>207</v>
      </c>
      <c r="C209" s="70" t="s">
        <v>573</v>
      </c>
      <c r="D209" s="41" t="s">
        <v>571</v>
      </c>
      <c r="E209" s="41"/>
      <c r="F209" s="41"/>
      <c r="G209" s="41" t="s">
        <v>574</v>
      </c>
      <c r="H209" s="41" t="s">
        <v>570</v>
      </c>
      <c r="I209" s="41"/>
      <c r="J209" s="65">
        <v>27</v>
      </c>
      <c r="K209" s="65">
        <v>12</v>
      </c>
      <c r="L209" s="66">
        <v>2010</v>
      </c>
      <c r="M209" s="41" t="s">
        <v>540</v>
      </c>
      <c r="N209" s="41">
        <v>20609</v>
      </c>
      <c r="O209" s="67" t="s">
        <v>33</v>
      </c>
      <c r="P209" s="52">
        <v>8375.2000000000007</v>
      </c>
      <c r="S209" s="54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8"/>
      <c r="AB209" s="69">
        <f t="shared" si="22"/>
        <v>36</v>
      </c>
    </row>
    <row r="210" spans="1:28" s="53" customFormat="1">
      <c r="A210" s="70"/>
      <c r="B210" s="71" t="s">
        <v>207</v>
      </c>
      <c r="C210" s="70" t="s">
        <v>459</v>
      </c>
      <c r="D210" s="41" t="s">
        <v>571</v>
      </c>
      <c r="E210" s="41"/>
      <c r="F210" s="41"/>
      <c r="G210" s="41" t="s">
        <v>575</v>
      </c>
      <c r="H210" s="41" t="s">
        <v>570</v>
      </c>
      <c r="I210" s="41"/>
      <c r="J210" s="65">
        <v>27</v>
      </c>
      <c r="K210" s="65">
        <v>12</v>
      </c>
      <c r="L210" s="66">
        <v>2010</v>
      </c>
      <c r="M210" s="41" t="s">
        <v>540</v>
      </c>
      <c r="N210" s="41">
        <v>20609</v>
      </c>
      <c r="O210" s="67" t="s">
        <v>33</v>
      </c>
      <c r="P210" s="52">
        <v>8375.2000000000007</v>
      </c>
      <c r="S210" s="54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8"/>
      <c r="AB210" s="69">
        <f t="shared" si="22"/>
        <v>36</v>
      </c>
    </row>
    <row r="211" spans="1:28" s="53" customFormat="1">
      <c r="A211" s="70"/>
      <c r="B211" s="71" t="s">
        <v>207</v>
      </c>
      <c r="C211" s="70" t="s">
        <v>459</v>
      </c>
      <c r="D211" s="41" t="s">
        <v>571</v>
      </c>
      <c r="E211" s="41"/>
      <c r="F211" s="41"/>
      <c r="G211" s="41" t="s">
        <v>576</v>
      </c>
      <c r="H211" s="41" t="s">
        <v>570</v>
      </c>
      <c r="I211" s="41"/>
      <c r="J211" s="65">
        <v>27</v>
      </c>
      <c r="K211" s="65">
        <v>12</v>
      </c>
      <c r="L211" s="66">
        <v>2010</v>
      </c>
      <c r="M211" s="41" t="s">
        <v>540</v>
      </c>
      <c r="N211" s="41">
        <v>20609</v>
      </c>
      <c r="O211" s="67" t="s">
        <v>33</v>
      </c>
      <c r="P211" s="52">
        <v>8375.2000000000007</v>
      </c>
      <c r="S211" s="54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8"/>
      <c r="AB211" s="69">
        <f t="shared" si="22"/>
        <v>36</v>
      </c>
    </row>
    <row r="212" spans="1:28" s="53" customFormat="1">
      <c r="A212" s="70"/>
      <c r="B212" s="71" t="s">
        <v>207</v>
      </c>
      <c r="C212" s="70" t="s">
        <v>67</v>
      </c>
      <c r="D212" s="41" t="s">
        <v>571</v>
      </c>
      <c r="E212" s="41"/>
      <c r="F212" s="41"/>
      <c r="G212" s="41" t="s">
        <v>577</v>
      </c>
      <c r="H212" s="41" t="s">
        <v>570</v>
      </c>
      <c r="I212" s="41"/>
      <c r="J212" s="65">
        <v>27</v>
      </c>
      <c r="K212" s="65">
        <v>12</v>
      </c>
      <c r="L212" s="66">
        <v>2010</v>
      </c>
      <c r="M212" s="41" t="s">
        <v>540</v>
      </c>
      <c r="N212" s="41">
        <v>20609</v>
      </c>
      <c r="O212" s="67" t="s">
        <v>33</v>
      </c>
      <c r="P212" s="52">
        <v>8375.2000000000007</v>
      </c>
      <c r="S212" s="54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8"/>
      <c r="AB212" s="69">
        <f t="shared" si="22"/>
        <v>36</v>
      </c>
    </row>
    <row r="213" spans="1:28" s="53" customFormat="1">
      <c r="A213" s="70"/>
      <c r="B213" s="71" t="s">
        <v>207</v>
      </c>
      <c r="C213" s="70" t="s">
        <v>561</v>
      </c>
      <c r="D213" s="41" t="s">
        <v>571</v>
      </c>
      <c r="E213" s="41"/>
      <c r="F213" s="41"/>
      <c r="G213" s="41" t="s">
        <v>578</v>
      </c>
      <c r="H213" s="41" t="s">
        <v>570</v>
      </c>
      <c r="I213" s="41"/>
      <c r="J213" s="65">
        <v>27</v>
      </c>
      <c r="K213" s="65">
        <v>12</v>
      </c>
      <c r="L213" s="66">
        <v>2010</v>
      </c>
      <c r="M213" s="41" t="s">
        <v>540</v>
      </c>
      <c r="N213" s="41">
        <v>20609</v>
      </c>
      <c r="O213" s="67" t="s">
        <v>33</v>
      </c>
      <c r="P213" s="52">
        <v>8375.2000000000007</v>
      </c>
      <c r="S213" s="54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8"/>
      <c r="AB213" s="69">
        <f t="shared" si="22"/>
        <v>36</v>
      </c>
    </row>
    <row r="214" spans="1:28" s="53" customFormat="1">
      <c r="A214" s="70"/>
      <c r="B214" s="71" t="s">
        <v>207</v>
      </c>
      <c r="C214" s="70" t="s">
        <v>67</v>
      </c>
      <c r="D214" s="41" t="s">
        <v>571</v>
      </c>
      <c r="E214" s="41"/>
      <c r="F214" s="41"/>
      <c r="G214" s="41" t="s">
        <v>579</v>
      </c>
      <c r="H214" s="41" t="s">
        <v>570</v>
      </c>
      <c r="I214" s="41"/>
      <c r="J214" s="65">
        <v>27</v>
      </c>
      <c r="K214" s="65">
        <v>12</v>
      </c>
      <c r="L214" s="66">
        <v>2010</v>
      </c>
      <c r="M214" s="41" t="s">
        <v>540</v>
      </c>
      <c r="N214" s="41">
        <v>20609</v>
      </c>
      <c r="O214" s="67" t="s">
        <v>33</v>
      </c>
      <c r="P214" s="52">
        <v>8375.2000000000007</v>
      </c>
      <c r="S214" s="54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8"/>
      <c r="AB214" s="69">
        <f t="shared" si="22"/>
        <v>36</v>
      </c>
    </row>
    <row r="215" spans="1:28" s="53" customFormat="1">
      <c r="A215" s="70"/>
      <c r="B215" s="71" t="s">
        <v>207</v>
      </c>
      <c r="C215" s="70" t="s">
        <v>67</v>
      </c>
      <c r="D215" s="41" t="s">
        <v>571</v>
      </c>
      <c r="E215" s="41"/>
      <c r="F215" s="41"/>
      <c r="G215" s="41" t="s">
        <v>580</v>
      </c>
      <c r="H215" s="41" t="s">
        <v>570</v>
      </c>
      <c r="I215" s="41"/>
      <c r="J215" s="65">
        <v>27</v>
      </c>
      <c r="K215" s="65">
        <v>12</v>
      </c>
      <c r="L215" s="66">
        <v>2010</v>
      </c>
      <c r="M215" s="41" t="s">
        <v>540</v>
      </c>
      <c r="N215" s="41">
        <v>20609</v>
      </c>
      <c r="O215" s="67" t="s">
        <v>33</v>
      </c>
      <c r="P215" s="52">
        <v>8375.2000000000007</v>
      </c>
      <c r="S215" s="54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8"/>
      <c r="AB215" s="69">
        <f t="shared" si="22"/>
        <v>36</v>
      </c>
    </row>
    <row r="216" spans="1:28" s="53" customFormat="1">
      <c r="A216" s="70"/>
      <c r="B216" s="71" t="s">
        <v>207</v>
      </c>
      <c r="C216" s="70" t="s">
        <v>67</v>
      </c>
      <c r="D216" s="41" t="s">
        <v>571</v>
      </c>
      <c r="E216" s="41"/>
      <c r="F216" s="41"/>
      <c r="G216" s="41" t="s">
        <v>581</v>
      </c>
      <c r="H216" s="41" t="s">
        <v>570</v>
      </c>
      <c r="I216" s="41"/>
      <c r="J216" s="65">
        <v>27</v>
      </c>
      <c r="K216" s="65">
        <v>12</v>
      </c>
      <c r="L216" s="66">
        <v>2010</v>
      </c>
      <c r="M216" s="41" t="s">
        <v>540</v>
      </c>
      <c r="N216" s="41">
        <v>20609</v>
      </c>
      <c r="O216" s="67" t="s">
        <v>33</v>
      </c>
      <c r="P216" s="52">
        <v>8375.2000000000007</v>
      </c>
      <c r="S216" s="54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8"/>
      <c r="AB216" s="69">
        <f t="shared" si="22"/>
        <v>36</v>
      </c>
    </row>
    <row r="217" spans="1:28" s="53" customFormat="1">
      <c r="A217" s="70"/>
      <c r="B217" s="71" t="s">
        <v>207</v>
      </c>
      <c r="C217" s="70" t="s">
        <v>67</v>
      </c>
      <c r="D217" s="41" t="s">
        <v>571</v>
      </c>
      <c r="E217" s="41"/>
      <c r="F217" s="41"/>
      <c r="G217" s="41" t="s">
        <v>582</v>
      </c>
      <c r="H217" s="41" t="s">
        <v>570</v>
      </c>
      <c r="I217" s="41"/>
      <c r="J217" s="65">
        <v>27</v>
      </c>
      <c r="K217" s="65">
        <v>12</v>
      </c>
      <c r="L217" s="66">
        <v>2010</v>
      </c>
      <c r="M217" s="41" t="s">
        <v>540</v>
      </c>
      <c r="N217" s="41">
        <v>20609</v>
      </c>
      <c r="O217" s="67" t="s">
        <v>33</v>
      </c>
      <c r="P217" s="52">
        <v>8375.2000000000007</v>
      </c>
      <c r="S217" s="54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8"/>
      <c r="AB217" s="69">
        <f t="shared" si="22"/>
        <v>36</v>
      </c>
    </row>
    <row r="218" spans="1:28" s="53" customFormat="1">
      <c r="A218" s="70"/>
      <c r="B218" s="71" t="s">
        <v>207</v>
      </c>
      <c r="C218" s="70" t="s">
        <v>67</v>
      </c>
      <c r="D218" s="41" t="s">
        <v>571</v>
      </c>
      <c r="E218" s="41"/>
      <c r="F218" s="41"/>
      <c r="G218" s="41" t="s">
        <v>583</v>
      </c>
      <c r="H218" s="41" t="s">
        <v>570</v>
      </c>
      <c r="I218" s="41"/>
      <c r="J218" s="65">
        <v>27</v>
      </c>
      <c r="K218" s="65">
        <v>12</v>
      </c>
      <c r="L218" s="66">
        <v>2010</v>
      </c>
      <c r="M218" s="41" t="s">
        <v>540</v>
      </c>
      <c r="N218" s="41">
        <v>20609</v>
      </c>
      <c r="O218" s="67" t="s">
        <v>33</v>
      </c>
      <c r="P218" s="52">
        <v>8375.2000000000007</v>
      </c>
      <c r="S218" s="54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8"/>
      <c r="AB218" s="69">
        <f t="shared" si="22"/>
        <v>36</v>
      </c>
    </row>
    <row r="219" spans="1:28" s="53" customFormat="1">
      <c r="A219" s="70"/>
      <c r="B219" s="71" t="s">
        <v>207</v>
      </c>
      <c r="C219" s="70" t="s">
        <v>67</v>
      </c>
      <c r="D219" s="41" t="s">
        <v>571</v>
      </c>
      <c r="E219" s="41"/>
      <c r="F219" s="41"/>
      <c r="G219" s="41" t="s">
        <v>584</v>
      </c>
      <c r="H219" s="41" t="s">
        <v>570</v>
      </c>
      <c r="I219" s="41"/>
      <c r="J219" s="65">
        <v>27</v>
      </c>
      <c r="K219" s="65">
        <v>12</v>
      </c>
      <c r="L219" s="66">
        <v>2010</v>
      </c>
      <c r="M219" s="41" t="s">
        <v>540</v>
      </c>
      <c r="N219" s="41">
        <v>20609</v>
      </c>
      <c r="O219" s="67" t="s">
        <v>33</v>
      </c>
      <c r="P219" s="52">
        <v>8375.2000000000007</v>
      </c>
      <c r="S219" s="54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8"/>
      <c r="AB219" s="69">
        <f t="shared" si="22"/>
        <v>36</v>
      </c>
    </row>
    <row r="220" spans="1:28" s="53" customFormat="1">
      <c r="A220" s="70"/>
      <c r="B220" s="71" t="s">
        <v>207</v>
      </c>
      <c r="C220" s="70" t="s">
        <v>67</v>
      </c>
      <c r="D220" s="41" t="s">
        <v>571</v>
      </c>
      <c r="E220" s="41"/>
      <c r="F220" s="41"/>
      <c r="G220" s="41" t="s">
        <v>585</v>
      </c>
      <c r="H220" s="41" t="s">
        <v>570</v>
      </c>
      <c r="I220" s="41"/>
      <c r="J220" s="65">
        <v>27</v>
      </c>
      <c r="K220" s="65">
        <v>12</v>
      </c>
      <c r="L220" s="66">
        <v>2010</v>
      </c>
      <c r="M220" s="41" t="s">
        <v>540</v>
      </c>
      <c r="N220" s="41">
        <v>20609</v>
      </c>
      <c r="O220" s="67" t="s">
        <v>33</v>
      </c>
      <c r="P220" s="52">
        <v>8375.2000000000007</v>
      </c>
      <c r="S220" s="54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8"/>
      <c r="AB220" s="69">
        <f t="shared" si="22"/>
        <v>36</v>
      </c>
    </row>
    <row r="221" spans="1:28" s="53" customFormat="1">
      <c r="A221" s="70"/>
      <c r="B221" s="71" t="s">
        <v>207</v>
      </c>
      <c r="C221" s="70" t="s">
        <v>67</v>
      </c>
      <c r="D221" s="41" t="s">
        <v>571</v>
      </c>
      <c r="E221" s="41"/>
      <c r="F221" s="41"/>
      <c r="G221" s="41" t="s">
        <v>586</v>
      </c>
      <c r="H221" s="41" t="s">
        <v>570</v>
      </c>
      <c r="I221" s="41"/>
      <c r="J221" s="65">
        <v>27</v>
      </c>
      <c r="K221" s="65">
        <v>12</v>
      </c>
      <c r="L221" s="66">
        <v>2010</v>
      </c>
      <c r="M221" s="41" t="s">
        <v>540</v>
      </c>
      <c r="N221" s="41">
        <v>20609</v>
      </c>
      <c r="O221" s="67" t="s">
        <v>33</v>
      </c>
      <c r="P221" s="52">
        <v>8375.2000000000007</v>
      </c>
      <c r="S221" s="54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8"/>
      <c r="AB221" s="69">
        <f t="shared" si="22"/>
        <v>36</v>
      </c>
    </row>
    <row r="222" spans="1:28" s="53" customFormat="1">
      <c r="A222" s="70"/>
      <c r="B222" s="71" t="s">
        <v>207</v>
      </c>
      <c r="C222" s="70" t="s">
        <v>67</v>
      </c>
      <c r="D222" s="41" t="s">
        <v>571</v>
      </c>
      <c r="E222" s="41"/>
      <c r="F222" s="41"/>
      <c r="G222" s="41" t="s">
        <v>587</v>
      </c>
      <c r="H222" s="41" t="s">
        <v>570</v>
      </c>
      <c r="I222" s="41"/>
      <c r="J222" s="65">
        <v>27</v>
      </c>
      <c r="K222" s="65">
        <v>12</v>
      </c>
      <c r="L222" s="66">
        <v>2010</v>
      </c>
      <c r="M222" s="41" t="s">
        <v>540</v>
      </c>
      <c r="N222" s="41">
        <v>20609</v>
      </c>
      <c r="O222" s="67" t="s">
        <v>33</v>
      </c>
      <c r="P222" s="52">
        <v>8375.2000000000007</v>
      </c>
      <c r="S222" s="54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8"/>
      <c r="AB222" s="69">
        <f t="shared" si="22"/>
        <v>36</v>
      </c>
    </row>
    <row r="223" spans="1:28" s="53" customFormat="1">
      <c r="A223" s="70"/>
      <c r="B223" s="71" t="s">
        <v>207</v>
      </c>
      <c r="C223" s="70" t="s">
        <v>588</v>
      </c>
      <c r="D223" s="41" t="s">
        <v>571</v>
      </c>
      <c r="E223" s="41"/>
      <c r="F223" s="41"/>
      <c r="G223" s="41" t="s">
        <v>589</v>
      </c>
      <c r="H223" s="41" t="s">
        <v>570</v>
      </c>
      <c r="I223" s="41"/>
      <c r="J223" s="65">
        <v>27</v>
      </c>
      <c r="K223" s="65">
        <v>12</v>
      </c>
      <c r="L223" s="66">
        <v>2010</v>
      </c>
      <c r="M223" s="41" t="s">
        <v>540</v>
      </c>
      <c r="N223" s="41">
        <v>20609</v>
      </c>
      <c r="O223" s="67" t="s">
        <v>33</v>
      </c>
      <c r="P223" s="52">
        <v>8375.2000000000007</v>
      </c>
      <c r="S223" s="54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8"/>
      <c r="AB223" s="69">
        <f t="shared" si="22"/>
        <v>36</v>
      </c>
    </row>
    <row r="224" spans="1:28" s="53" customFormat="1">
      <c r="A224" s="70"/>
      <c r="B224" s="71" t="s">
        <v>207</v>
      </c>
      <c r="C224" s="70" t="s">
        <v>459</v>
      </c>
      <c r="D224" s="41" t="s">
        <v>571</v>
      </c>
      <c r="E224" s="41"/>
      <c r="F224" s="41"/>
      <c r="G224" s="41" t="s">
        <v>590</v>
      </c>
      <c r="H224" s="41" t="s">
        <v>570</v>
      </c>
      <c r="I224" s="41"/>
      <c r="J224" s="65">
        <v>27</v>
      </c>
      <c r="K224" s="65">
        <v>12</v>
      </c>
      <c r="L224" s="66">
        <v>2010</v>
      </c>
      <c r="M224" s="41" t="s">
        <v>540</v>
      </c>
      <c r="N224" s="41">
        <v>20609</v>
      </c>
      <c r="O224" s="67" t="s">
        <v>33</v>
      </c>
      <c r="P224" s="52">
        <v>8375.2000000000007</v>
      </c>
      <c r="S224" s="54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8"/>
      <c r="AB224" s="69">
        <f t="shared" si="22"/>
        <v>36</v>
      </c>
    </row>
    <row r="225" spans="1:28" s="53" customFormat="1">
      <c r="A225" s="70"/>
      <c r="B225" s="71" t="s">
        <v>207</v>
      </c>
      <c r="C225" s="70" t="s">
        <v>67</v>
      </c>
      <c r="D225" s="41" t="s">
        <v>571</v>
      </c>
      <c r="E225" s="41"/>
      <c r="F225" s="41"/>
      <c r="G225" s="41" t="s">
        <v>591</v>
      </c>
      <c r="H225" s="41" t="s">
        <v>570</v>
      </c>
      <c r="I225" s="41"/>
      <c r="J225" s="65">
        <v>27</v>
      </c>
      <c r="K225" s="65">
        <v>12</v>
      </c>
      <c r="L225" s="66">
        <v>2010</v>
      </c>
      <c r="M225" s="41" t="s">
        <v>540</v>
      </c>
      <c r="N225" s="41">
        <v>20609</v>
      </c>
      <c r="O225" s="67" t="s">
        <v>33</v>
      </c>
      <c r="P225" s="52">
        <v>8375.2000000000007</v>
      </c>
      <c r="S225" s="54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8"/>
      <c r="AB225" s="69">
        <f t="shared" si="22"/>
        <v>36</v>
      </c>
    </row>
    <row r="226" spans="1:28" s="53" customFormat="1">
      <c r="A226" s="70"/>
      <c r="B226" s="71" t="s">
        <v>207</v>
      </c>
      <c r="C226" s="70" t="s">
        <v>67</v>
      </c>
      <c r="D226" s="41" t="s">
        <v>571</v>
      </c>
      <c r="E226" s="41"/>
      <c r="F226" s="41"/>
      <c r="G226" s="41" t="s">
        <v>592</v>
      </c>
      <c r="H226" s="41" t="s">
        <v>570</v>
      </c>
      <c r="I226" s="41"/>
      <c r="J226" s="65">
        <v>27</v>
      </c>
      <c r="K226" s="65">
        <v>12</v>
      </c>
      <c r="L226" s="66">
        <v>2010</v>
      </c>
      <c r="M226" s="41" t="s">
        <v>540</v>
      </c>
      <c r="N226" s="41">
        <v>20609</v>
      </c>
      <c r="O226" s="67" t="s">
        <v>33</v>
      </c>
      <c r="P226" s="52">
        <v>8375.2000000000007</v>
      </c>
      <c r="S226" s="54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8"/>
      <c r="AB226" s="69">
        <f t="shared" si="22"/>
        <v>36</v>
      </c>
    </row>
    <row r="227" spans="1:28" s="33" customFormat="1">
      <c r="A227" s="70"/>
      <c r="B227" s="71" t="s">
        <v>207</v>
      </c>
      <c r="C227" s="70" t="s">
        <v>593</v>
      </c>
      <c r="D227" s="64" t="s">
        <v>594</v>
      </c>
      <c r="E227" s="41" t="s">
        <v>135</v>
      </c>
      <c r="F227" s="41" t="s">
        <v>595</v>
      </c>
      <c r="G227" s="41" t="s">
        <v>596</v>
      </c>
      <c r="H227" s="41" t="s">
        <v>597</v>
      </c>
      <c r="I227" s="41"/>
      <c r="J227" s="65">
        <v>7</v>
      </c>
      <c r="K227" s="65">
        <v>12</v>
      </c>
      <c r="L227" s="66">
        <v>2010</v>
      </c>
      <c r="M227" s="41" t="s">
        <v>540</v>
      </c>
      <c r="N227" s="41" t="s">
        <v>598</v>
      </c>
      <c r="O227" s="67" t="s">
        <v>33</v>
      </c>
      <c r="P227" s="52">
        <v>5782.6</v>
      </c>
      <c r="S227" s="54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8"/>
      <c r="AB227" s="69">
        <f t="shared" si="22"/>
        <v>36</v>
      </c>
    </row>
    <row r="228" spans="1:28" s="33" customFormat="1">
      <c r="A228" s="70"/>
      <c r="B228" s="71" t="s">
        <v>207</v>
      </c>
      <c r="C228" s="70" t="s">
        <v>593</v>
      </c>
      <c r="D228" s="64" t="s">
        <v>594</v>
      </c>
      <c r="E228" s="41" t="s">
        <v>135</v>
      </c>
      <c r="F228" s="41" t="s">
        <v>595</v>
      </c>
      <c r="G228" s="41" t="s">
        <v>599</v>
      </c>
      <c r="H228" s="41" t="s">
        <v>597</v>
      </c>
      <c r="I228" s="41"/>
      <c r="J228" s="65">
        <v>7</v>
      </c>
      <c r="K228" s="65">
        <v>12</v>
      </c>
      <c r="L228" s="66">
        <v>2010</v>
      </c>
      <c r="M228" s="41" t="s">
        <v>540</v>
      </c>
      <c r="N228" s="41" t="s">
        <v>598</v>
      </c>
      <c r="O228" s="67" t="s">
        <v>33</v>
      </c>
      <c r="P228" s="52">
        <v>5782.6</v>
      </c>
      <c r="S228" s="54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8"/>
      <c r="AB228" s="69">
        <f t="shared" si="22"/>
        <v>36</v>
      </c>
    </row>
    <row r="229" spans="1:28" s="57" customFormat="1">
      <c r="A229" s="22" t="s">
        <v>600</v>
      </c>
      <c r="B229" s="73"/>
      <c r="C229" s="73"/>
      <c r="D229" s="58"/>
      <c r="E229" s="59"/>
      <c r="F229" s="59"/>
      <c r="G229" s="59"/>
      <c r="H229" s="59"/>
      <c r="I229" s="59"/>
      <c r="J229" s="60"/>
      <c r="K229" s="60"/>
      <c r="L229" s="74"/>
      <c r="M229" s="59"/>
      <c r="N229" s="59"/>
      <c r="O229" s="59"/>
      <c r="P229" s="26">
        <f>SUM(P179:P228)</f>
        <v>1916372.7241999994</v>
      </c>
      <c r="Q229" s="28">
        <f>SUM(Q179:Q228)</f>
        <v>0</v>
      </c>
      <c r="R229" s="28"/>
      <c r="S229" s="28">
        <f t="shared" ref="S229:Y229" si="26">SUM(S179:S228)</f>
        <v>150</v>
      </c>
      <c r="T229" s="26">
        <f t="shared" si="26"/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3"/>
    </row>
    <row r="230" spans="1:28" s="57" customFormat="1">
      <c r="A230" s="23"/>
      <c r="B230" s="73"/>
      <c r="C230" s="73"/>
      <c r="D230" s="58"/>
      <c r="E230" s="59"/>
      <c r="F230" s="59"/>
      <c r="G230" s="59"/>
      <c r="H230" s="59"/>
      <c r="I230" s="59"/>
      <c r="J230" s="60"/>
      <c r="K230" s="60"/>
      <c r="L230" s="74"/>
      <c r="M230" s="59"/>
      <c r="N230" s="59"/>
      <c r="O230" s="59"/>
      <c r="P230" s="28"/>
      <c r="S230" s="75"/>
      <c r="T230" s="28"/>
      <c r="U230" s="28"/>
      <c r="V230" s="76"/>
      <c r="W230" s="76"/>
      <c r="X230" s="76"/>
    </row>
    <row r="231" spans="1:28" s="57" customFormat="1">
      <c r="A231" s="22" t="s">
        <v>601</v>
      </c>
      <c r="B231" s="73"/>
      <c r="C231" s="73"/>
      <c r="D231" s="58"/>
      <c r="E231" s="59"/>
      <c r="F231" s="59"/>
      <c r="G231" s="59"/>
      <c r="H231" s="59"/>
      <c r="I231" s="59"/>
      <c r="J231" s="60"/>
      <c r="K231" s="60"/>
      <c r="L231" s="74"/>
      <c r="M231" s="59"/>
      <c r="N231" s="59"/>
      <c r="O231" s="59"/>
      <c r="P231" s="29">
        <f>+P177+P229</f>
        <v>9151946.0341999996</v>
      </c>
      <c r="Q231" s="28">
        <f>+Q177+Q229</f>
        <v>0</v>
      </c>
      <c r="R231" s="28"/>
      <c r="S231" s="28">
        <f t="shared" ref="S231:Y231" si="27">+S177+S229</f>
        <v>150</v>
      </c>
      <c r="T231" s="29">
        <f t="shared" si="27"/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>
      <c r="A232" s="70"/>
      <c r="B232" s="70"/>
      <c r="C232" s="70"/>
      <c r="D232" s="64"/>
      <c r="E232" s="41"/>
      <c r="F232" s="41"/>
      <c r="G232" s="41"/>
      <c r="H232" s="41"/>
      <c r="I232" s="41"/>
      <c r="J232" s="65"/>
      <c r="K232" s="65"/>
      <c r="L232" s="72"/>
      <c r="M232" s="41"/>
      <c r="N232" s="41"/>
      <c r="O232" s="41"/>
      <c r="P232" s="30"/>
      <c r="S232" s="54"/>
      <c r="T232" s="30"/>
      <c r="U232" s="30"/>
      <c r="V232" s="68"/>
      <c r="W232" s="68"/>
      <c r="X232" s="68"/>
    </row>
    <row r="233" spans="1:28" s="33" customFormat="1">
      <c r="A233" s="70"/>
      <c r="B233" s="70"/>
      <c r="C233" s="70"/>
      <c r="D233" s="64"/>
      <c r="E233" s="41"/>
      <c r="F233" s="41"/>
      <c r="G233" s="41"/>
      <c r="H233" s="41"/>
      <c r="I233" s="41"/>
      <c r="J233" s="65"/>
      <c r="K233" s="65"/>
      <c r="L233" s="72"/>
      <c r="M233" s="41"/>
      <c r="N233" s="41"/>
      <c r="O233" s="41"/>
      <c r="P233" s="30"/>
      <c r="S233" s="54"/>
      <c r="T233" s="30"/>
      <c r="U233" s="30"/>
      <c r="V233" s="68"/>
      <c r="W233" s="68"/>
      <c r="X233" s="68"/>
    </row>
    <row r="234" spans="1:28" s="33" customFormat="1">
      <c r="A234" s="70"/>
      <c r="B234" s="70"/>
      <c r="C234" s="70"/>
      <c r="D234" s="64"/>
      <c r="E234" s="41"/>
      <c r="F234" s="41"/>
      <c r="G234" s="41"/>
      <c r="H234" s="41"/>
      <c r="I234" s="41"/>
      <c r="J234" s="65"/>
      <c r="K234" s="65"/>
      <c r="L234" s="72"/>
      <c r="M234" s="41"/>
      <c r="N234" s="41"/>
      <c r="O234" s="41"/>
      <c r="P234" s="30"/>
      <c r="S234" s="54"/>
      <c r="T234" s="30"/>
      <c r="U234" s="30"/>
      <c r="V234" s="68"/>
      <c r="W234" s="68"/>
      <c r="X234" s="68"/>
    </row>
    <row r="235" spans="1:28" s="33" customFormat="1" ht="15.75" customHeight="1">
      <c r="A235" s="70"/>
      <c r="B235" s="70"/>
      <c r="C235" s="70"/>
      <c r="D235" s="601" t="s">
        <v>602</v>
      </c>
      <c r="E235" s="78" t="s">
        <v>474</v>
      </c>
      <c r="F235" s="82" t="s">
        <v>603</v>
      </c>
      <c r="G235" s="78" t="s">
        <v>604</v>
      </c>
      <c r="H235" s="78" t="s">
        <v>605</v>
      </c>
      <c r="I235" s="78"/>
      <c r="J235" s="83">
        <v>20</v>
      </c>
      <c r="K235" s="83">
        <v>1</v>
      </c>
      <c r="L235" s="84">
        <v>2011</v>
      </c>
      <c r="M235" s="78" t="s">
        <v>58</v>
      </c>
      <c r="N235" s="92" t="s">
        <v>606</v>
      </c>
      <c r="O235" s="78" t="s">
        <v>33</v>
      </c>
      <c r="P235" s="15">
        <v>51871.673999999999</v>
      </c>
      <c r="Q235" s="635"/>
      <c r="R235" s="635"/>
      <c r="S235" s="636">
        <v>3</v>
      </c>
      <c r="T235" s="5">
        <v>0</v>
      </c>
      <c r="U235" s="5">
        <v>51870.673999999992</v>
      </c>
      <c r="V235" s="5">
        <v>51870.673999999992</v>
      </c>
      <c r="W235" s="15">
        <f>V235-U235</f>
        <v>0</v>
      </c>
      <c r="X235" s="79">
        <f>P235-V235</f>
        <v>1.000000000007276</v>
      </c>
      <c r="Y235" s="82">
        <v>15086</v>
      </c>
      <c r="AB235" s="69">
        <f t="shared" ref="AB235:AB272" si="28">IF((DATEDIF(I235,AB$4,"m"))&gt;=36,36,(DATEDIF(I235,AB$4,"m")))</f>
        <v>36</v>
      </c>
    </row>
    <row r="236" spans="1:28" s="33" customFormat="1">
      <c r="A236" s="70"/>
      <c r="B236" s="70"/>
      <c r="C236" s="70"/>
      <c r="D236" s="601" t="s">
        <v>607</v>
      </c>
      <c r="E236" s="78" t="s">
        <v>474</v>
      </c>
      <c r="F236" s="82" t="s">
        <v>603</v>
      </c>
      <c r="G236" s="78" t="s">
        <v>608</v>
      </c>
      <c r="H236" s="78" t="s">
        <v>605</v>
      </c>
      <c r="I236" s="78"/>
      <c r="J236" s="83">
        <v>20</v>
      </c>
      <c r="K236" s="83">
        <v>1</v>
      </c>
      <c r="L236" s="84">
        <v>2011</v>
      </c>
      <c r="M236" s="78" t="s">
        <v>58</v>
      </c>
      <c r="N236" s="92" t="s">
        <v>606</v>
      </c>
      <c r="O236" s="78" t="s">
        <v>33</v>
      </c>
      <c r="P236" s="460">
        <v>51871.673999999999</v>
      </c>
      <c r="Q236" s="635"/>
      <c r="R236" s="635"/>
      <c r="S236" s="636">
        <v>3</v>
      </c>
      <c r="T236" s="5">
        <v>0</v>
      </c>
      <c r="U236" s="5">
        <v>51870.673999999992</v>
      </c>
      <c r="V236" s="5">
        <v>51870.673999999992</v>
      </c>
      <c r="W236" s="79">
        <f>+V236-U236</f>
        <v>0</v>
      </c>
      <c r="X236" s="79">
        <f t="shared" ref="X236:X272" si="29">P236-V236</f>
        <v>1.000000000007276</v>
      </c>
      <c r="Y236" s="82">
        <v>15086</v>
      </c>
      <c r="AB236" s="69">
        <f t="shared" si="28"/>
        <v>36</v>
      </c>
    </row>
    <row r="237" spans="1:28" s="33" customFormat="1">
      <c r="A237" s="70"/>
      <c r="B237" s="70"/>
      <c r="C237" s="70"/>
      <c r="D237" s="601" t="s">
        <v>607</v>
      </c>
      <c r="E237" s="78" t="s">
        <v>474</v>
      </c>
      <c r="F237" s="82" t="s">
        <v>603</v>
      </c>
      <c r="G237" s="78" t="s">
        <v>609</v>
      </c>
      <c r="H237" s="78" t="s">
        <v>605</v>
      </c>
      <c r="I237" s="78"/>
      <c r="J237" s="83">
        <v>20</v>
      </c>
      <c r="K237" s="83">
        <v>1</v>
      </c>
      <c r="L237" s="84">
        <v>2011</v>
      </c>
      <c r="M237" s="78" t="s">
        <v>58</v>
      </c>
      <c r="N237" s="92" t="s">
        <v>606</v>
      </c>
      <c r="O237" s="78" t="s">
        <v>33</v>
      </c>
      <c r="P237" s="460">
        <v>51871.673999999999</v>
      </c>
      <c r="Q237" s="635"/>
      <c r="R237" s="635"/>
      <c r="S237" s="636">
        <v>3</v>
      </c>
      <c r="T237" s="5">
        <v>0</v>
      </c>
      <c r="U237" s="5">
        <v>51870.673999999992</v>
      </c>
      <c r="V237" s="5">
        <v>51870.673999999992</v>
      </c>
      <c r="W237" s="79">
        <f t="shared" ref="W237:W272" si="30">+V237-U237</f>
        <v>0</v>
      </c>
      <c r="X237" s="79">
        <f t="shared" si="29"/>
        <v>1.000000000007276</v>
      </c>
      <c r="Y237" s="82">
        <v>15086</v>
      </c>
      <c r="AB237" s="69">
        <f t="shared" si="28"/>
        <v>36</v>
      </c>
    </row>
    <row r="238" spans="1:28" s="33" customFormat="1">
      <c r="A238" s="70"/>
      <c r="B238" s="70"/>
      <c r="C238" s="70"/>
      <c r="D238" s="601" t="s">
        <v>607</v>
      </c>
      <c r="E238" s="78" t="s">
        <v>474</v>
      </c>
      <c r="F238" s="82" t="s">
        <v>603</v>
      </c>
      <c r="G238" s="78" t="s">
        <v>610</v>
      </c>
      <c r="H238" s="78" t="s">
        <v>605</v>
      </c>
      <c r="I238" s="78"/>
      <c r="J238" s="83">
        <v>20</v>
      </c>
      <c r="K238" s="83">
        <v>1</v>
      </c>
      <c r="L238" s="84">
        <v>2011</v>
      </c>
      <c r="M238" s="78" t="s">
        <v>58</v>
      </c>
      <c r="N238" s="92" t="s">
        <v>606</v>
      </c>
      <c r="O238" s="78" t="s">
        <v>33</v>
      </c>
      <c r="P238" s="460">
        <v>51871.673999999999</v>
      </c>
      <c r="Q238" s="635"/>
      <c r="R238" s="635"/>
      <c r="S238" s="636">
        <v>3</v>
      </c>
      <c r="T238" s="5">
        <v>0</v>
      </c>
      <c r="U238" s="5">
        <v>51870.673999999992</v>
      </c>
      <c r="V238" s="5">
        <v>51870.673999999992</v>
      </c>
      <c r="W238" s="79">
        <f t="shared" si="30"/>
        <v>0</v>
      </c>
      <c r="X238" s="79">
        <f t="shared" si="29"/>
        <v>1.000000000007276</v>
      </c>
      <c r="Y238" s="82">
        <v>15086</v>
      </c>
      <c r="AB238" s="69">
        <f t="shared" si="28"/>
        <v>36</v>
      </c>
    </row>
    <row r="239" spans="1:28" s="33" customFormat="1">
      <c r="A239" s="70"/>
      <c r="B239" s="70"/>
      <c r="C239" s="70"/>
      <c r="D239" s="601" t="s">
        <v>607</v>
      </c>
      <c r="E239" s="78" t="s">
        <v>474</v>
      </c>
      <c r="F239" s="82" t="s">
        <v>603</v>
      </c>
      <c r="G239" s="78" t="s">
        <v>611</v>
      </c>
      <c r="H239" s="78" t="s">
        <v>605</v>
      </c>
      <c r="I239" s="78"/>
      <c r="J239" s="83">
        <v>20</v>
      </c>
      <c r="K239" s="83">
        <v>1</v>
      </c>
      <c r="L239" s="84">
        <v>2011</v>
      </c>
      <c r="M239" s="78" t="s">
        <v>58</v>
      </c>
      <c r="N239" s="92" t="s">
        <v>606</v>
      </c>
      <c r="O239" s="78" t="s">
        <v>33</v>
      </c>
      <c r="P239" s="460">
        <v>51871.673999999999</v>
      </c>
      <c r="Q239" s="635"/>
      <c r="R239" s="635"/>
      <c r="S239" s="636">
        <v>3</v>
      </c>
      <c r="T239" s="5">
        <v>0</v>
      </c>
      <c r="U239" s="5">
        <v>51870.673999999992</v>
      </c>
      <c r="V239" s="5">
        <v>51870.673999999992</v>
      </c>
      <c r="W239" s="79">
        <f t="shared" si="30"/>
        <v>0</v>
      </c>
      <c r="X239" s="79">
        <f t="shared" si="29"/>
        <v>1.000000000007276</v>
      </c>
      <c r="Y239" s="82">
        <v>15086</v>
      </c>
      <c r="AB239" s="69">
        <f t="shared" si="28"/>
        <v>36</v>
      </c>
    </row>
    <row r="240" spans="1:28" s="33" customFormat="1">
      <c r="A240" s="70"/>
      <c r="B240" s="70"/>
      <c r="C240" s="70"/>
      <c r="D240" s="601" t="s">
        <v>607</v>
      </c>
      <c r="E240" s="78" t="s">
        <v>474</v>
      </c>
      <c r="F240" s="82" t="s">
        <v>603</v>
      </c>
      <c r="G240" s="78" t="s">
        <v>612</v>
      </c>
      <c r="H240" s="78" t="s">
        <v>605</v>
      </c>
      <c r="I240" s="78"/>
      <c r="J240" s="83">
        <v>20</v>
      </c>
      <c r="K240" s="83">
        <v>1</v>
      </c>
      <c r="L240" s="84">
        <v>2011</v>
      </c>
      <c r="M240" s="78" t="s">
        <v>58</v>
      </c>
      <c r="N240" s="92" t="s">
        <v>606</v>
      </c>
      <c r="O240" s="78" t="s">
        <v>33</v>
      </c>
      <c r="P240" s="460">
        <v>51871.673999999999</v>
      </c>
      <c r="Q240" s="635"/>
      <c r="R240" s="635"/>
      <c r="S240" s="636">
        <v>3</v>
      </c>
      <c r="T240" s="5">
        <v>0</v>
      </c>
      <c r="U240" s="5">
        <v>51870.673999999992</v>
      </c>
      <c r="V240" s="5">
        <v>51870.673999999992</v>
      </c>
      <c r="W240" s="79">
        <f t="shared" si="30"/>
        <v>0</v>
      </c>
      <c r="X240" s="79">
        <f t="shared" si="29"/>
        <v>1.000000000007276</v>
      </c>
      <c r="Y240" s="82">
        <v>15086</v>
      </c>
      <c r="AB240" s="69">
        <f t="shared" si="28"/>
        <v>36</v>
      </c>
    </row>
    <row r="241" spans="1:28" s="33" customFormat="1">
      <c r="A241" s="70"/>
      <c r="B241" s="70"/>
      <c r="C241" s="70"/>
      <c r="D241" s="601" t="s">
        <v>607</v>
      </c>
      <c r="E241" s="78" t="s">
        <v>474</v>
      </c>
      <c r="F241" s="82" t="s">
        <v>603</v>
      </c>
      <c r="G241" s="78" t="s">
        <v>613</v>
      </c>
      <c r="H241" s="78" t="s">
        <v>605</v>
      </c>
      <c r="I241" s="78"/>
      <c r="J241" s="83">
        <v>20</v>
      </c>
      <c r="K241" s="83">
        <v>1</v>
      </c>
      <c r="L241" s="84">
        <v>2011</v>
      </c>
      <c r="M241" s="78" t="s">
        <v>58</v>
      </c>
      <c r="N241" s="92" t="s">
        <v>606</v>
      </c>
      <c r="O241" s="78" t="s">
        <v>33</v>
      </c>
      <c r="P241" s="460">
        <v>51871.673999999999</v>
      </c>
      <c r="Q241" s="635"/>
      <c r="R241" s="635"/>
      <c r="S241" s="636">
        <v>3</v>
      </c>
      <c r="T241" s="5">
        <v>0</v>
      </c>
      <c r="U241" s="5">
        <v>51870.673999999992</v>
      </c>
      <c r="V241" s="5">
        <v>51870.673999999992</v>
      </c>
      <c r="W241" s="79">
        <f t="shared" si="30"/>
        <v>0</v>
      </c>
      <c r="X241" s="79">
        <f t="shared" si="29"/>
        <v>1.000000000007276</v>
      </c>
      <c r="Y241" s="82">
        <v>15086</v>
      </c>
      <c r="AB241" s="69">
        <f t="shared" si="28"/>
        <v>36</v>
      </c>
    </row>
    <row r="242" spans="1:28" s="33" customFormat="1">
      <c r="A242" s="70"/>
      <c r="B242" s="70"/>
      <c r="C242" s="70"/>
      <c r="D242" s="601" t="s">
        <v>607</v>
      </c>
      <c r="E242" s="78" t="s">
        <v>474</v>
      </c>
      <c r="F242" s="82" t="s">
        <v>603</v>
      </c>
      <c r="G242" s="78" t="s">
        <v>614</v>
      </c>
      <c r="H242" s="78" t="s">
        <v>605</v>
      </c>
      <c r="I242" s="78"/>
      <c r="J242" s="83">
        <v>20</v>
      </c>
      <c r="K242" s="83">
        <v>1</v>
      </c>
      <c r="L242" s="84">
        <v>2011</v>
      </c>
      <c r="M242" s="78" t="s">
        <v>58</v>
      </c>
      <c r="N242" s="92" t="s">
        <v>606</v>
      </c>
      <c r="O242" s="78" t="s">
        <v>33</v>
      </c>
      <c r="P242" s="460">
        <v>51871.673999999999</v>
      </c>
      <c r="Q242" s="635"/>
      <c r="R242" s="635"/>
      <c r="S242" s="636">
        <v>3</v>
      </c>
      <c r="T242" s="5">
        <v>0</v>
      </c>
      <c r="U242" s="5">
        <v>51870.673999999992</v>
      </c>
      <c r="V242" s="5">
        <v>51870.673999999992</v>
      </c>
      <c r="W242" s="79">
        <f t="shared" si="30"/>
        <v>0</v>
      </c>
      <c r="X242" s="79">
        <f t="shared" si="29"/>
        <v>1.000000000007276</v>
      </c>
      <c r="Y242" s="82">
        <v>15086</v>
      </c>
      <c r="AB242" s="69">
        <f t="shared" si="28"/>
        <v>36</v>
      </c>
    </row>
    <row r="243" spans="1:28" s="33" customFormat="1">
      <c r="A243" s="70"/>
      <c r="B243" s="70"/>
      <c r="C243" s="70"/>
      <c r="D243" s="601" t="s">
        <v>607</v>
      </c>
      <c r="E243" s="78" t="s">
        <v>474</v>
      </c>
      <c r="F243" s="82" t="s">
        <v>603</v>
      </c>
      <c r="G243" s="78" t="s">
        <v>615</v>
      </c>
      <c r="H243" s="78" t="s">
        <v>605</v>
      </c>
      <c r="I243" s="78"/>
      <c r="J243" s="83">
        <v>20</v>
      </c>
      <c r="K243" s="83">
        <v>1</v>
      </c>
      <c r="L243" s="84">
        <v>2011</v>
      </c>
      <c r="M243" s="78" t="s">
        <v>58</v>
      </c>
      <c r="N243" s="92" t="s">
        <v>606</v>
      </c>
      <c r="O243" s="78" t="s">
        <v>33</v>
      </c>
      <c r="P243" s="460">
        <v>51871.673999999999</v>
      </c>
      <c r="Q243" s="635"/>
      <c r="R243" s="635"/>
      <c r="S243" s="636">
        <v>3</v>
      </c>
      <c r="T243" s="5">
        <v>0</v>
      </c>
      <c r="U243" s="5">
        <v>51870.673999999992</v>
      </c>
      <c r="V243" s="5">
        <v>51870.673999999992</v>
      </c>
      <c r="W243" s="79">
        <f t="shared" si="30"/>
        <v>0</v>
      </c>
      <c r="X243" s="79">
        <f t="shared" si="29"/>
        <v>1.000000000007276</v>
      </c>
      <c r="Y243" s="82">
        <v>15086</v>
      </c>
      <c r="AB243" s="69">
        <f t="shared" si="28"/>
        <v>36</v>
      </c>
    </row>
    <row r="244" spans="1:28" s="33" customFormat="1">
      <c r="A244" s="70"/>
      <c r="B244" s="70"/>
      <c r="C244" s="70"/>
      <c r="D244" s="601" t="s">
        <v>607</v>
      </c>
      <c r="E244" s="78" t="s">
        <v>474</v>
      </c>
      <c r="F244" s="82" t="s">
        <v>603</v>
      </c>
      <c r="G244" s="7" t="s">
        <v>616</v>
      </c>
      <c r="H244" s="78" t="s">
        <v>605</v>
      </c>
      <c r="I244" s="78"/>
      <c r="J244" s="83">
        <v>20</v>
      </c>
      <c r="K244" s="83">
        <v>1</v>
      </c>
      <c r="L244" s="84">
        <v>2011</v>
      </c>
      <c r="M244" s="78" t="s">
        <v>58</v>
      </c>
      <c r="N244" s="92" t="s">
        <v>606</v>
      </c>
      <c r="O244" s="78" t="s">
        <v>33</v>
      </c>
      <c r="P244" s="460">
        <v>51871.673999999999</v>
      </c>
      <c r="Q244" s="635"/>
      <c r="R244" s="635"/>
      <c r="S244" s="636">
        <v>3</v>
      </c>
      <c r="T244" s="5">
        <v>0</v>
      </c>
      <c r="U244" s="5">
        <v>51870.673999999992</v>
      </c>
      <c r="V244" s="5">
        <v>51870.673999999992</v>
      </c>
      <c r="W244" s="79">
        <f t="shared" si="30"/>
        <v>0</v>
      </c>
      <c r="X244" s="79">
        <f t="shared" si="29"/>
        <v>1.000000000007276</v>
      </c>
      <c r="Y244" s="82">
        <v>15086</v>
      </c>
      <c r="AB244" s="69">
        <f t="shared" si="28"/>
        <v>36</v>
      </c>
    </row>
    <row r="245" spans="1:28" s="33" customFormat="1">
      <c r="A245" s="70"/>
      <c r="B245" s="70"/>
      <c r="C245" s="70"/>
      <c r="D245" s="81" t="s">
        <v>617</v>
      </c>
      <c r="E245" s="78" t="s">
        <v>30</v>
      </c>
      <c r="F245" s="82" t="s">
        <v>618</v>
      </c>
      <c r="G245" s="78" t="s">
        <v>619</v>
      </c>
      <c r="H245" s="78" t="s">
        <v>141</v>
      </c>
      <c r="I245" s="78"/>
      <c r="J245" s="83">
        <v>22</v>
      </c>
      <c r="K245" s="83">
        <v>2</v>
      </c>
      <c r="L245" s="84">
        <v>2011</v>
      </c>
      <c r="M245" s="78" t="s">
        <v>58</v>
      </c>
      <c r="N245" s="602" t="s">
        <v>620</v>
      </c>
      <c r="O245" s="78" t="s">
        <v>33</v>
      </c>
      <c r="P245" s="52">
        <v>6055</v>
      </c>
      <c r="Q245" s="635"/>
      <c r="R245" s="635"/>
      <c r="S245" s="636">
        <v>3</v>
      </c>
      <c r="T245" s="5">
        <v>0</v>
      </c>
      <c r="U245" s="5">
        <v>6054</v>
      </c>
      <c r="V245" s="5">
        <v>6054</v>
      </c>
      <c r="W245" s="79">
        <f t="shared" si="30"/>
        <v>0</v>
      </c>
      <c r="X245" s="79">
        <f t="shared" si="29"/>
        <v>1</v>
      </c>
      <c r="Y245" s="82">
        <v>15161</v>
      </c>
      <c r="AB245" s="69">
        <f t="shared" si="28"/>
        <v>36</v>
      </c>
    </row>
    <row r="246" spans="1:28" s="33" customFormat="1">
      <c r="A246" s="70"/>
      <c r="B246" s="70"/>
      <c r="C246" s="70"/>
      <c r="D246" s="33" t="s">
        <v>621</v>
      </c>
      <c r="E246" s="78" t="s">
        <v>36</v>
      </c>
      <c r="F246" s="82" t="s">
        <v>622</v>
      </c>
      <c r="G246" s="78" t="s">
        <v>623</v>
      </c>
      <c r="H246" s="78" t="s">
        <v>141</v>
      </c>
      <c r="I246" s="78"/>
      <c r="J246" s="83">
        <v>28</v>
      </c>
      <c r="K246" s="83">
        <v>3</v>
      </c>
      <c r="L246" s="84">
        <v>2011</v>
      </c>
      <c r="M246" s="78" t="s">
        <v>58</v>
      </c>
      <c r="N246" s="92" t="s">
        <v>624</v>
      </c>
      <c r="O246" s="78" t="s">
        <v>33</v>
      </c>
      <c r="P246" s="52">
        <v>9630</v>
      </c>
      <c r="Q246" s="635"/>
      <c r="R246" s="635"/>
      <c r="S246" s="636">
        <v>3</v>
      </c>
      <c r="T246" s="5">
        <v>0</v>
      </c>
      <c r="U246" s="5">
        <v>9629</v>
      </c>
      <c r="V246" s="5">
        <v>9629</v>
      </c>
      <c r="W246" s="79">
        <f t="shared" si="30"/>
        <v>0</v>
      </c>
      <c r="X246" s="79">
        <f t="shared" si="29"/>
        <v>1</v>
      </c>
      <c r="Y246" s="82">
        <v>15440</v>
      </c>
      <c r="AB246" s="69">
        <f t="shared" si="28"/>
        <v>36</v>
      </c>
    </row>
    <row r="247" spans="1:28" s="33" customFormat="1">
      <c r="A247" s="70"/>
      <c r="B247" s="70"/>
      <c r="C247" s="70"/>
      <c r="D247" s="81" t="s">
        <v>625</v>
      </c>
      <c r="E247" s="78" t="s">
        <v>563</v>
      </c>
      <c r="F247" s="82" t="s">
        <v>626</v>
      </c>
      <c r="G247" s="78"/>
      <c r="H247" s="78" t="s">
        <v>565</v>
      </c>
      <c r="I247" s="78"/>
      <c r="J247" s="83">
        <v>1</v>
      </c>
      <c r="K247" s="83">
        <v>4</v>
      </c>
      <c r="L247" s="84">
        <v>2011</v>
      </c>
      <c r="M247" s="78" t="s">
        <v>58</v>
      </c>
      <c r="N247" s="92" t="s">
        <v>627</v>
      </c>
      <c r="O247" s="78" t="s">
        <v>33</v>
      </c>
      <c r="P247" s="52">
        <v>3995</v>
      </c>
      <c r="Q247" s="635"/>
      <c r="R247" s="635"/>
      <c r="S247" s="636">
        <v>3</v>
      </c>
      <c r="T247" s="5">
        <v>0</v>
      </c>
      <c r="U247" s="5">
        <v>3994</v>
      </c>
      <c r="V247" s="5">
        <v>3994</v>
      </c>
      <c r="W247" s="79">
        <f t="shared" si="30"/>
        <v>0</v>
      </c>
      <c r="X247" s="79">
        <f t="shared" si="29"/>
        <v>1</v>
      </c>
      <c r="Y247" s="82">
        <v>15408</v>
      </c>
      <c r="AB247" s="69">
        <f t="shared" si="28"/>
        <v>36</v>
      </c>
    </row>
    <row r="248" spans="1:28" s="33" customFormat="1">
      <c r="A248" s="70"/>
      <c r="B248" s="70"/>
      <c r="C248" s="70"/>
      <c r="D248" s="41" t="s">
        <v>628</v>
      </c>
      <c r="E248" s="78" t="s">
        <v>30</v>
      </c>
      <c r="F248" s="82" t="s">
        <v>629</v>
      </c>
      <c r="G248" s="535" t="s">
        <v>630</v>
      </c>
      <c r="H248" s="78" t="s">
        <v>248</v>
      </c>
      <c r="I248" s="78"/>
      <c r="J248" s="83">
        <v>1</v>
      </c>
      <c r="K248" s="83">
        <v>4</v>
      </c>
      <c r="L248" s="84">
        <v>2011</v>
      </c>
      <c r="M248" s="78" t="s">
        <v>58</v>
      </c>
      <c r="N248" s="92" t="s">
        <v>631</v>
      </c>
      <c r="O248" s="78" t="s">
        <v>33</v>
      </c>
      <c r="P248" s="52">
        <v>38865.800000000003</v>
      </c>
      <c r="Q248" s="635"/>
      <c r="R248" s="635"/>
      <c r="S248" s="636">
        <v>3</v>
      </c>
      <c r="T248" s="5">
        <v>0</v>
      </c>
      <c r="U248" s="5">
        <v>38864.800000000003</v>
      </c>
      <c r="V248" s="5">
        <v>38864.800000000003</v>
      </c>
      <c r="W248" s="79">
        <f t="shared" si="30"/>
        <v>0</v>
      </c>
      <c r="X248" s="79">
        <f t="shared" si="29"/>
        <v>1</v>
      </c>
      <c r="Y248" s="82">
        <v>15498</v>
      </c>
      <c r="AB248" s="69">
        <f t="shared" si="28"/>
        <v>36</v>
      </c>
    </row>
    <row r="249" spans="1:28" s="33" customFormat="1">
      <c r="A249" s="70"/>
      <c r="B249" s="70"/>
      <c r="C249" s="70"/>
      <c r="D249" s="81" t="s">
        <v>632</v>
      </c>
      <c r="E249" s="78" t="s">
        <v>633</v>
      </c>
      <c r="F249" s="82"/>
      <c r="G249" s="78"/>
      <c r="H249" s="78" t="s">
        <v>634</v>
      </c>
      <c r="I249" s="78"/>
      <c r="J249" s="83">
        <v>1</v>
      </c>
      <c r="K249" s="83">
        <v>4</v>
      </c>
      <c r="L249" s="84">
        <v>2011</v>
      </c>
      <c r="M249" s="78" t="s">
        <v>58</v>
      </c>
      <c r="N249" s="92" t="s">
        <v>635</v>
      </c>
      <c r="O249" s="78" t="s">
        <v>33</v>
      </c>
      <c r="P249" s="52">
        <v>9216.2000000000007</v>
      </c>
      <c r="Q249" s="635"/>
      <c r="R249" s="635"/>
      <c r="S249" s="636">
        <v>3</v>
      </c>
      <c r="T249" s="5">
        <v>0</v>
      </c>
      <c r="U249" s="5">
        <v>9215.2000000000007</v>
      </c>
      <c r="V249" s="5">
        <v>9215.2000000000007</v>
      </c>
      <c r="W249" s="79">
        <f t="shared" si="30"/>
        <v>0</v>
      </c>
      <c r="X249" s="79">
        <f t="shared" si="29"/>
        <v>1</v>
      </c>
      <c r="Y249" s="82">
        <v>15499</v>
      </c>
      <c r="AB249" s="69">
        <f t="shared" si="28"/>
        <v>36</v>
      </c>
    </row>
    <row r="250" spans="1:28" s="33" customFormat="1">
      <c r="A250" s="70"/>
      <c r="B250" s="70"/>
      <c r="C250" s="70"/>
      <c r="D250" s="53" t="s">
        <v>636</v>
      </c>
      <c r="E250" s="78" t="s">
        <v>637</v>
      </c>
      <c r="F250" s="82" t="s">
        <v>638</v>
      </c>
      <c r="G250" s="78"/>
      <c r="H250" s="78" t="s">
        <v>639</v>
      </c>
      <c r="I250" s="78"/>
      <c r="J250" s="83">
        <v>15</v>
      </c>
      <c r="K250" s="83">
        <v>4</v>
      </c>
      <c r="L250" s="84">
        <v>2011</v>
      </c>
      <c r="M250" s="78" t="s">
        <v>58</v>
      </c>
      <c r="N250" s="92" t="s">
        <v>640</v>
      </c>
      <c r="O250" s="78" t="s">
        <v>33</v>
      </c>
      <c r="P250" s="52">
        <v>87115.66</v>
      </c>
      <c r="Q250" s="635"/>
      <c r="R250" s="635"/>
      <c r="S250" s="636">
        <v>3</v>
      </c>
      <c r="T250" s="5">
        <v>0</v>
      </c>
      <c r="U250" s="5">
        <v>87114.66</v>
      </c>
      <c r="V250" s="5">
        <v>87114.66</v>
      </c>
      <c r="W250" s="79">
        <f t="shared" si="30"/>
        <v>0</v>
      </c>
      <c r="X250" s="79">
        <f t="shared" si="29"/>
        <v>1</v>
      </c>
      <c r="Y250" s="82">
        <v>15422</v>
      </c>
      <c r="AB250" s="69">
        <f t="shared" si="28"/>
        <v>36</v>
      </c>
    </row>
    <row r="251" spans="1:28" s="33" customFormat="1">
      <c r="A251" s="70"/>
      <c r="B251" s="70"/>
      <c r="C251" s="70"/>
      <c r="D251" s="81" t="s">
        <v>641</v>
      </c>
      <c r="E251" s="78" t="s">
        <v>30</v>
      </c>
      <c r="F251" s="82" t="s">
        <v>642</v>
      </c>
      <c r="G251" s="78" t="s">
        <v>643</v>
      </c>
      <c r="H251" s="78" t="s">
        <v>634</v>
      </c>
      <c r="I251" s="78"/>
      <c r="J251" s="83">
        <v>10</v>
      </c>
      <c r="K251" s="83">
        <v>5</v>
      </c>
      <c r="L251" s="84">
        <v>2011</v>
      </c>
      <c r="M251" s="78" t="s">
        <v>58</v>
      </c>
      <c r="N251" s="92" t="s">
        <v>644</v>
      </c>
      <c r="O251" s="78" t="s">
        <v>33</v>
      </c>
      <c r="P251" s="52">
        <v>6084.2</v>
      </c>
      <c r="Q251" s="635"/>
      <c r="R251" s="635"/>
      <c r="S251" s="636">
        <v>3</v>
      </c>
      <c r="T251" s="5">
        <v>0</v>
      </c>
      <c r="U251" s="5">
        <v>6083.2000000000007</v>
      </c>
      <c r="V251" s="5">
        <v>6083.2000000000007</v>
      </c>
      <c r="W251" s="79">
        <f t="shared" si="30"/>
        <v>0</v>
      </c>
      <c r="X251" s="79">
        <f t="shared" si="29"/>
        <v>0.99999999999909051</v>
      </c>
      <c r="Y251" s="82">
        <v>15551</v>
      </c>
      <c r="AB251" s="69">
        <f t="shared" si="28"/>
        <v>36</v>
      </c>
    </row>
    <row r="252" spans="1:28" s="33" customFormat="1">
      <c r="A252" s="70"/>
      <c r="B252" s="70"/>
      <c r="C252" s="70"/>
      <c r="D252" s="81" t="s">
        <v>641</v>
      </c>
      <c r="E252" s="78" t="s">
        <v>30</v>
      </c>
      <c r="F252" s="82" t="s">
        <v>642</v>
      </c>
      <c r="G252" s="78" t="s">
        <v>645</v>
      </c>
      <c r="H252" s="78" t="s">
        <v>634</v>
      </c>
      <c r="I252" s="78"/>
      <c r="J252" s="83">
        <v>10</v>
      </c>
      <c r="K252" s="83">
        <v>5</v>
      </c>
      <c r="L252" s="84">
        <v>2011</v>
      </c>
      <c r="M252" s="78" t="s">
        <v>58</v>
      </c>
      <c r="N252" s="92" t="s">
        <v>644</v>
      </c>
      <c r="O252" s="78" t="s">
        <v>33</v>
      </c>
      <c r="P252" s="52">
        <v>6084.2</v>
      </c>
      <c r="Q252" s="635"/>
      <c r="R252" s="635"/>
      <c r="S252" s="636">
        <v>3</v>
      </c>
      <c r="T252" s="5">
        <v>0</v>
      </c>
      <c r="U252" s="5">
        <v>6083.2000000000007</v>
      </c>
      <c r="V252" s="5">
        <v>6083.2000000000007</v>
      </c>
      <c r="W252" s="79">
        <f t="shared" si="30"/>
        <v>0</v>
      </c>
      <c r="X252" s="79">
        <f t="shared" si="29"/>
        <v>0.99999999999909051</v>
      </c>
      <c r="Y252" s="82">
        <v>15551</v>
      </c>
      <c r="AB252" s="69">
        <f t="shared" si="28"/>
        <v>36</v>
      </c>
    </row>
    <row r="253" spans="1:28" s="33" customFormat="1">
      <c r="A253" s="70"/>
      <c r="B253" s="70"/>
      <c r="C253" s="70"/>
      <c r="D253" s="81" t="s">
        <v>641</v>
      </c>
      <c r="E253" s="78" t="s">
        <v>30</v>
      </c>
      <c r="F253" s="82" t="s">
        <v>642</v>
      </c>
      <c r="G253" s="78" t="s">
        <v>646</v>
      </c>
      <c r="H253" s="78" t="s">
        <v>634</v>
      </c>
      <c r="I253" s="78"/>
      <c r="J253" s="83">
        <v>10</v>
      </c>
      <c r="K253" s="83">
        <v>5</v>
      </c>
      <c r="L253" s="84">
        <v>2011</v>
      </c>
      <c r="M253" s="78" t="s">
        <v>58</v>
      </c>
      <c r="N253" s="92" t="s">
        <v>644</v>
      </c>
      <c r="O253" s="78" t="s">
        <v>33</v>
      </c>
      <c r="P253" s="52">
        <v>6084.2</v>
      </c>
      <c r="Q253" s="635"/>
      <c r="R253" s="635"/>
      <c r="S253" s="636">
        <v>3</v>
      </c>
      <c r="T253" s="5">
        <v>0</v>
      </c>
      <c r="U253" s="5">
        <v>6083.2000000000007</v>
      </c>
      <c r="V253" s="5">
        <v>6083.2000000000007</v>
      </c>
      <c r="W253" s="79">
        <f t="shared" si="30"/>
        <v>0</v>
      </c>
      <c r="X253" s="79">
        <f t="shared" si="29"/>
        <v>0.99999999999909051</v>
      </c>
      <c r="Y253" s="82">
        <v>15551</v>
      </c>
      <c r="AB253" s="69">
        <f t="shared" si="28"/>
        <v>36</v>
      </c>
    </row>
    <row r="254" spans="1:28" s="33" customFormat="1">
      <c r="A254" s="70"/>
      <c r="B254" s="70"/>
      <c r="C254" s="70"/>
      <c r="D254" s="81" t="s">
        <v>641</v>
      </c>
      <c r="E254" s="78" t="s">
        <v>30</v>
      </c>
      <c r="F254" s="82" t="s">
        <v>642</v>
      </c>
      <c r="G254" s="78" t="s">
        <v>647</v>
      </c>
      <c r="H254" s="78" t="s">
        <v>634</v>
      </c>
      <c r="I254" s="78"/>
      <c r="J254" s="83">
        <v>10</v>
      </c>
      <c r="K254" s="83">
        <v>5</v>
      </c>
      <c r="L254" s="84">
        <v>2011</v>
      </c>
      <c r="M254" s="78" t="s">
        <v>58</v>
      </c>
      <c r="N254" s="92" t="s">
        <v>644</v>
      </c>
      <c r="O254" s="78" t="s">
        <v>33</v>
      </c>
      <c r="P254" s="52">
        <v>6084.2</v>
      </c>
      <c r="Q254" s="635"/>
      <c r="R254" s="635"/>
      <c r="S254" s="636">
        <v>3</v>
      </c>
      <c r="T254" s="5">
        <v>0</v>
      </c>
      <c r="U254" s="5">
        <v>6083.2000000000007</v>
      </c>
      <c r="V254" s="5">
        <v>6083.2000000000007</v>
      </c>
      <c r="W254" s="79">
        <f t="shared" si="30"/>
        <v>0</v>
      </c>
      <c r="X254" s="79">
        <f t="shared" si="29"/>
        <v>0.99999999999909051</v>
      </c>
      <c r="Y254" s="82">
        <v>15551</v>
      </c>
      <c r="AB254" s="69">
        <f t="shared" si="28"/>
        <v>36</v>
      </c>
    </row>
    <row r="255" spans="1:28" s="33" customFormat="1">
      <c r="A255" s="70"/>
      <c r="B255" s="70"/>
      <c r="C255" s="70"/>
      <c r="D255" s="81" t="s">
        <v>641</v>
      </c>
      <c r="E255" s="78" t="s">
        <v>30</v>
      </c>
      <c r="F255" s="82" t="s">
        <v>642</v>
      </c>
      <c r="G255" s="78" t="s">
        <v>648</v>
      </c>
      <c r="H255" s="78" t="s">
        <v>634</v>
      </c>
      <c r="I255" s="78"/>
      <c r="J255" s="83">
        <v>10</v>
      </c>
      <c r="K255" s="83">
        <v>5</v>
      </c>
      <c r="L255" s="84">
        <v>2011</v>
      </c>
      <c r="M255" s="78" t="s">
        <v>58</v>
      </c>
      <c r="N255" s="92" t="s">
        <v>644</v>
      </c>
      <c r="O255" s="78" t="s">
        <v>33</v>
      </c>
      <c r="P255" s="52">
        <v>6084.2</v>
      </c>
      <c r="Q255" s="635"/>
      <c r="R255" s="635"/>
      <c r="S255" s="636">
        <v>3</v>
      </c>
      <c r="T255" s="5">
        <v>0</v>
      </c>
      <c r="U255" s="5">
        <v>6083.2000000000007</v>
      </c>
      <c r="V255" s="5">
        <v>6083.2000000000007</v>
      </c>
      <c r="W255" s="79">
        <f t="shared" si="30"/>
        <v>0</v>
      </c>
      <c r="X255" s="79">
        <f t="shared" si="29"/>
        <v>0.99999999999909051</v>
      </c>
      <c r="Y255" s="82">
        <v>15551</v>
      </c>
      <c r="AB255" s="69">
        <f t="shared" si="28"/>
        <v>36</v>
      </c>
    </row>
    <row r="256" spans="1:28" s="33" customFormat="1">
      <c r="A256" s="70"/>
      <c r="B256" s="70"/>
      <c r="C256" s="70"/>
      <c r="D256" s="81" t="s">
        <v>641</v>
      </c>
      <c r="E256" s="78" t="s">
        <v>30</v>
      </c>
      <c r="F256" s="82" t="s">
        <v>642</v>
      </c>
      <c r="G256" s="78" t="s">
        <v>649</v>
      </c>
      <c r="H256" s="78" t="s">
        <v>634</v>
      </c>
      <c r="I256" s="78"/>
      <c r="J256" s="83">
        <v>10</v>
      </c>
      <c r="K256" s="83">
        <v>5</v>
      </c>
      <c r="L256" s="84">
        <v>2011</v>
      </c>
      <c r="M256" s="78" t="s">
        <v>58</v>
      </c>
      <c r="N256" s="92" t="s">
        <v>644</v>
      </c>
      <c r="O256" s="78" t="s">
        <v>33</v>
      </c>
      <c r="P256" s="52">
        <v>6084.2</v>
      </c>
      <c r="Q256" s="635"/>
      <c r="R256" s="635"/>
      <c r="S256" s="636">
        <v>3</v>
      </c>
      <c r="T256" s="5">
        <v>0</v>
      </c>
      <c r="U256" s="5">
        <v>6083.2000000000007</v>
      </c>
      <c r="V256" s="5">
        <v>6083.2000000000007</v>
      </c>
      <c r="W256" s="79">
        <f t="shared" si="30"/>
        <v>0</v>
      </c>
      <c r="X256" s="79">
        <f t="shared" si="29"/>
        <v>0.99999999999909051</v>
      </c>
      <c r="Y256" s="82">
        <v>15551</v>
      </c>
      <c r="AB256" s="69">
        <f t="shared" si="28"/>
        <v>36</v>
      </c>
    </row>
    <row r="257" spans="1:28" s="33" customFormat="1">
      <c r="A257" s="70"/>
      <c r="B257" s="70"/>
      <c r="C257" s="70"/>
      <c r="D257" s="81" t="s">
        <v>641</v>
      </c>
      <c r="E257" s="78" t="s">
        <v>30</v>
      </c>
      <c r="F257" s="82" t="s">
        <v>642</v>
      </c>
      <c r="G257" s="78" t="s">
        <v>650</v>
      </c>
      <c r="H257" s="78" t="s">
        <v>634</v>
      </c>
      <c r="I257" s="78"/>
      <c r="J257" s="83">
        <v>10</v>
      </c>
      <c r="K257" s="83">
        <v>5</v>
      </c>
      <c r="L257" s="84">
        <v>2011</v>
      </c>
      <c r="M257" s="78" t="s">
        <v>58</v>
      </c>
      <c r="N257" s="92" t="s">
        <v>644</v>
      </c>
      <c r="O257" s="78" t="s">
        <v>33</v>
      </c>
      <c r="P257" s="52">
        <v>6084.2</v>
      </c>
      <c r="Q257" s="635"/>
      <c r="R257" s="635"/>
      <c r="S257" s="636">
        <v>3</v>
      </c>
      <c r="T257" s="5">
        <v>0</v>
      </c>
      <c r="U257" s="5">
        <v>6083.2000000000007</v>
      </c>
      <c r="V257" s="5">
        <v>6083.2000000000007</v>
      </c>
      <c r="W257" s="79">
        <f t="shared" si="30"/>
        <v>0</v>
      </c>
      <c r="X257" s="79">
        <f t="shared" si="29"/>
        <v>0.99999999999909051</v>
      </c>
      <c r="Y257" s="82">
        <v>15551</v>
      </c>
      <c r="AB257" s="69">
        <f t="shared" si="28"/>
        <v>36</v>
      </c>
    </row>
    <row r="258" spans="1:28" s="33" customFormat="1">
      <c r="A258" s="70"/>
      <c r="B258" s="70"/>
      <c r="C258" s="70"/>
      <c r="D258" s="81" t="s">
        <v>641</v>
      </c>
      <c r="E258" s="78" t="s">
        <v>30</v>
      </c>
      <c r="F258" s="82" t="s">
        <v>642</v>
      </c>
      <c r="G258" s="78" t="s">
        <v>651</v>
      </c>
      <c r="H258" s="78" t="s">
        <v>634</v>
      </c>
      <c r="I258" s="78"/>
      <c r="J258" s="83">
        <v>10</v>
      </c>
      <c r="K258" s="83">
        <v>5</v>
      </c>
      <c r="L258" s="84">
        <v>2011</v>
      </c>
      <c r="M258" s="78" t="s">
        <v>58</v>
      </c>
      <c r="N258" s="92" t="s">
        <v>644</v>
      </c>
      <c r="O258" s="78" t="s">
        <v>33</v>
      </c>
      <c r="P258" s="52">
        <v>6084.2</v>
      </c>
      <c r="Q258" s="635"/>
      <c r="R258" s="635"/>
      <c r="S258" s="636">
        <v>3</v>
      </c>
      <c r="T258" s="5">
        <v>0</v>
      </c>
      <c r="U258" s="5">
        <v>6083.2000000000007</v>
      </c>
      <c r="V258" s="5">
        <v>6083.2000000000007</v>
      </c>
      <c r="W258" s="79">
        <f t="shared" si="30"/>
        <v>0</v>
      </c>
      <c r="X258" s="79">
        <f t="shared" si="29"/>
        <v>0.99999999999909051</v>
      </c>
      <c r="Y258" s="82">
        <v>15551</v>
      </c>
      <c r="AB258" s="69">
        <f t="shared" si="28"/>
        <v>36</v>
      </c>
    </row>
    <row r="259" spans="1:28" s="33" customFormat="1">
      <c r="A259" s="70"/>
      <c r="B259" s="70"/>
      <c r="C259" s="70"/>
      <c r="D259" s="81" t="s">
        <v>641</v>
      </c>
      <c r="E259" s="78" t="s">
        <v>30</v>
      </c>
      <c r="F259" s="82" t="s">
        <v>642</v>
      </c>
      <c r="G259" s="78" t="s">
        <v>652</v>
      </c>
      <c r="H259" s="78" t="s">
        <v>634</v>
      </c>
      <c r="I259" s="78"/>
      <c r="J259" s="83">
        <v>10</v>
      </c>
      <c r="K259" s="83">
        <v>5</v>
      </c>
      <c r="L259" s="84">
        <v>2011</v>
      </c>
      <c r="M259" s="78" t="s">
        <v>58</v>
      </c>
      <c r="N259" s="92" t="s">
        <v>644</v>
      </c>
      <c r="O259" s="78" t="s">
        <v>33</v>
      </c>
      <c r="P259" s="52">
        <v>6084.2</v>
      </c>
      <c r="Q259" s="635"/>
      <c r="R259" s="635"/>
      <c r="S259" s="636">
        <v>3</v>
      </c>
      <c r="T259" s="5">
        <v>0</v>
      </c>
      <c r="U259" s="5">
        <v>6083.2000000000007</v>
      </c>
      <c r="V259" s="5">
        <v>6083.2000000000007</v>
      </c>
      <c r="W259" s="79">
        <f t="shared" si="30"/>
        <v>0</v>
      </c>
      <c r="X259" s="79">
        <f t="shared" si="29"/>
        <v>0.99999999999909051</v>
      </c>
      <c r="Y259" s="82">
        <v>15551</v>
      </c>
      <c r="AB259" s="69">
        <f t="shared" si="28"/>
        <v>36</v>
      </c>
    </row>
    <row r="260" spans="1:28" s="33" customFormat="1">
      <c r="A260" s="70"/>
      <c r="B260" s="70"/>
      <c r="C260" s="70"/>
      <c r="D260" s="81" t="s">
        <v>641</v>
      </c>
      <c r="E260" s="78" t="s">
        <v>30</v>
      </c>
      <c r="F260" s="82" t="s">
        <v>642</v>
      </c>
      <c r="G260" s="78" t="s">
        <v>653</v>
      </c>
      <c r="H260" s="78" t="s">
        <v>634</v>
      </c>
      <c r="I260" s="78"/>
      <c r="J260" s="83">
        <v>10</v>
      </c>
      <c r="K260" s="83">
        <v>5</v>
      </c>
      <c r="L260" s="84">
        <v>2011</v>
      </c>
      <c r="M260" s="78" t="s">
        <v>58</v>
      </c>
      <c r="N260" s="92" t="s">
        <v>644</v>
      </c>
      <c r="O260" s="78" t="s">
        <v>33</v>
      </c>
      <c r="P260" s="52">
        <v>6084.2</v>
      </c>
      <c r="Q260" s="635"/>
      <c r="R260" s="635"/>
      <c r="S260" s="636">
        <v>3</v>
      </c>
      <c r="T260" s="5">
        <v>0</v>
      </c>
      <c r="U260" s="5">
        <v>6083.2000000000007</v>
      </c>
      <c r="V260" s="5">
        <v>6083.2000000000007</v>
      </c>
      <c r="W260" s="79">
        <f t="shared" si="30"/>
        <v>0</v>
      </c>
      <c r="X260" s="79">
        <f t="shared" si="29"/>
        <v>0.99999999999909051</v>
      </c>
      <c r="Y260" s="82">
        <v>15551</v>
      </c>
      <c r="AB260" s="69">
        <f t="shared" si="28"/>
        <v>36</v>
      </c>
    </row>
    <row r="261" spans="1:28" s="33" customFormat="1">
      <c r="A261" s="70"/>
      <c r="B261" s="70"/>
      <c r="C261" s="70"/>
      <c r="D261" s="81" t="s">
        <v>641</v>
      </c>
      <c r="E261" s="78" t="s">
        <v>30</v>
      </c>
      <c r="F261" s="82" t="s">
        <v>642</v>
      </c>
      <c r="G261" s="78" t="s">
        <v>654</v>
      </c>
      <c r="H261" s="78" t="s">
        <v>634</v>
      </c>
      <c r="I261" s="78"/>
      <c r="J261" s="83">
        <v>10</v>
      </c>
      <c r="K261" s="83">
        <v>5</v>
      </c>
      <c r="L261" s="84">
        <v>2011</v>
      </c>
      <c r="M261" s="78" t="s">
        <v>58</v>
      </c>
      <c r="N261" s="92" t="s">
        <v>644</v>
      </c>
      <c r="O261" s="78" t="s">
        <v>33</v>
      </c>
      <c r="P261" s="52">
        <v>6084.2</v>
      </c>
      <c r="Q261" s="635"/>
      <c r="R261" s="635"/>
      <c r="S261" s="636">
        <v>3</v>
      </c>
      <c r="T261" s="5">
        <v>0</v>
      </c>
      <c r="U261" s="5">
        <v>6083.2000000000007</v>
      </c>
      <c r="V261" s="5">
        <v>6083.2000000000007</v>
      </c>
      <c r="W261" s="79">
        <f t="shared" si="30"/>
        <v>0</v>
      </c>
      <c r="X261" s="79">
        <f t="shared" si="29"/>
        <v>0.99999999999909051</v>
      </c>
      <c r="Y261" s="82">
        <v>15551</v>
      </c>
      <c r="AB261" s="69">
        <f t="shared" si="28"/>
        <v>36</v>
      </c>
    </row>
    <row r="262" spans="1:28" s="33" customFormat="1">
      <c r="A262" s="70"/>
      <c r="B262" s="70"/>
      <c r="C262" s="70"/>
      <c r="D262" s="81" t="s">
        <v>641</v>
      </c>
      <c r="E262" s="78" t="s">
        <v>30</v>
      </c>
      <c r="F262" s="82" t="s">
        <v>642</v>
      </c>
      <c r="G262" s="78" t="s">
        <v>655</v>
      </c>
      <c r="H262" s="78" t="s">
        <v>634</v>
      </c>
      <c r="I262" s="78"/>
      <c r="J262" s="83">
        <v>10</v>
      </c>
      <c r="K262" s="83">
        <v>5</v>
      </c>
      <c r="L262" s="84">
        <v>2011</v>
      </c>
      <c r="M262" s="78" t="s">
        <v>58</v>
      </c>
      <c r="N262" s="92" t="s">
        <v>644</v>
      </c>
      <c r="O262" s="78" t="s">
        <v>33</v>
      </c>
      <c r="P262" s="52">
        <v>6084.201</v>
      </c>
      <c r="Q262" s="635"/>
      <c r="R262" s="635"/>
      <c r="S262" s="636">
        <v>3</v>
      </c>
      <c r="T262" s="5">
        <v>0</v>
      </c>
      <c r="U262" s="5">
        <v>6083.201</v>
      </c>
      <c r="V262" s="5">
        <v>6083.201</v>
      </c>
      <c r="W262" s="79">
        <f t="shared" si="30"/>
        <v>0</v>
      </c>
      <c r="X262" s="79">
        <f t="shared" si="29"/>
        <v>1</v>
      </c>
      <c r="Y262" s="82">
        <v>15551</v>
      </c>
      <c r="AB262" s="69">
        <f t="shared" si="28"/>
        <v>36</v>
      </c>
    </row>
    <row r="263" spans="1:28" s="33" customFormat="1">
      <c r="A263" s="70"/>
      <c r="B263" s="70"/>
      <c r="C263" s="70"/>
      <c r="D263" s="81" t="s">
        <v>641</v>
      </c>
      <c r="E263" s="78" t="s">
        <v>30</v>
      </c>
      <c r="F263" s="82" t="s">
        <v>642</v>
      </c>
      <c r="G263" s="78" t="s">
        <v>656</v>
      </c>
      <c r="H263" s="78" t="s">
        <v>634</v>
      </c>
      <c r="I263" s="78"/>
      <c r="J263" s="83">
        <v>10</v>
      </c>
      <c r="K263" s="83">
        <v>5</v>
      </c>
      <c r="L263" s="84">
        <v>2011</v>
      </c>
      <c r="M263" s="78" t="s">
        <v>58</v>
      </c>
      <c r="N263" s="92" t="s">
        <v>644</v>
      </c>
      <c r="O263" s="78" t="s">
        <v>33</v>
      </c>
      <c r="P263" s="52">
        <v>6084.201</v>
      </c>
      <c r="Q263" s="635"/>
      <c r="R263" s="635"/>
      <c r="S263" s="636">
        <v>3</v>
      </c>
      <c r="T263" s="5">
        <v>0</v>
      </c>
      <c r="U263" s="5">
        <v>6083.201</v>
      </c>
      <c r="V263" s="5">
        <v>6083.201</v>
      </c>
      <c r="W263" s="79">
        <f t="shared" si="30"/>
        <v>0</v>
      </c>
      <c r="X263" s="79">
        <f t="shared" si="29"/>
        <v>1</v>
      </c>
      <c r="Y263" s="82">
        <v>15551</v>
      </c>
      <c r="AB263" s="69">
        <f t="shared" si="28"/>
        <v>36</v>
      </c>
    </row>
    <row r="264" spans="1:28" s="33" customFormat="1">
      <c r="A264" s="70"/>
      <c r="B264" s="70"/>
      <c r="C264" s="70"/>
      <c r="D264" s="81" t="s">
        <v>641</v>
      </c>
      <c r="E264" s="78" t="s">
        <v>30</v>
      </c>
      <c r="F264" s="82" t="s">
        <v>642</v>
      </c>
      <c r="G264" s="78" t="s">
        <v>657</v>
      </c>
      <c r="H264" s="78" t="s">
        <v>634</v>
      </c>
      <c r="I264" s="78"/>
      <c r="J264" s="83">
        <v>10</v>
      </c>
      <c r="K264" s="83">
        <v>5</v>
      </c>
      <c r="L264" s="84">
        <v>2011</v>
      </c>
      <c r="M264" s="78" t="s">
        <v>58</v>
      </c>
      <c r="N264" s="92" t="s">
        <v>644</v>
      </c>
      <c r="O264" s="78" t="s">
        <v>33</v>
      </c>
      <c r="P264" s="52">
        <v>6084.201</v>
      </c>
      <c r="Q264" s="635"/>
      <c r="R264" s="635"/>
      <c r="S264" s="636">
        <v>3</v>
      </c>
      <c r="T264" s="5">
        <v>0</v>
      </c>
      <c r="U264" s="5">
        <v>6083.201</v>
      </c>
      <c r="V264" s="5">
        <v>6083.201</v>
      </c>
      <c r="W264" s="79">
        <f t="shared" si="30"/>
        <v>0</v>
      </c>
      <c r="X264" s="79">
        <f t="shared" si="29"/>
        <v>1</v>
      </c>
      <c r="Y264" s="82">
        <v>15551</v>
      </c>
      <c r="AB264" s="69">
        <f t="shared" si="28"/>
        <v>36</v>
      </c>
    </row>
    <row r="265" spans="1:28" s="33" customFormat="1">
      <c r="A265" s="70"/>
      <c r="B265" s="70"/>
      <c r="C265" s="70"/>
      <c r="D265" s="81" t="s">
        <v>641</v>
      </c>
      <c r="E265" s="78" t="s">
        <v>30</v>
      </c>
      <c r="F265" s="82" t="s">
        <v>642</v>
      </c>
      <c r="G265" s="78" t="s">
        <v>658</v>
      </c>
      <c r="H265" s="78" t="s">
        <v>634</v>
      </c>
      <c r="I265" s="78"/>
      <c r="J265" s="83">
        <v>10</v>
      </c>
      <c r="K265" s="83">
        <v>5</v>
      </c>
      <c r="L265" s="84">
        <v>2011</v>
      </c>
      <c r="M265" s="78" t="s">
        <v>58</v>
      </c>
      <c r="N265" s="92" t="s">
        <v>644</v>
      </c>
      <c r="O265" s="78" t="s">
        <v>33</v>
      </c>
      <c r="P265" s="52">
        <v>6084.201</v>
      </c>
      <c r="Q265" s="635"/>
      <c r="R265" s="635"/>
      <c r="S265" s="636">
        <v>3</v>
      </c>
      <c r="T265" s="5">
        <v>0</v>
      </c>
      <c r="U265" s="5">
        <v>6083.201</v>
      </c>
      <c r="V265" s="5">
        <v>6083.201</v>
      </c>
      <c r="W265" s="79">
        <f t="shared" si="30"/>
        <v>0</v>
      </c>
      <c r="X265" s="79">
        <f t="shared" si="29"/>
        <v>1</v>
      </c>
      <c r="Y265" s="82">
        <v>15551</v>
      </c>
      <c r="AB265" s="69">
        <f t="shared" si="28"/>
        <v>36</v>
      </c>
    </row>
    <row r="266" spans="1:28" s="33" customFormat="1">
      <c r="A266" s="70"/>
      <c r="B266" s="70"/>
      <c r="C266" s="70"/>
      <c r="D266" s="81" t="s">
        <v>659</v>
      </c>
      <c r="E266" s="78" t="s">
        <v>660</v>
      </c>
      <c r="F266" s="82" t="s">
        <v>661</v>
      </c>
      <c r="G266" s="78" t="s">
        <v>662</v>
      </c>
      <c r="H266" s="78" t="s">
        <v>634</v>
      </c>
      <c r="I266" s="78"/>
      <c r="J266" s="83">
        <v>10</v>
      </c>
      <c r="K266" s="83">
        <v>5</v>
      </c>
      <c r="L266" s="84">
        <v>2011</v>
      </c>
      <c r="M266" s="78" t="s">
        <v>58</v>
      </c>
      <c r="N266" s="92" t="s">
        <v>644</v>
      </c>
      <c r="O266" s="78" t="s">
        <v>33</v>
      </c>
      <c r="P266" s="52">
        <v>17552.2</v>
      </c>
      <c r="Q266" s="635"/>
      <c r="R266" s="635"/>
      <c r="S266" s="636">
        <v>3</v>
      </c>
      <c r="T266" s="5">
        <v>0</v>
      </c>
      <c r="U266" s="5">
        <v>17551.2</v>
      </c>
      <c r="V266" s="5">
        <v>17551.2</v>
      </c>
      <c r="W266" s="79">
        <f t="shared" si="30"/>
        <v>0</v>
      </c>
      <c r="X266" s="79">
        <f t="shared" si="29"/>
        <v>1</v>
      </c>
      <c r="Y266" s="82">
        <v>15551</v>
      </c>
      <c r="AB266" s="69">
        <f t="shared" si="28"/>
        <v>36</v>
      </c>
    </row>
    <row r="267" spans="1:28" s="33" customFormat="1">
      <c r="A267" s="70"/>
      <c r="B267" s="70"/>
      <c r="C267" s="70"/>
      <c r="D267" s="81" t="s">
        <v>663</v>
      </c>
      <c r="E267" s="78" t="s">
        <v>664</v>
      </c>
      <c r="F267" s="82" t="s">
        <v>665</v>
      </c>
      <c r="G267" s="78"/>
      <c r="H267" s="78" t="s">
        <v>634</v>
      </c>
      <c r="I267" s="78"/>
      <c r="J267" s="83">
        <v>10</v>
      </c>
      <c r="K267" s="83">
        <v>5</v>
      </c>
      <c r="L267" s="84">
        <v>2011</v>
      </c>
      <c r="M267" s="78" t="s">
        <v>58</v>
      </c>
      <c r="N267" s="92" t="s">
        <v>644</v>
      </c>
      <c r="O267" s="78" t="s">
        <v>33</v>
      </c>
      <c r="P267" s="52">
        <v>67099.02</v>
      </c>
      <c r="Q267" s="635"/>
      <c r="R267" s="635"/>
      <c r="S267" s="636">
        <v>3</v>
      </c>
      <c r="T267" s="5">
        <v>0</v>
      </c>
      <c r="U267" s="5">
        <v>67098.02</v>
      </c>
      <c r="V267" s="5">
        <v>67098.02</v>
      </c>
      <c r="W267" s="79">
        <f t="shared" si="30"/>
        <v>0</v>
      </c>
      <c r="X267" s="79">
        <f t="shared" si="29"/>
        <v>1</v>
      </c>
      <c r="Y267" s="82">
        <v>15551</v>
      </c>
      <c r="AB267" s="69">
        <f t="shared" si="28"/>
        <v>36</v>
      </c>
    </row>
    <row r="268" spans="1:28" s="33" customFormat="1">
      <c r="A268" s="70"/>
      <c r="B268" s="70"/>
      <c r="C268" s="70"/>
      <c r="D268" s="81" t="s">
        <v>666</v>
      </c>
      <c r="E268" s="78" t="s">
        <v>563</v>
      </c>
      <c r="F268" s="82" t="s">
        <v>626</v>
      </c>
      <c r="G268" s="78"/>
      <c r="H268" s="78" t="s">
        <v>565</v>
      </c>
      <c r="I268" s="78"/>
      <c r="J268" s="83">
        <v>20</v>
      </c>
      <c r="K268" s="83">
        <v>7</v>
      </c>
      <c r="L268" s="84">
        <v>2011</v>
      </c>
      <c r="M268" s="78" t="s">
        <v>58</v>
      </c>
      <c r="N268" s="82" t="s">
        <v>667</v>
      </c>
      <c r="O268" s="78"/>
      <c r="P268" s="52">
        <v>5995</v>
      </c>
      <c r="Q268" s="635"/>
      <c r="R268" s="635"/>
      <c r="S268" s="636">
        <v>3</v>
      </c>
      <c r="T268" s="5">
        <v>0</v>
      </c>
      <c r="U268" s="5">
        <v>5994</v>
      </c>
      <c r="V268" s="5">
        <v>5994</v>
      </c>
      <c r="W268" s="79">
        <f t="shared" si="30"/>
        <v>0</v>
      </c>
      <c r="X268" s="79">
        <f t="shared" si="29"/>
        <v>1</v>
      </c>
      <c r="Y268" s="82">
        <v>15922</v>
      </c>
      <c r="AB268" s="69">
        <f t="shared" si="28"/>
        <v>36</v>
      </c>
    </row>
    <row r="269" spans="1:28" s="33" customFormat="1">
      <c r="A269" s="70"/>
      <c r="B269" s="70"/>
      <c r="C269" s="70"/>
      <c r="D269" s="603" t="s">
        <v>668</v>
      </c>
      <c r="E269" s="78" t="s">
        <v>30</v>
      </c>
      <c r="F269" s="82" t="s">
        <v>618</v>
      </c>
      <c r="G269" s="604" t="s">
        <v>669</v>
      </c>
      <c r="H269" s="78" t="s">
        <v>248</v>
      </c>
      <c r="I269" s="78"/>
      <c r="J269" s="83">
        <v>6</v>
      </c>
      <c r="K269" s="83">
        <v>9</v>
      </c>
      <c r="L269" s="84">
        <v>2011</v>
      </c>
      <c r="M269" s="78" t="s">
        <v>58</v>
      </c>
      <c r="N269" s="605" t="s">
        <v>670</v>
      </c>
      <c r="O269" s="78" t="s">
        <v>33</v>
      </c>
      <c r="P269" s="52">
        <v>4704.96</v>
      </c>
      <c r="Q269" s="635"/>
      <c r="R269" s="635"/>
      <c r="S269" s="636">
        <v>3</v>
      </c>
      <c r="T269" s="5">
        <v>0</v>
      </c>
      <c r="U269" s="5">
        <v>4703.96</v>
      </c>
      <c r="V269" s="5">
        <v>4703.96</v>
      </c>
      <c r="W269" s="79">
        <f t="shared" si="30"/>
        <v>0</v>
      </c>
      <c r="X269" s="79">
        <f t="shared" si="29"/>
        <v>1</v>
      </c>
      <c r="Y269" s="82">
        <v>16051</v>
      </c>
      <c r="AB269" s="69">
        <f t="shared" si="28"/>
        <v>36</v>
      </c>
    </row>
    <row r="270" spans="1:28" s="33" customFormat="1">
      <c r="A270" s="70"/>
      <c r="B270" s="70"/>
      <c r="C270" s="70"/>
      <c r="D270" s="603" t="s">
        <v>671</v>
      </c>
      <c r="E270" s="78" t="s">
        <v>672</v>
      </c>
      <c r="F270" s="82" t="s">
        <v>673</v>
      </c>
      <c r="G270" s="78" t="s">
        <v>674</v>
      </c>
      <c r="H270" s="78" t="s">
        <v>675</v>
      </c>
      <c r="I270" s="78"/>
      <c r="J270" s="83">
        <v>19</v>
      </c>
      <c r="K270" s="83">
        <v>9</v>
      </c>
      <c r="L270" s="84">
        <v>2011</v>
      </c>
      <c r="M270" s="78" t="s">
        <v>58</v>
      </c>
      <c r="N270" s="82" t="s">
        <v>676</v>
      </c>
      <c r="O270" s="78" t="s">
        <v>33</v>
      </c>
      <c r="P270" s="52">
        <v>53940</v>
      </c>
      <c r="Q270" s="635"/>
      <c r="R270" s="635"/>
      <c r="S270" s="636">
        <v>3</v>
      </c>
      <c r="T270" s="5">
        <v>0</v>
      </c>
      <c r="U270" s="5">
        <v>53939</v>
      </c>
      <c r="V270" s="5">
        <v>53939</v>
      </c>
      <c r="W270" s="79">
        <f t="shared" si="30"/>
        <v>0</v>
      </c>
      <c r="X270" s="79">
        <f t="shared" si="29"/>
        <v>1</v>
      </c>
      <c r="Y270" s="82">
        <v>16110</v>
      </c>
      <c r="AB270" s="69">
        <f t="shared" si="28"/>
        <v>36</v>
      </c>
    </row>
    <row r="271" spans="1:28" s="33" customFormat="1">
      <c r="A271" s="70"/>
      <c r="B271" s="70"/>
      <c r="C271" s="70"/>
      <c r="D271" s="81" t="s">
        <v>677</v>
      </c>
      <c r="E271" s="78" t="s">
        <v>30</v>
      </c>
      <c r="F271" s="82" t="s">
        <v>678</v>
      </c>
      <c r="G271" s="78" t="s">
        <v>679</v>
      </c>
      <c r="H271" s="78" t="s">
        <v>141</v>
      </c>
      <c r="I271" s="78"/>
      <c r="J271" s="83">
        <v>19</v>
      </c>
      <c r="K271" s="83">
        <v>10</v>
      </c>
      <c r="L271" s="84">
        <v>2011</v>
      </c>
      <c r="M271" s="78" t="s">
        <v>58</v>
      </c>
      <c r="N271" s="92" t="s">
        <v>680</v>
      </c>
      <c r="O271" s="78" t="s">
        <v>33</v>
      </c>
      <c r="P271" s="52">
        <v>18425</v>
      </c>
      <c r="Q271" s="635"/>
      <c r="R271" s="635"/>
      <c r="S271" s="636">
        <v>3</v>
      </c>
      <c r="T271" s="5">
        <v>0</v>
      </c>
      <c r="U271" s="5">
        <v>18424</v>
      </c>
      <c r="V271" s="5">
        <v>18424</v>
      </c>
      <c r="W271" s="79">
        <f t="shared" si="30"/>
        <v>0</v>
      </c>
      <c r="X271" s="79">
        <f t="shared" si="29"/>
        <v>1</v>
      </c>
      <c r="Y271" s="82">
        <v>16262</v>
      </c>
      <c r="AB271" s="69">
        <f t="shared" si="28"/>
        <v>36</v>
      </c>
    </row>
    <row r="272" spans="1:28" s="33" customFormat="1">
      <c r="A272" s="70"/>
      <c r="B272" s="70"/>
      <c r="C272" s="70"/>
      <c r="D272" s="41" t="s">
        <v>681</v>
      </c>
      <c r="E272" s="78" t="s">
        <v>682</v>
      </c>
      <c r="F272" s="82" t="s">
        <v>683</v>
      </c>
      <c r="G272" s="78" t="s">
        <v>684</v>
      </c>
      <c r="H272" s="78" t="s">
        <v>634</v>
      </c>
      <c r="I272" s="78"/>
      <c r="J272" s="83">
        <v>20</v>
      </c>
      <c r="K272" s="83">
        <v>12</v>
      </c>
      <c r="L272" s="84">
        <v>2011</v>
      </c>
      <c r="M272" s="78" t="s">
        <v>58</v>
      </c>
      <c r="N272" s="92" t="s">
        <v>685</v>
      </c>
      <c r="O272" s="78" t="s">
        <v>33</v>
      </c>
      <c r="P272" s="52">
        <v>24296.2</v>
      </c>
      <c r="Q272" s="635"/>
      <c r="R272" s="635"/>
      <c r="S272" s="636">
        <v>3</v>
      </c>
      <c r="T272" s="5">
        <v>0</v>
      </c>
      <c r="U272" s="5">
        <v>24295.200000000001</v>
      </c>
      <c r="V272" s="5">
        <v>24295.200000000001</v>
      </c>
      <c r="W272" s="79">
        <f t="shared" si="30"/>
        <v>0</v>
      </c>
      <c r="X272" s="79">
        <f t="shared" si="29"/>
        <v>1</v>
      </c>
      <c r="Y272" s="82">
        <v>16533</v>
      </c>
      <c r="Z272" s="78"/>
      <c r="AB272" s="69">
        <f t="shared" si="28"/>
        <v>36</v>
      </c>
    </row>
    <row r="273" spans="1:28" s="33" customFormat="1" ht="16.5" thickBot="1">
      <c r="A273" s="22" t="s">
        <v>686</v>
      </c>
      <c r="B273" s="70"/>
      <c r="C273" s="70"/>
      <c r="D273" s="81"/>
      <c r="E273" s="78"/>
      <c r="F273" s="82"/>
      <c r="G273" s="78"/>
      <c r="H273" s="78"/>
      <c r="I273" s="78"/>
      <c r="J273" s="83"/>
      <c r="K273" s="83"/>
      <c r="L273" s="84"/>
      <c r="M273" s="78"/>
      <c r="N273" s="82"/>
      <c r="O273" s="82"/>
      <c r="P273" s="606">
        <f>SUM(P234:P272)</f>
        <v>956869.7839999994</v>
      </c>
      <c r="Q273" s="607"/>
      <c r="R273" s="607"/>
      <c r="S273" s="637"/>
      <c r="T273" s="606">
        <f>SUM(T234:T272)</f>
        <v>0</v>
      </c>
      <c r="U273" s="606">
        <v>956831.7839999994</v>
      </c>
      <c r="V273" s="606">
        <f>SUM(V235:V272)</f>
        <v>956831.7839999994</v>
      </c>
      <c r="W273" s="606">
        <f>SUM(W235:W272)</f>
        <v>0</v>
      </c>
      <c r="X273" s="606">
        <f>SUM(X235:X272)</f>
        <v>38.000000000062755</v>
      </c>
      <c r="Y273" s="78"/>
      <c r="Z273" s="78"/>
    </row>
    <row r="274" spans="1:28" s="33" customFormat="1" ht="16.5" thickTop="1">
      <c r="A274" s="70"/>
      <c r="B274" s="70"/>
      <c r="C274" s="70"/>
      <c r="D274" s="64"/>
      <c r="E274" s="41"/>
      <c r="F274" s="41"/>
      <c r="G274" s="41"/>
      <c r="H274" s="41"/>
      <c r="I274" s="41"/>
      <c r="J274" s="65"/>
      <c r="K274" s="65"/>
    </row>
    <row r="275" spans="1:28" s="33" customFormat="1">
      <c r="A275" s="33" t="s">
        <v>687</v>
      </c>
      <c r="D275" s="64"/>
      <c r="E275" s="41"/>
      <c r="F275" s="41"/>
      <c r="G275" s="41"/>
      <c r="H275" s="41"/>
      <c r="I275" s="54"/>
      <c r="J275" s="65"/>
      <c r="K275" s="65"/>
      <c r="L275" s="66"/>
      <c r="M275" s="41"/>
      <c r="N275" s="41"/>
      <c r="O275" s="41"/>
      <c r="P275" s="251">
        <v>2294001</v>
      </c>
      <c r="S275" s="33">
        <v>3</v>
      </c>
      <c r="T275" s="30">
        <v>0</v>
      </c>
      <c r="U275" s="68">
        <v>2294000</v>
      </c>
      <c r="V275" s="68">
        <f>U275</f>
        <v>2294000</v>
      </c>
      <c r="W275" s="79">
        <v>0</v>
      </c>
      <c r="X275" s="79">
        <v>1</v>
      </c>
    </row>
    <row r="276" spans="1:28" s="33" customFormat="1">
      <c r="A276" s="70"/>
      <c r="B276" s="70"/>
      <c r="C276" s="70"/>
      <c r="D276" s="64"/>
      <c r="E276" s="41"/>
      <c r="F276" s="41"/>
      <c r="G276" s="41"/>
      <c r="H276" s="41"/>
      <c r="I276" s="41"/>
      <c r="J276" s="65"/>
      <c r="K276" s="65"/>
    </row>
    <row r="277" spans="1:28" s="57" customFormat="1">
      <c r="A277" s="22" t="s">
        <v>688</v>
      </c>
      <c r="B277" s="73"/>
      <c r="C277" s="73"/>
      <c r="D277" s="58"/>
      <c r="E277" s="59"/>
      <c r="F277" s="59"/>
      <c r="G277" s="59"/>
      <c r="H277" s="59"/>
      <c r="I277" s="59"/>
      <c r="J277" s="60"/>
      <c r="K277" s="60"/>
      <c r="L277" s="74"/>
      <c r="M277" s="59"/>
      <c r="N277" s="59"/>
      <c r="O277" s="59"/>
      <c r="P277" s="29">
        <f>+P231+P273+P275</f>
        <v>12402816.8182</v>
      </c>
      <c r="Q277" s="28"/>
      <c r="R277" s="28"/>
      <c r="S277" s="28"/>
      <c r="T277" s="29">
        <f>+T231+T273+T275</f>
        <v>0</v>
      </c>
      <c r="U277" s="29">
        <v>12418894.957088888</v>
      </c>
      <c r="V277" s="29">
        <f>+V231+V273+V275</f>
        <v>12418894.957088888</v>
      </c>
      <c r="W277" s="29">
        <f>+W231+W273+W275</f>
        <v>0</v>
      </c>
      <c r="X277" s="29">
        <f>+X231+X273+X275</f>
        <v>241.00000000016644</v>
      </c>
      <c r="Y277" s="29"/>
    </row>
    <row r="278" spans="1:28" s="33" customFormat="1">
      <c r="A278" s="70"/>
      <c r="B278" s="70"/>
      <c r="C278" s="70"/>
      <c r="D278" s="64"/>
      <c r="E278" s="41"/>
      <c r="F278" s="41"/>
      <c r="G278" s="41"/>
      <c r="H278" s="41"/>
      <c r="I278" s="41"/>
      <c r="J278" s="65"/>
      <c r="K278" s="65"/>
    </row>
    <row r="279" spans="1:28" s="33" customFormat="1">
      <c r="D279" s="33" t="s">
        <v>689</v>
      </c>
      <c r="E279" s="33" t="s">
        <v>690</v>
      </c>
      <c r="F279" s="33" t="s">
        <v>691</v>
      </c>
      <c r="G279" s="41" t="s">
        <v>692</v>
      </c>
      <c r="H279" s="41" t="s">
        <v>693</v>
      </c>
      <c r="I279" s="35">
        <v>41038</v>
      </c>
      <c r="J279" s="65">
        <v>9</v>
      </c>
      <c r="K279" s="65">
        <v>5</v>
      </c>
      <c r="L279" s="66">
        <v>2012</v>
      </c>
      <c r="M279" s="7" t="s">
        <v>58</v>
      </c>
      <c r="N279" s="41" t="s">
        <v>694</v>
      </c>
      <c r="O279" s="41" t="s">
        <v>33</v>
      </c>
      <c r="P279" s="87">
        <v>6344.0455590000001</v>
      </c>
      <c r="S279" s="33">
        <v>3</v>
      </c>
      <c r="T279" s="30">
        <f t="shared" ref="T279:T288" si="31">(((P279)-1)/3)/12</f>
        <v>176.1957099722222</v>
      </c>
      <c r="U279" s="5">
        <v>5462.0670091388884</v>
      </c>
      <c r="V279" s="79">
        <f t="shared" ref="V279:V316" si="32">T279*AB279</f>
        <v>5990.6541390555549</v>
      </c>
      <c r="W279" s="79">
        <f t="shared" ref="W279:W316" si="33">+V279-U279</f>
        <v>528.58712991666653</v>
      </c>
      <c r="X279" s="79">
        <f t="shared" ref="X279:X316" si="34">P279-V279</f>
        <v>353.39141994444526</v>
      </c>
      <c r="AB279" s="69">
        <f t="shared" ref="AB279:AB316" si="35">IF((DATEDIF(I279,AB$4,"m"))&gt;=36,36,(DATEDIF(I279,AB$4,"m")))</f>
        <v>34</v>
      </c>
    </row>
    <row r="280" spans="1:28" s="33" customFormat="1">
      <c r="D280" s="33" t="s">
        <v>689</v>
      </c>
      <c r="E280" s="33" t="s">
        <v>690</v>
      </c>
      <c r="F280" s="33" t="s">
        <v>691</v>
      </c>
      <c r="G280" s="41" t="s">
        <v>695</v>
      </c>
      <c r="H280" s="41" t="s">
        <v>693</v>
      </c>
      <c r="I280" s="35">
        <v>41038</v>
      </c>
      <c r="J280" s="65">
        <v>9</v>
      </c>
      <c r="K280" s="65">
        <v>5</v>
      </c>
      <c r="L280" s="66">
        <v>2012</v>
      </c>
      <c r="M280" s="7" t="s">
        <v>58</v>
      </c>
      <c r="N280" s="41" t="s">
        <v>694</v>
      </c>
      <c r="O280" s="41" t="s">
        <v>33</v>
      </c>
      <c r="P280" s="87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9">
        <f t="shared" si="32"/>
        <v>5990.6541390555549</v>
      </c>
      <c r="W280" s="79">
        <f t="shared" si="33"/>
        <v>528.58712991666653</v>
      </c>
      <c r="X280" s="79">
        <f t="shared" si="34"/>
        <v>353.39141994444526</v>
      </c>
      <c r="AB280" s="69">
        <f t="shared" si="35"/>
        <v>34</v>
      </c>
    </row>
    <row r="281" spans="1:28" s="33" customFormat="1">
      <c r="D281" s="33" t="s">
        <v>689</v>
      </c>
      <c r="E281" s="33" t="s">
        <v>690</v>
      </c>
      <c r="F281" s="33" t="s">
        <v>691</v>
      </c>
      <c r="G281" s="41" t="s">
        <v>696</v>
      </c>
      <c r="H281" s="41" t="s">
        <v>693</v>
      </c>
      <c r="I281" s="35">
        <v>41038</v>
      </c>
      <c r="J281" s="65">
        <v>9</v>
      </c>
      <c r="K281" s="65">
        <v>5</v>
      </c>
      <c r="L281" s="66">
        <v>2012</v>
      </c>
      <c r="M281" s="7" t="s">
        <v>58</v>
      </c>
      <c r="N281" s="41" t="s">
        <v>694</v>
      </c>
      <c r="O281" s="41" t="s">
        <v>33</v>
      </c>
      <c r="P281" s="87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9">
        <f t="shared" si="32"/>
        <v>5990.6541390555549</v>
      </c>
      <c r="W281" s="79">
        <f t="shared" si="33"/>
        <v>528.58712991666653</v>
      </c>
      <c r="X281" s="79">
        <f t="shared" si="34"/>
        <v>353.39141994444526</v>
      </c>
      <c r="AB281" s="69">
        <f t="shared" si="35"/>
        <v>34</v>
      </c>
    </row>
    <row r="282" spans="1:28" s="33" customFormat="1">
      <c r="D282" s="33" t="s">
        <v>689</v>
      </c>
      <c r="E282" s="33" t="s">
        <v>690</v>
      </c>
      <c r="F282" s="33" t="s">
        <v>691</v>
      </c>
      <c r="G282" s="41" t="s">
        <v>697</v>
      </c>
      <c r="H282" s="41" t="s">
        <v>693</v>
      </c>
      <c r="I282" s="35">
        <v>41038</v>
      </c>
      <c r="J282" s="65">
        <v>9</v>
      </c>
      <c r="K282" s="65">
        <v>5</v>
      </c>
      <c r="L282" s="66">
        <v>2012</v>
      </c>
      <c r="M282" s="7" t="s">
        <v>58</v>
      </c>
      <c r="N282" s="41" t="s">
        <v>694</v>
      </c>
      <c r="O282" s="41" t="s">
        <v>33</v>
      </c>
      <c r="P282" s="87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9">
        <f t="shared" si="32"/>
        <v>5990.6541390555549</v>
      </c>
      <c r="W282" s="79">
        <f t="shared" si="33"/>
        <v>528.58712991666653</v>
      </c>
      <c r="X282" s="79">
        <f t="shared" si="34"/>
        <v>353.39141994444526</v>
      </c>
      <c r="AB282" s="69">
        <f t="shared" si="35"/>
        <v>34</v>
      </c>
    </row>
    <row r="283" spans="1:28" s="33" customFormat="1">
      <c r="D283" s="33" t="s">
        <v>689</v>
      </c>
      <c r="E283" s="33" t="s">
        <v>690</v>
      </c>
      <c r="F283" s="33" t="s">
        <v>691</v>
      </c>
      <c r="G283" s="41" t="s">
        <v>698</v>
      </c>
      <c r="H283" s="41" t="s">
        <v>693</v>
      </c>
      <c r="I283" s="35">
        <v>41038</v>
      </c>
      <c r="J283" s="65">
        <v>9</v>
      </c>
      <c r="K283" s="65">
        <v>5</v>
      </c>
      <c r="L283" s="66">
        <v>2012</v>
      </c>
      <c r="M283" s="7" t="s">
        <v>58</v>
      </c>
      <c r="N283" s="41" t="s">
        <v>694</v>
      </c>
      <c r="O283" s="41" t="s">
        <v>33</v>
      </c>
      <c r="P283" s="87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9">
        <f t="shared" si="32"/>
        <v>5990.6541390555549</v>
      </c>
      <c r="W283" s="79">
        <f t="shared" si="33"/>
        <v>528.58712991666653</v>
      </c>
      <c r="X283" s="79">
        <f t="shared" si="34"/>
        <v>353.39141994444526</v>
      </c>
      <c r="AB283" s="69">
        <f t="shared" si="35"/>
        <v>34</v>
      </c>
    </row>
    <row r="284" spans="1:28" s="33" customFormat="1">
      <c r="D284" s="33" t="s">
        <v>689</v>
      </c>
      <c r="E284" s="33" t="s">
        <v>690</v>
      </c>
      <c r="F284" s="33" t="s">
        <v>691</v>
      </c>
      <c r="G284" s="41" t="s">
        <v>699</v>
      </c>
      <c r="H284" s="41" t="s">
        <v>693</v>
      </c>
      <c r="I284" s="35">
        <v>41038</v>
      </c>
      <c r="J284" s="65">
        <v>9</v>
      </c>
      <c r="K284" s="65">
        <v>5</v>
      </c>
      <c r="L284" s="66">
        <v>2012</v>
      </c>
      <c r="M284" s="7" t="s">
        <v>58</v>
      </c>
      <c r="N284" s="41" t="s">
        <v>694</v>
      </c>
      <c r="O284" s="41" t="s">
        <v>33</v>
      </c>
      <c r="P284" s="87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9">
        <f t="shared" si="32"/>
        <v>5990.6541390555549</v>
      </c>
      <c r="W284" s="79">
        <f t="shared" si="33"/>
        <v>528.58712991666653</v>
      </c>
      <c r="X284" s="79">
        <f t="shared" si="34"/>
        <v>353.39141994444526</v>
      </c>
      <c r="AB284" s="69">
        <f t="shared" si="35"/>
        <v>34</v>
      </c>
    </row>
    <row r="285" spans="1:28" s="33" customFormat="1">
      <c r="D285" s="33" t="s">
        <v>689</v>
      </c>
      <c r="E285" s="33" t="s">
        <v>690</v>
      </c>
      <c r="F285" s="33" t="s">
        <v>691</v>
      </c>
      <c r="G285" s="41" t="s">
        <v>700</v>
      </c>
      <c r="H285" s="41" t="s">
        <v>693</v>
      </c>
      <c r="I285" s="35">
        <v>41038</v>
      </c>
      <c r="J285" s="65">
        <v>9</v>
      </c>
      <c r="K285" s="65">
        <v>5</v>
      </c>
      <c r="L285" s="66">
        <v>2012</v>
      </c>
      <c r="M285" s="7" t="s">
        <v>58</v>
      </c>
      <c r="N285" s="41" t="s">
        <v>694</v>
      </c>
      <c r="O285" s="41" t="s">
        <v>33</v>
      </c>
      <c r="P285" s="87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9">
        <f t="shared" si="32"/>
        <v>5990.6541390555549</v>
      </c>
      <c r="W285" s="79">
        <f t="shared" si="33"/>
        <v>528.58712991666653</v>
      </c>
      <c r="X285" s="79">
        <f t="shared" si="34"/>
        <v>353.39141994444526</v>
      </c>
      <c r="AB285" s="69">
        <f t="shared" si="35"/>
        <v>34</v>
      </c>
    </row>
    <row r="286" spans="1:28" s="33" customFormat="1">
      <c r="D286" s="33" t="s">
        <v>689</v>
      </c>
      <c r="E286" s="33" t="s">
        <v>690</v>
      </c>
      <c r="F286" s="33" t="s">
        <v>691</v>
      </c>
      <c r="G286" s="41" t="s">
        <v>701</v>
      </c>
      <c r="H286" s="41" t="s">
        <v>693</v>
      </c>
      <c r="I286" s="35">
        <v>41038</v>
      </c>
      <c r="J286" s="65">
        <v>9</v>
      </c>
      <c r="K286" s="65">
        <v>5</v>
      </c>
      <c r="L286" s="66">
        <v>2012</v>
      </c>
      <c r="M286" s="7" t="s">
        <v>58</v>
      </c>
      <c r="N286" s="41" t="s">
        <v>694</v>
      </c>
      <c r="O286" s="41" t="s">
        <v>33</v>
      </c>
      <c r="P286" s="87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9">
        <f t="shared" si="32"/>
        <v>5990.6541390555549</v>
      </c>
      <c r="W286" s="79">
        <f t="shared" si="33"/>
        <v>528.58712991666653</v>
      </c>
      <c r="X286" s="79">
        <f t="shared" si="34"/>
        <v>353.39141994444526</v>
      </c>
      <c r="AB286" s="69">
        <f t="shared" si="35"/>
        <v>34</v>
      </c>
    </row>
    <row r="287" spans="1:28" s="33" customFormat="1">
      <c r="D287" s="33" t="s">
        <v>689</v>
      </c>
      <c r="E287" s="33" t="s">
        <v>690</v>
      </c>
      <c r="F287" s="33" t="s">
        <v>691</v>
      </c>
      <c r="G287" s="41" t="s">
        <v>702</v>
      </c>
      <c r="H287" s="41" t="s">
        <v>693</v>
      </c>
      <c r="I287" s="35">
        <v>41038</v>
      </c>
      <c r="J287" s="65">
        <v>9</v>
      </c>
      <c r="K287" s="65">
        <v>5</v>
      </c>
      <c r="L287" s="66">
        <v>2012</v>
      </c>
      <c r="M287" s="7" t="s">
        <v>58</v>
      </c>
      <c r="N287" s="41" t="s">
        <v>694</v>
      </c>
      <c r="O287" s="41" t="s">
        <v>33</v>
      </c>
      <c r="P287" s="87">
        <v>6344.0455590000001</v>
      </c>
      <c r="S287" s="33">
        <v>3</v>
      </c>
      <c r="T287" s="30">
        <f t="shared" si="31"/>
        <v>176.1957099722222</v>
      </c>
      <c r="U287" s="5">
        <v>5462.0670091388884</v>
      </c>
      <c r="V287" s="79">
        <f t="shared" si="32"/>
        <v>5990.6541390555549</v>
      </c>
      <c r="W287" s="79">
        <f t="shared" si="33"/>
        <v>528.58712991666653</v>
      </c>
      <c r="X287" s="79">
        <f t="shared" si="34"/>
        <v>353.39141994444526</v>
      </c>
      <c r="AB287" s="69">
        <f t="shared" si="35"/>
        <v>34</v>
      </c>
    </row>
    <row r="288" spans="1:28" s="33" customFormat="1">
      <c r="D288" s="33" t="s">
        <v>689</v>
      </c>
      <c r="E288" s="33" t="s">
        <v>690</v>
      </c>
      <c r="F288" s="33" t="s">
        <v>691</v>
      </c>
      <c r="G288" s="41" t="s">
        <v>703</v>
      </c>
      <c r="H288" s="41" t="s">
        <v>693</v>
      </c>
      <c r="I288" s="35">
        <v>41038</v>
      </c>
      <c r="J288" s="65">
        <v>9</v>
      </c>
      <c r="K288" s="65">
        <v>5</v>
      </c>
      <c r="L288" s="66">
        <v>2012</v>
      </c>
      <c r="M288" s="7" t="s">
        <v>58</v>
      </c>
      <c r="N288" s="41" t="s">
        <v>694</v>
      </c>
      <c r="O288" s="41" t="s">
        <v>33</v>
      </c>
      <c r="P288" s="87">
        <v>6344.0455590000001</v>
      </c>
      <c r="S288" s="33">
        <v>3</v>
      </c>
      <c r="T288" s="30">
        <f t="shared" si="31"/>
        <v>176.1957099722222</v>
      </c>
      <c r="U288" s="5">
        <v>5462.0670091388884</v>
      </c>
      <c r="V288" s="79">
        <f t="shared" si="32"/>
        <v>5990.6541390555549</v>
      </c>
      <c r="W288" s="79">
        <f t="shared" si="33"/>
        <v>528.58712991666653</v>
      </c>
      <c r="X288" s="79">
        <f t="shared" si="34"/>
        <v>353.39141994444526</v>
      </c>
      <c r="AB288" s="69">
        <f t="shared" si="35"/>
        <v>34</v>
      </c>
    </row>
    <row r="289" spans="1:28" s="33" customFormat="1">
      <c r="A289" s="41"/>
      <c r="B289" s="41"/>
      <c r="C289" s="41"/>
      <c r="D289" s="41"/>
      <c r="E289" s="41"/>
      <c r="F289" s="41"/>
      <c r="G289" s="41"/>
      <c r="H289" s="41"/>
      <c r="I289" s="54"/>
      <c r="J289" s="65"/>
      <c r="K289" s="65"/>
      <c r="L289" s="66"/>
      <c r="M289" s="41"/>
      <c r="N289" s="41"/>
      <c r="O289" s="41"/>
      <c r="P289" s="30"/>
      <c r="S289" s="54"/>
      <c r="T289" s="30"/>
      <c r="U289" s="5">
        <v>0</v>
      </c>
      <c r="V289" s="79"/>
      <c r="W289" s="79"/>
      <c r="X289" s="79"/>
      <c r="AB289" s="69"/>
    </row>
    <row r="290" spans="1:28" s="33" customFormat="1">
      <c r="D290" s="41" t="s">
        <v>704</v>
      </c>
      <c r="E290" s="41" t="s">
        <v>85</v>
      </c>
      <c r="F290" s="41" t="s">
        <v>705</v>
      </c>
      <c r="G290" s="41" t="s">
        <v>706</v>
      </c>
      <c r="H290" s="41" t="s">
        <v>707</v>
      </c>
      <c r="I290" s="35">
        <v>41038</v>
      </c>
      <c r="J290" s="65">
        <v>9</v>
      </c>
      <c r="K290" s="65">
        <v>5</v>
      </c>
      <c r="L290" s="66">
        <v>2012</v>
      </c>
      <c r="M290" s="41" t="s">
        <v>58</v>
      </c>
      <c r="N290" s="41" t="s">
        <v>708</v>
      </c>
      <c r="O290" s="41" t="s">
        <v>33</v>
      </c>
      <c r="P290" s="87">
        <v>393679.2</v>
      </c>
      <c r="S290" s="33">
        <v>3</v>
      </c>
      <c r="T290" s="30">
        <f t="shared" ref="T290:T310" si="36">(((P290)-1)/3)/12</f>
        <v>10935.505555555557</v>
      </c>
      <c r="U290" s="5">
        <v>339000.67222222226</v>
      </c>
      <c r="V290" s="79">
        <f t="shared" si="32"/>
        <v>371807.18888888892</v>
      </c>
      <c r="W290" s="79">
        <f t="shared" si="33"/>
        <v>32806.516666666663</v>
      </c>
      <c r="X290" s="79">
        <f t="shared" si="34"/>
        <v>21872.011111111089</v>
      </c>
      <c r="AB290" s="69">
        <f t="shared" si="35"/>
        <v>34</v>
      </c>
    </row>
    <row r="291" spans="1:28" s="33" customFormat="1">
      <c r="A291" s="53"/>
      <c r="B291" s="53"/>
      <c r="C291" s="53"/>
      <c r="D291" s="41" t="s">
        <v>709</v>
      </c>
      <c r="E291" s="41" t="s">
        <v>710</v>
      </c>
      <c r="F291" s="41" t="s">
        <v>711</v>
      </c>
      <c r="G291" s="41">
        <v>12115236</v>
      </c>
      <c r="H291" s="41" t="s">
        <v>712</v>
      </c>
      <c r="I291" s="35">
        <v>41045</v>
      </c>
      <c r="J291" s="65">
        <v>16</v>
      </c>
      <c r="K291" s="65">
        <v>5</v>
      </c>
      <c r="L291" s="66">
        <v>2012</v>
      </c>
      <c r="M291" s="41" t="s">
        <v>58</v>
      </c>
      <c r="N291" s="41" t="s">
        <v>713</v>
      </c>
      <c r="O291" s="41" t="s">
        <v>33</v>
      </c>
      <c r="P291" s="570">
        <v>7308</v>
      </c>
      <c r="Q291" s="53"/>
      <c r="R291" s="53"/>
      <c r="S291" s="53">
        <v>3</v>
      </c>
      <c r="T291" s="30">
        <f t="shared" si="36"/>
        <v>202.9722222222222</v>
      </c>
      <c r="U291" s="5">
        <v>6292.1388888888878</v>
      </c>
      <c r="V291" s="79">
        <f t="shared" si="32"/>
        <v>6901.0555555555547</v>
      </c>
      <c r="W291" s="79">
        <f t="shared" si="33"/>
        <v>608.91666666666697</v>
      </c>
      <c r="X291" s="79">
        <f t="shared" si="34"/>
        <v>406.94444444444525</v>
      </c>
      <c r="AB291" s="69">
        <f t="shared" si="35"/>
        <v>34</v>
      </c>
    </row>
    <row r="292" spans="1:28" s="33" customFormat="1">
      <c r="A292" s="53"/>
      <c r="B292" s="53"/>
      <c r="C292" s="53"/>
      <c r="D292" s="41" t="s">
        <v>714</v>
      </c>
      <c r="E292" s="41" t="s">
        <v>710</v>
      </c>
      <c r="F292" s="41" t="s">
        <v>711</v>
      </c>
      <c r="G292" s="41">
        <v>12122073</v>
      </c>
      <c r="H292" s="41" t="s">
        <v>712</v>
      </c>
      <c r="I292" s="35">
        <v>41045</v>
      </c>
      <c r="J292" s="65">
        <v>16</v>
      </c>
      <c r="K292" s="65">
        <v>5</v>
      </c>
      <c r="L292" s="66">
        <v>2012</v>
      </c>
      <c r="M292" s="41" t="s">
        <v>58</v>
      </c>
      <c r="N292" s="41" t="s">
        <v>713</v>
      </c>
      <c r="O292" s="41" t="s">
        <v>33</v>
      </c>
      <c r="P292" s="570">
        <v>7308</v>
      </c>
      <c r="Q292" s="53"/>
      <c r="R292" s="53"/>
      <c r="S292" s="53">
        <v>3</v>
      </c>
      <c r="T292" s="30">
        <f t="shared" si="36"/>
        <v>202.9722222222222</v>
      </c>
      <c r="U292" s="5">
        <v>6292.1388888888878</v>
      </c>
      <c r="V292" s="79">
        <f t="shared" si="32"/>
        <v>6901.0555555555547</v>
      </c>
      <c r="W292" s="79">
        <f t="shared" si="33"/>
        <v>608.91666666666697</v>
      </c>
      <c r="X292" s="79">
        <f t="shared" si="34"/>
        <v>406.94444444444525</v>
      </c>
      <c r="AB292" s="69">
        <f t="shared" si="35"/>
        <v>34</v>
      </c>
    </row>
    <row r="293" spans="1:28" s="33" customFormat="1">
      <c r="A293" s="53"/>
      <c r="B293" s="53"/>
      <c r="C293" s="53"/>
      <c r="D293" s="41" t="s">
        <v>714</v>
      </c>
      <c r="E293" s="41" t="s">
        <v>710</v>
      </c>
      <c r="F293" s="41" t="s">
        <v>711</v>
      </c>
      <c r="G293" s="41">
        <v>12114853</v>
      </c>
      <c r="H293" s="41" t="s">
        <v>712</v>
      </c>
      <c r="I293" s="35">
        <v>41045</v>
      </c>
      <c r="J293" s="65">
        <v>16</v>
      </c>
      <c r="K293" s="65">
        <v>5</v>
      </c>
      <c r="L293" s="66">
        <v>2012</v>
      </c>
      <c r="M293" s="41" t="s">
        <v>58</v>
      </c>
      <c r="N293" s="41" t="s">
        <v>713</v>
      </c>
      <c r="O293" s="41" t="s">
        <v>33</v>
      </c>
      <c r="P293" s="570">
        <v>7308</v>
      </c>
      <c r="Q293" s="53"/>
      <c r="R293" s="53"/>
      <c r="S293" s="53">
        <v>3</v>
      </c>
      <c r="T293" s="30">
        <f t="shared" si="36"/>
        <v>202.9722222222222</v>
      </c>
      <c r="U293" s="5">
        <v>6292.1388888888878</v>
      </c>
      <c r="V293" s="79">
        <f t="shared" si="32"/>
        <v>6901.0555555555547</v>
      </c>
      <c r="W293" s="79">
        <f t="shared" si="33"/>
        <v>608.91666666666697</v>
      </c>
      <c r="X293" s="79">
        <f t="shared" si="34"/>
        <v>406.94444444444525</v>
      </c>
      <c r="AB293" s="69">
        <f t="shared" si="35"/>
        <v>34</v>
      </c>
    </row>
    <row r="294" spans="1:28" s="33" customFormat="1">
      <c r="A294" s="53"/>
      <c r="B294" s="53"/>
      <c r="C294" s="53"/>
      <c r="D294" s="41" t="s">
        <v>714</v>
      </c>
      <c r="E294" s="41" t="s">
        <v>710</v>
      </c>
      <c r="F294" s="41" t="s">
        <v>711</v>
      </c>
      <c r="G294" s="41">
        <v>12114416</v>
      </c>
      <c r="H294" s="41" t="s">
        <v>712</v>
      </c>
      <c r="I294" s="35">
        <v>41045</v>
      </c>
      <c r="J294" s="65">
        <v>16</v>
      </c>
      <c r="K294" s="65">
        <v>5</v>
      </c>
      <c r="L294" s="66">
        <v>2012</v>
      </c>
      <c r="M294" s="41" t="s">
        <v>58</v>
      </c>
      <c r="N294" s="41" t="s">
        <v>713</v>
      </c>
      <c r="O294" s="41" t="s">
        <v>33</v>
      </c>
      <c r="P294" s="570">
        <v>7308</v>
      </c>
      <c r="Q294" s="53"/>
      <c r="R294" s="53"/>
      <c r="S294" s="53">
        <v>3</v>
      </c>
      <c r="T294" s="30">
        <f t="shared" si="36"/>
        <v>202.9722222222222</v>
      </c>
      <c r="U294" s="5">
        <v>6292.1388888888878</v>
      </c>
      <c r="V294" s="79">
        <f t="shared" si="32"/>
        <v>6901.0555555555547</v>
      </c>
      <c r="W294" s="79">
        <f t="shared" si="33"/>
        <v>608.91666666666697</v>
      </c>
      <c r="X294" s="79">
        <f t="shared" si="34"/>
        <v>406.94444444444525</v>
      </c>
      <c r="AB294" s="69">
        <f t="shared" si="35"/>
        <v>34</v>
      </c>
    </row>
    <row r="295" spans="1:28" s="33" customFormat="1">
      <c r="A295" s="53"/>
      <c r="B295" s="53"/>
      <c r="C295" s="53"/>
      <c r="D295" s="41" t="s">
        <v>714</v>
      </c>
      <c r="E295" s="41" t="s">
        <v>710</v>
      </c>
      <c r="F295" s="41" t="s">
        <v>711</v>
      </c>
      <c r="G295" s="41">
        <v>12100757</v>
      </c>
      <c r="H295" s="41" t="s">
        <v>712</v>
      </c>
      <c r="I295" s="35">
        <v>41045</v>
      </c>
      <c r="J295" s="65">
        <v>16</v>
      </c>
      <c r="K295" s="65">
        <v>5</v>
      </c>
      <c r="L295" s="66">
        <v>2012</v>
      </c>
      <c r="M295" s="41" t="s">
        <v>58</v>
      </c>
      <c r="N295" s="41" t="s">
        <v>713</v>
      </c>
      <c r="O295" s="41" t="s">
        <v>33</v>
      </c>
      <c r="P295" s="570">
        <v>7308</v>
      </c>
      <c r="Q295" s="53"/>
      <c r="R295" s="53"/>
      <c r="S295" s="53">
        <v>3</v>
      </c>
      <c r="T295" s="30">
        <f t="shared" si="36"/>
        <v>202.9722222222222</v>
      </c>
      <c r="U295" s="5">
        <v>6292.1388888888878</v>
      </c>
      <c r="V295" s="79">
        <f t="shared" si="32"/>
        <v>6901.0555555555547</v>
      </c>
      <c r="W295" s="79">
        <f t="shared" si="33"/>
        <v>608.91666666666697</v>
      </c>
      <c r="X295" s="79">
        <f t="shared" si="34"/>
        <v>406.94444444444525</v>
      </c>
      <c r="AB295" s="69">
        <f t="shared" si="35"/>
        <v>34</v>
      </c>
    </row>
    <row r="296" spans="1:28" s="33" customFormat="1">
      <c r="A296" s="53"/>
      <c r="B296" s="53"/>
      <c r="C296" s="53"/>
      <c r="D296" s="41" t="s">
        <v>714</v>
      </c>
      <c r="E296" s="41" t="s">
        <v>710</v>
      </c>
      <c r="F296" s="41" t="s">
        <v>711</v>
      </c>
      <c r="G296" s="41">
        <v>12100549</v>
      </c>
      <c r="H296" s="41" t="s">
        <v>712</v>
      </c>
      <c r="I296" s="35">
        <v>41045</v>
      </c>
      <c r="J296" s="65">
        <v>16</v>
      </c>
      <c r="K296" s="65">
        <v>5</v>
      </c>
      <c r="L296" s="66">
        <v>2012</v>
      </c>
      <c r="M296" s="41" t="s">
        <v>58</v>
      </c>
      <c r="N296" s="41" t="s">
        <v>713</v>
      </c>
      <c r="O296" s="41" t="s">
        <v>33</v>
      </c>
      <c r="P296" s="570">
        <v>7308</v>
      </c>
      <c r="Q296" s="53"/>
      <c r="R296" s="53"/>
      <c r="S296" s="53">
        <v>3</v>
      </c>
      <c r="T296" s="30">
        <f t="shared" si="36"/>
        <v>202.9722222222222</v>
      </c>
      <c r="U296" s="5">
        <v>6292.1388888888878</v>
      </c>
      <c r="V296" s="79">
        <f t="shared" si="32"/>
        <v>6901.0555555555547</v>
      </c>
      <c r="W296" s="79">
        <f t="shared" si="33"/>
        <v>608.91666666666697</v>
      </c>
      <c r="X296" s="79">
        <f t="shared" si="34"/>
        <v>406.94444444444525</v>
      </c>
      <c r="AB296" s="69">
        <f t="shared" si="35"/>
        <v>34</v>
      </c>
    </row>
    <row r="297" spans="1:28" s="33" customFormat="1">
      <c r="A297" s="53"/>
      <c r="B297" s="53"/>
      <c r="C297" s="53"/>
      <c r="D297" s="41" t="s">
        <v>714</v>
      </c>
      <c r="E297" s="41" t="s">
        <v>710</v>
      </c>
      <c r="F297" s="41" t="s">
        <v>711</v>
      </c>
      <c r="G297" s="41">
        <v>12100535</v>
      </c>
      <c r="H297" s="41" t="s">
        <v>712</v>
      </c>
      <c r="I297" s="35">
        <v>41045</v>
      </c>
      <c r="J297" s="65">
        <v>16</v>
      </c>
      <c r="K297" s="65">
        <v>5</v>
      </c>
      <c r="L297" s="66">
        <v>2012</v>
      </c>
      <c r="M297" s="41" t="s">
        <v>58</v>
      </c>
      <c r="N297" s="41" t="s">
        <v>713</v>
      </c>
      <c r="O297" s="41" t="s">
        <v>33</v>
      </c>
      <c r="P297" s="570">
        <v>7308</v>
      </c>
      <c r="Q297" s="53"/>
      <c r="R297" s="53"/>
      <c r="S297" s="53">
        <v>3</v>
      </c>
      <c r="T297" s="30">
        <f t="shared" si="36"/>
        <v>202.9722222222222</v>
      </c>
      <c r="U297" s="5">
        <v>6292.1388888888878</v>
      </c>
      <c r="V297" s="79">
        <f t="shared" si="32"/>
        <v>6901.0555555555547</v>
      </c>
      <c r="W297" s="79">
        <f t="shared" si="33"/>
        <v>608.91666666666697</v>
      </c>
      <c r="X297" s="79">
        <f t="shared" si="34"/>
        <v>406.94444444444525</v>
      </c>
      <c r="AB297" s="69">
        <f t="shared" si="35"/>
        <v>34</v>
      </c>
    </row>
    <row r="298" spans="1:28" s="33" customFormat="1">
      <c r="A298" s="53"/>
      <c r="B298" s="53"/>
      <c r="C298" s="53"/>
      <c r="D298" s="41" t="s">
        <v>714</v>
      </c>
      <c r="E298" s="41" t="s">
        <v>710</v>
      </c>
      <c r="F298" s="41" t="s">
        <v>711</v>
      </c>
      <c r="G298" s="41">
        <v>12122070</v>
      </c>
      <c r="H298" s="41" t="s">
        <v>712</v>
      </c>
      <c r="I298" s="35">
        <v>41045</v>
      </c>
      <c r="J298" s="65">
        <v>16</v>
      </c>
      <c r="K298" s="65">
        <v>5</v>
      </c>
      <c r="L298" s="66">
        <v>2012</v>
      </c>
      <c r="M298" s="41" t="s">
        <v>58</v>
      </c>
      <c r="N298" s="41" t="s">
        <v>713</v>
      </c>
      <c r="O298" s="41" t="s">
        <v>33</v>
      </c>
      <c r="P298" s="570">
        <v>7308</v>
      </c>
      <c r="Q298" s="53"/>
      <c r="R298" s="53"/>
      <c r="S298" s="53">
        <v>3</v>
      </c>
      <c r="T298" s="30">
        <f t="shared" si="36"/>
        <v>202.9722222222222</v>
      </c>
      <c r="U298" s="5">
        <v>6292.1388888888878</v>
      </c>
      <c r="V298" s="79">
        <f t="shared" si="32"/>
        <v>6901.0555555555547</v>
      </c>
      <c r="W298" s="79">
        <f t="shared" si="33"/>
        <v>608.91666666666697</v>
      </c>
      <c r="X298" s="79">
        <f t="shared" si="34"/>
        <v>406.94444444444525</v>
      </c>
      <c r="AB298" s="69">
        <f t="shared" si="35"/>
        <v>34</v>
      </c>
    </row>
    <row r="299" spans="1:28" s="33" customFormat="1">
      <c r="A299" s="53"/>
      <c r="B299" s="53"/>
      <c r="C299" s="53"/>
      <c r="D299" s="41" t="s">
        <v>714</v>
      </c>
      <c r="E299" s="41" t="s">
        <v>710</v>
      </c>
      <c r="F299" s="41" t="s">
        <v>711</v>
      </c>
      <c r="G299" s="41">
        <v>12122524</v>
      </c>
      <c r="H299" s="41" t="s">
        <v>712</v>
      </c>
      <c r="I299" s="35">
        <v>41045</v>
      </c>
      <c r="J299" s="65">
        <v>16</v>
      </c>
      <c r="K299" s="65">
        <v>5</v>
      </c>
      <c r="L299" s="66">
        <v>2012</v>
      </c>
      <c r="M299" s="41" t="s">
        <v>58</v>
      </c>
      <c r="N299" s="41" t="s">
        <v>713</v>
      </c>
      <c r="O299" s="41" t="s">
        <v>33</v>
      </c>
      <c r="P299" s="570">
        <v>7308</v>
      </c>
      <c r="Q299" s="53"/>
      <c r="R299" s="53"/>
      <c r="S299" s="53">
        <v>3</v>
      </c>
      <c r="T299" s="30">
        <f t="shared" si="36"/>
        <v>202.9722222222222</v>
      </c>
      <c r="U299" s="5">
        <v>6292.1388888888878</v>
      </c>
      <c r="V299" s="79">
        <f t="shared" si="32"/>
        <v>6901.0555555555547</v>
      </c>
      <c r="W299" s="79">
        <f t="shared" si="33"/>
        <v>608.91666666666697</v>
      </c>
      <c r="X299" s="79">
        <f t="shared" si="34"/>
        <v>406.94444444444525</v>
      </c>
      <c r="AB299" s="69">
        <f t="shared" si="35"/>
        <v>34</v>
      </c>
    </row>
    <row r="300" spans="1:28" s="33" customFormat="1">
      <c r="A300" s="53"/>
      <c r="B300" s="53"/>
      <c r="C300" s="53"/>
      <c r="D300" s="41" t="s">
        <v>714</v>
      </c>
      <c r="E300" s="41" t="s">
        <v>710</v>
      </c>
      <c r="F300" s="41" t="s">
        <v>711</v>
      </c>
      <c r="G300" s="41">
        <v>12100532</v>
      </c>
      <c r="H300" s="41" t="s">
        <v>712</v>
      </c>
      <c r="I300" s="35">
        <v>41045</v>
      </c>
      <c r="J300" s="65">
        <v>16</v>
      </c>
      <c r="K300" s="65">
        <v>5</v>
      </c>
      <c r="L300" s="66">
        <v>2012</v>
      </c>
      <c r="M300" s="41" t="s">
        <v>58</v>
      </c>
      <c r="N300" s="41" t="s">
        <v>713</v>
      </c>
      <c r="O300" s="41" t="s">
        <v>33</v>
      </c>
      <c r="P300" s="570">
        <v>7308</v>
      </c>
      <c r="Q300" s="53"/>
      <c r="R300" s="53"/>
      <c r="S300" s="53">
        <v>3</v>
      </c>
      <c r="T300" s="30">
        <f t="shared" si="36"/>
        <v>202.9722222222222</v>
      </c>
      <c r="U300" s="5">
        <v>6292.1388888888878</v>
      </c>
      <c r="V300" s="79">
        <f t="shared" si="32"/>
        <v>6901.0555555555547</v>
      </c>
      <c r="W300" s="79">
        <f t="shared" si="33"/>
        <v>608.91666666666697</v>
      </c>
      <c r="X300" s="79">
        <f t="shared" si="34"/>
        <v>406.94444444444525</v>
      </c>
      <c r="AB300" s="69">
        <f t="shared" si="35"/>
        <v>34</v>
      </c>
    </row>
    <row r="301" spans="1:28" s="33" customFormat="1">
      <c r="A301" s="53"/>
      <c r="B301" s="53"/>
      <c r="C301" s="53"/>
      <c r="D301" s="41" t="s">
        <v>714</v>
      </c>
      <c r="E301" s="41" t="s">
        <v>710</v>
      </c>
      <c r="F301" s="41" t="s">
        <v>711</v>
      </c>
      <c r="G301" s="41">
        <v>12122176</v>
      </c>
      <c r="H301" s="41" t="s">
        <v>712</v>
      </c>
      <c r="I301" s="35">
        <v>41045</v>
      </c>
      <c r="J301" s="65">
        <v>16</v>
      </c>
      <c r="K301" s="65">
        <v>5</v>
      </c>
      <c r="L301" s="66">
        <v>2012</v>
      </c>
      <c r="M301" s="41" t="s">
        <v>58</v>
      </c>
      <c r="N301" s="41" t="s">
        <v>713</v>
      </c>
      <c r="O301" s="41" t="s">
        <v>33</v>
      </c>
      <c r="P301" s="570">
        <v>7308</v>
      </c>
      <c r="Q301" s="53"/>
      <c r="R301" s="53"/>
      <c r="S301" s="53">
        <v>3</v>
      </c>
      <c r="T301" s="30">
        <f t="shared" si="36"/>
        <v>202.9722222222222</v>
      </c>
      <c r="U301" s="5">
        <v>6292.1388888888878</v>
      </c>
      <c r="V301" s="79">
        <f t="shared" si="32"/>
        <v>6901.0555555555547</v>
      </c>
      <c r="W301" s="79">
        <f t="shared" si="33"/>
        <v>608.91666666666697</v>
      </c>
      <c r="X301" s="79">
        <f t="shared" si="34"/>
        <v>406.94444444444525</v>
      </c>
      <c r="AB301" s="69">
        <f t="shared" si="35"/>
        <v>34</v>
      </c>
    </row>
    <row r="302" spans="1:28" s="33" customFormat="1">
      <c r="A302" s="53"/>
      <c r="B302" s="53"/>
      <c r="C302" s="53"/>
      <c r="D302" s="41" t="s">
        <v>714</v>
      </c>
      <c r="E302" s="41" t="s">
        <v>710</v>
      </c>
      <c r="F302" s="41" t="s">
        <v>711</v>
      </c>
      <c r="G302" s="41">
        <v>12122229</v>
      </c>
      <c r="H302" s="41" t="s">
        <v>712</v>
      </c>
      <c r="I302" s="35">
        <v>41045</v>
      </c>
      <c r="J302" s="65">
        <v>16</v>
      </c>
      <c r="K302" s="65">
        <v>5</v>
      </c>
      <c r="L302" s="66">
        <v>2012</v>
      </c>
      <c r="M302" s="41" t="s">
        <v>58</v>
      </c>
      <c r="N302" s="41" t="s">
        <v>713</v>
      </c>
      <c r="O302" s="41" t="s">
        <v>33</v>
      </c>
      <c r="P302" s="570">
        <v>7308</v>
      </c>
      <c r="Q302" s="53"/>
      <c r="R302" s="53"/>
      <c r="S302" s="53">
        <v>3</v>
      </c>
      <c r="T302" s="30">
        <f t="shared" si="36"/>
        <v>202.9722222222222</v>
      </c>
      <c r="U302" s="5">
        <v>6292.1388888888878</v>
      </c>
      <c r="V302" s="79">
        <f t="shared" si="32"/>
        <v>6901.0555555555547</v>
      </c>
      <c r="W302" s="79">
        <f t="shared" si="33"/>
        <v>608.91666666666697</v>
      </c>
      <c r="X302" s="79">
        <f t="shared" si="34"/>
        <v>406.94444444444525</v>
      </c>
      <c r="AB302" s="69">
        <f t="shared" si="35"/>
        <v>34</v>
      </c>
    </row>
    <row r="303" spans="1:28" s="33" customFormat="1">
      <c r="A303" s="53"/>
      <c r="B303" s="53"/>
      <c r="C303" s="53"/>
      <c r="D303" s="41" t="s">
        <v>714</v>
      </c>
      <c r="E303" s="41" t="s">
        <v>710</v>
      </c>
      <c r="F303" s="41" t="s">
        <v>711</v>
      </c>
      <c r="G303" s="41">
        <v>12114369</v>
      </c>
      <c r="H303" s="41" t="s">
        <v>712</v>
      </c>
      <c r="I303" s="35">
        <v>41045</v>
      </c>
      <c r="J303" s="65">
        <v>16</v>
      </c>
      <c r="K303" s="65">
        <v>5</v>
      </c>
      <c r="L303" s="66">
        <v>2012</v>
      </c>
      <c r="M303" s="41" t="s">
        <v>58</v>
      </c>
      <c r="N303" s="41" t="s">
        <v>713</v>
      </c>
      <c r="O303" s="41" t="s">
        <v>33</v>
      </c>
      <c r="P303" s="570">
        <v>7308</v>
      </c>
      <c r="Q303" s="53"/>
      <c r="R303" s="53"/>
      <c r="S303" s="53">
        <v>3</v>
      </c>
      <c r="T303" s="30">
        <f t="shared" si="36"/>
        <v>202.9722222222222</v>
      </c>
      <c r="U303" s="5">
        <v>6292.1388888888878</v>
      </c>
      <c r="V303" s="79">
        <f t="shared" si="32"/>
        <v>6901.0555555555547</v>
      </c>
      <c r="W303" s="79">
        <f t="shared" si="33"/>
        <v>608.91666666666697</v>
      </c>
      <c r="X303" s="79">
        <f t="shared" si="34"/>
        <v>406.94444444444525</v>
      </c>
      <c r="AB303" s="69">
        <f t="shared" si="35"/>
        <v>34</v>
      </c>
    </row>
    <row r="304" spans="1:28" s="33" customFormat="1">
      <c r="A304" s="53"/>
      <c r="B304" s="53"/>
      <c r="C304" s="53"/>
      <c r="D304" s="41" t="s">
        <v>714</v>
      </c>
      <c r="E304" s="41" t="s">
        <v>710</v>
      </c>
      <c r="F304" s="41" t="s">
        <v>711</v>
      </c>
      <c r="G304" s="41">
        <v>12122102</v>
      </c>
      <c r="H304" s="41" t="s">
        <v>712</v>
      </c>
      <c r="I304" s="35">
        <v>41045</v>
      </c>
      <c r="J304" s="65">
        <v>16</v>
      </c>
      <c r="K304" s="65">
        <v>5</v>
      </c>
      <c r="L304" s="66">
        <v>2012</v>
      </c>
      <c r="M304" s="41" t="s">
        <v>58</v>
      </c>
      <c r="N304" s="41" t="s">
        <v>713</v>
      </c>
      <c r="O304" s="41" t="s">
        <v>33</v>
      </c>
      <c r="P304" s="570">
        <v>7308</v>
      </c>
      <c r="Q304" s="53"/>
      <c r="R304" s="53"/>
      <c r="S304" s="53">
        <v>3</v>
      </c>
      <c r="T304" s="30">
        <f t="shared" si="36"/>
        <v>202.9722222222222</v>
      </c>
      <c r="U304" s="5">
        <v>6292.1388888888878</v>
      </c>
      <c r="V304" s="79">
        <f t="shared" si="32"/>
        <v>6901.0555555555547</v>
      </c>
      <c r="W304" s="79">
        <f t="shared" si="33"/>
        <v>608.91666666666697</v>
      </c>
      <c r="X304" s="79">
        <f t="shared" si="34"/>
        <v>406.94444444444525</v>
      </c>
      <c r="AB304" s="69">
        <f t="shared" si="35"/>
        <v>34</v>
      </c>
    </row>
    <row r="305" spans="1:28" s="33" customFormat="1">
      <c r="A305" s="53"/>
      <c r="B305" s="53"/>
      <c r="C305" s="53"/>
      <c r="D305" s="41" t="s">
        <v>714</v>
      </c>
      <c r="E305" s="41" t="s">
        <v>710</v>
      </c>
      <c r="F305" s="41" t="s">
        <v>711</v>
      </c>
      <c r="G305" s="41">
        <v>12122126</v>
      </c>
      <c r="H305" s="41" t="s">
        <v>712</v>
      </c>
      <c r="I305" s="35">
        <v>41045</v>
      </c>
      <c r="J305" s="65">
        <v>16</v>
      </c>
      <c r="K305" s="65">
        <v>5</v>
      </c>
      <c r="L305" s="66">
        <v>2012</v>
      </c>
      <c r="M305" s="41" t="s">
        <v>58</v>
      </c>
      <c r="N305" s="41" t="s">
        <v>713</v>
      </c>
      <c r="O305" s="41" t="s">
        <v>33</v>
      </c>
      <c r="P305" s="570">
        <v>7308</v>
      </c>
      <c r="Q305" s="53"/>
      <c r="R305" s="53"/>
      <c r="S305" s="53">
        <v>3</v>
      </c>
      <c r="T305" s="30">
        <f t="shared" si="36"/>
        <v>202.9722222222222</v>
      </c>
      <c r="U305" s="5">
        <v>6292.1388888888878</v>
      </c>
      <c r="V305" s="79">
        <f t="shared" si="32"/>
        <v>6901.0555555555547</v>
      </c>
      <c r="W305" s="79">
        <f t="shared" si="33"/>
        <v>608.91666666666697</v>
      </c>
      <c r="X305" s="79">
        <f t="shared" si="34"/>
        <v>406.94444444444525</v>
      </c>
      <c r="AB305" s="69">
        <f t="shared" si="35"/>
        <v>34</v>
      </c>
    </row>
    <row r="306" spans="1:28" s="33" customFormat="1">
      <c r="A306" s="53"/>
      <c r="B306" s="53"/>
      <c r="C306" s="53"/>
      <c r="D306" s="41" t="s">
        <v>714</v>
      </c>
      <c r="E306" s="41" t="s">
        <v>710</v>
      </c>
      <c r="F306" s="41" t="s">
        <v>711</v>
      </c>
      <c r="G306" s="41">
        <v>12114828</v>
      </c>
      <c r="H306" s="41" t="s">
        <v>712</v>
      </c>
      <c r="I306" s="35">
        <v>41045</v>
      </c>
      <c r="J306" s="65">
        <v>16</v>
      </c>
      <c r="K306" s="65">
        <v>5</v>
      </c>
      <c r="L306" s="66">
        <v>2012</v>
      </c>
      <c r="M306" s="41" t="s">
        <v>58</v>
      </c>
      <c r="N306" s="41" t="s">
        <v>713</v>
      </c>
      <c r="O306" s="41" t="s">
        <v>33</v>
      </c>
      <c r="P306" s="570">
        <v>7308</v>
      </c>
      <c r="Q306" s="53"/>
      <c r="R306" s="53"/>
      <c r="S306" s="53">
        <v>3</v>
      </c>
      <c r="T306" s="30">
        <f t="shared" si="36"/>
        <v>202.9722222222222</v>
      </c>
      <c r="U306" s="5">
        <v>6292.1388888888878</v>
      </c>
      <c r="V306" s="79">
        <f t="shared" si="32"/>
        <v>6901.0555555555547</v>
      </c>
      <c r="W306" s="79">
        <f t="shared" si="33"/>
        <v>608.91666666666697</v>
      </c>
      <c r="X306" s="79">
        <f t="shared" si="34"/>
        <v>406.94444444444525</v>
      </c>
      <c r="AB306" s="69">
        <f t="shared" si="35"/>
        <v>34</v>
      </c>
    </row>
    <row r="307" spans="1:28" s="33" customFormat="1">
      <c r="A307" s="53"/>
      <c r="B307" s="53"/>
      <c r="C307" s="53"/>
      <c r="D307" s="41" t="s">
        <v>714</v>
      </c>
      <c r="E307" s="41" t="s">
        <v>710</v>
      </c>
      <c r="F307" s="41" t="s">
        <v>711</v>
      </c>
      <c r="G307" s="41">
        <v>12122539</v>
      </c>
      <c r="H307" s="41" t="s">
        <v>712</v>
      </c>
      <c r="I307" s="35">
        <v>41045</v>
      </c>
      <c r="J307" s="65">
        <v>16</v>
      </c>
      <c r="K307" s="65">
        <v>5</v>
      </c>
      <c r="L307" s="66">
        <v>2012</v>
      </c>
      <c r="M307" s="41" t="s">
        <v>58</v>
      </c>
      <c r="N307" s="41" t="s">
        <v>713</v>
      </c>
      <c r="O307" s="41" t="s">
        <v>33</v>
      </c>
      <c r="P307" s="570">
        <v>7308</v>
      </c>
      <c r="Q307" s="53"/>
      <c r="R307" s="53"/>
      <c r="S307" s="53">
        <v>3</v>
      </c>
      <c r="T307" s="30">
        <f t="shared" si="36"/>
        <v>202.9722222222222</v>
      </c>
      <c r="U307" s="5">
        <v>6292.1388888888878</v>
      </c>
      <c r="V307" s="79">
        <f t="shared" si="32"/>
        <v>6901.0555555555547</v>
      </c>
      <c r="W307" s="79">
        <f t="shared" si="33"/>
        <v>608.91666666666697</v>
      </c>
      <c r="X307" s="79">
        <f t="shared" si="34"/>
        <v>406.94444444444525</v>
      </c>
      <c r="AB307" s="69">
        <f t="shared" si="35"/>
        <v>34</v>
      </c>
    </row>
    <row r="308" spans="1:28" s="33" customFormat="1">
      <c r="A308" s="53"/>
      <c r="B308" s="53"/>
      <c r="C308" s="53"/>
      <c r="D308" s="41" t="s">
        <v>714</v>
      </c>
      <c r="E308" s="41" t="s">
        <v>710</v>
      </c>
      <c r="F308" s="41" t="s">
        <v>711</v>
      </c>
      <c r="G308" s="41">
        <v>12122096</v>
      </c>
      <c r="H308" s="41" t="s">
        <v>712</v>
      </c>
      <c r="I308" s="35">
        <v>41045</v>
      </c>
      <c r="J308" s="65">
        <v>16</v>
      </c>
      <c r="K308" s="65">
        <v>5</v>
      </c>
      <c r="L308" s="66">
        <v>2012</v>
      </c>
      <c r="M308" s="41" t="s">
        <v>58</v>
      </c>
      <c r="N308" s="41" t="s">
        <v>713</v>
      </c>
      <c r="O308" s="41" t="s">
        <v>33</v>
      </c>
      <c r="P308" s="570">
        <v>7308</v>
      </c>
      <c r="Q308" s="53"/>
      <c r="R308" s="53"/>
      <c r="S308" s="53">
        <v>3</v>
      </c>
      <c r="T308" s="30">
        <f t="shared" si="36"/>
        <v>202.9722222222222</v>
      </c>
      <c r="U308" s="5">
        <v>6292.1388888888878</v>
      </c>
      <c r="V308" s="79">
        <f t="shared" si="32"/>
        <v>6901.0555555555547</v>
      </c>
      <c r="W308" s="79">
        <f t="shared" si="33"/>
        <v>608.91666666666697</v>
      </c>
      <c r="X308" s="79">
        <f t="shared" si="34"/>
        <v>406.94444444444525</v>
      </c>
      <c r="AB308" s="69">
        <f t="shared" si="35"/>
        <v>34</v>
      </c>
    </row>
    <row r="309" spans="1:28" s="33" customFormat="1">
      <c r="A309" s="53"/>
      <c r="B309" s="53"/>
      <c r="C309" s="53"/>
      <c r="D309" s="41" t="s">
        <v>714</v>
      </c>
      <c r="E309" s="41" t="s">
        <v>710</v>
      </c>
      <c r="F309" s="41" t="s">
        <v>711</v>
      </c>
      <c r="G309" s="41">
        <v>12122482</v>
      </c>
      <c r="H309" s="41" t="s">
        <v>712</v>
      </c>
      <c r="I309" s="35">
        <v>41045</v>
      </c>
      <c r="J309" s="65">
        <v>16</v>
      </c>
      <c r="K309" s="65">
        <v>5</v>
      </c>
      <c r="L309" s="66">
        <v>2012</v>
      </c>
      <c r="M309" s="41" t="s">
        <v>58</v>
      </c>
      <c r="N309" s="41" t="s">
        <v>713</v>
      </c>
      <c r="O309" s="41" t="s">
        <v>33</v>
      </c>
      <c r="P309" s="570">
        <v>7308</v>
      </c>
      <c r="Q309" s="53"/>
      <c r="R309" s="53"/>
      <c r="S309" s="53">
        <v>3</v>
      </c>
      <c r="T309" s="30">
        <f t="shared" si="36"/>
        <v>202.9722222222222</v>
      </c>
      <c r="U309" s="5">
        <v>6292.1388888888878</v>
      </c>
      <c r="V309" s="79">
        <f t="shared" si="32"/>
        <v>6901.0555555555547</v>
      </c>
      <c r="W309" s="79">
        <f t="shared" si="33"/>
        <v>608.91666666666697</v>
      </c>
      <c r="X309" s="79">
        <f t="shared" si="34"/>
        <v>406.94444444444525</v>
      </c>
      <c r="AB309" s="69">
        <f t="shared" si="35"/>
        <v>34</v>
      </c>
    </row>
    <row r="310" spans="1:28" s="33" customFormat="1">
      <c r="A310" s="53"/>
      <c r="B310" s="53"/>
      <c r="C310" s="53"/>
      <c r="D310" s="41" t="s">
        <v>714</v>
      </c>
      <c r="E310" s="41" t="s">
        <v>710</v>
      </c>
      <c r="F310" s="41" t="s">
        <v>711</v>
      </c>
      <c r="G310" s="41">
        <v>12114339</v>
      </c>
      <c r="H310" s="41" t="s">
        <v>712</v>
      </c>
      <c r="I310" s="35">
        <v>41045</v>
      </c>
      <c r="J310" s="65">
        <v>16</v>
      </c>
      <c r="K310" s="65">
        <v>5</v>
      </c>
      <c r="L310" s="66">
        <v>2012</v>
      </c>
      <c r="M310" s="41" t="s">
        <v>58</v>
      </c>
      <c r="N310" s="41" t="s">
        <v>713</v>
      </c>
      <c r="O310" s="41" t="s">
        <v>33</v>
      </c>
      <c r="P310" s="570">
        <v>7308</v>
      </c>
      <c r="Q310" s="53"/>
      <c r="R310" s="53"/>
      <c r="S310" s="53">
        <v>3</v>
      </c>
      <c r="T310" s="30">
        <f t="shared" si="36"/>
        <v>202.9722222222222</v>
      </c>
      <c r="U310" s="5">
        <v>6292.1388888888878</v>
      </c>
      <c r="V310" s="79">
        <f t="shared" si="32"/>
        <v>6901.0555555555547</v>
      </c>
      <c r="W310" s="79">
        <f t="shared" si="33"/>
        <v>608.91666666666697</v>
      </c>
      <c r="X310" s="79">
        <f t="shared" si="34"/>
        <v>406.94444444444525</v>
      </c>
      <c r="AB310" s="69">
        <f t="shared" si="35"/>
        <v>34</v>
      </c>
    </row>
    <row r="311" spans="1:28" s="33" customFormat="1">
      <c r="A311" s="41"/>
      <c r="B311" s="41"/>
      <c r="C311" s="41"/>
      <c r="D311" s="41"/>
      <c r="E311" s="41"/>
      <c r="F311" s="41"/>
      <c r="G311" s="41"/>
      <c r="H311" s="41"/>
      <c r="I311" s="54"/>
      <c r="J311" s="65"/>
      <c r="K311" s="65"/>
      <c r="L311" s="66"/>
      <c r="M311" s="41"/>
      <c r="N311" s="41"/>
      <c r="O311" s="41"/>
      <c r="P311" s="570"/>
      <c r="Q311" s="53"/>
      <c r="R311" s="53"/>
      <c r="S311" s="54"/>
      <c r="T311" s="30"/>
      <c r="U311" s="5"/>
      <c r="V311" s="79"/>
      <c r="W311" s="79"/>
      <c r="X311" s="79"/>
      <c r="AB311" s="69"/>
    </row>
    <row r="312" spans="1:28" s="33" customFormat="1">
      <c r="A312" s="41"/>
      <c r="B312" s="41"/>
      <c r="C312" s="41"/>
      <c r="D312" s="41" t="s">
        <v>185</v>
      </c>
      <c r="E312" s="41" t="s">
        <v>715</v>
      </c>
      <c r="F312" s="41" t="s">
        <v>716</v>
      </c>
      <c r="G312" s="41">
        <v>406124</v>
      </c>
      <c r="H312" s="41" t="s">
        <v>712</v>
      </c>
      <c r="I312" s="35">
        <v>41057</v>
      </c>
      <c r="J312" s="65">
        <v>28</v>
      </c>
      <c r="K312" s="65">
        <v>5</v>
      </c>
      <c r="L312" s="66">
        <v>2012</v>
      </c>
      <c r="M312" s="41" t="s">
        <v>58</v>
      </c>
      <c r="N312" s="41" t="s">
        <v>713</v>
      </c>
      <c r="O312" s="41" t="s">
        <v>33</v>
      </c>
      <c r="P312" s="87">
        <v>37717.03</v>
      </c>
      <c r="Q312" s="586"/>
      <c r="R312" s="586"/>
      <c r="S312" s="33">
        <v>3</v>
      </c>
      <c r="T312" s="30">
        <f>(((P312)-1)/3)/12</f>
        <v>1047.6675</v>
      </c>
      <c r="U312" s="5">
        <v>32477.692500000001</v>
      </c>
      <c r="V312" s="79">
        <f t="shared" si="32"/>
        <v>35620.695</v>
      </c>
      <c r="W312" s="79">
        <f t="shared" si="33"/>
        <v>3143.0024999999987</v>
      </c>
      <c r="X312" s="79">
        <f t="shared" si="34"/>
        <v>2096.3349999999991</v>
      </c>
      <c r="AB312" s="69">
        <f t="shared" si="35"/>
        <v>34</v>
      </c>
    </row>
    <row r="313" spans="1:28" s="33" customFormat="1">
      <c r="A313" s="41"/>
      <c r="B313" s="41"/>
      <c r="C313" s="41"/>
      <c r="D313" s="64" t="s">
        <v>105</v>
      </c>
      <c r="E313" s="41" t="s">
        <v>717</v>
      </c>
      <c r="F313" s="41" t="s">
        <v>718</v>
      </c>
      <c r="G313" s="41"/>
      <c r="H313" s="41" t="s">
        <v>227</v>
      </c>
      <c r="I313" s="35">
        <v>41086</v>
      </c>
      <c r="J313" s="65">
        <v>26</v>
      </c>
      <c r="K313" s="65">
        <v>6</v>
      </c>
      <c r="L313" s="66">
        <v>2012</v>
      </c>
      <c r="M313" s="41" t="s">
        <v>58</v>
      </c>
      <c r="N313" s="41" t="s">
        <v>719</v>
      </c>
      <c r="O313" s="41" t="s">
        <v>33</v>
      </c>
      <c r="P313" s="30">
        <v>77339</v>
      </c>
      <c r="S313" s="54">
        <v>3</v>
      </c>
      <c r="T313" s="30">
        <f>(((P313)-1)/3)/12</f>
        <v>2148.2777777777778</v>
      </c>
      <c r="U313" s="5">
        <v>64448.333333333336</v>
      </c>
      <c r="V313" s="79">
        <f t="shared" si="32"/>
        <v>70893.166666666672</v>
      </c>
      <c r="W313" s="79">
        <f t="shared" si="33"/>
        <v>6444.8333333333358</v>
      </c>
      <c r="X313" s="79">
        <f t="shared" si="34"/>
        <v>6445.8333333333285</v>
      </c>
      <c r="AB313" s="69">
        <f t="shared" si="35"/>
        <v>33</v>
      </c>
    </row>
    <row r="314" spans="1:28" s="33" customFormat="1">
      <c r="A314" s="41"/>
      <c r="B314" s="41"/>
      <c r="C314" s="41"/>
      <c r="D314" s="41" t="s">
        <v>720</v>
      </c>
      <c r="E314" s="41" t="s">
        <v>721</v>
      </c>
      <c r="F314" s="41"/>
      <c r="G314" s="41"/>
      <c r="H314" s="41" t="s">
        <v>227</v>
      </c>
      <c r="I314" s="35">
        <v>41086</v>
      </c>
      <c r="J314" s="65">
        <v>26</v>
      </c>
      <c r="K314" s="65">
        <v>6</v>
      </c>
      <c r="L314" s="66">
        <v>2012</v>
      </c>
      <c r="M314" s="41" t="s">
        <v>58</v>
      </c>
      <c r="N314" s="41" t="s">
        <v>719</v>
      </c>
      <c r="O314" s="41" t="s">
        <v>33</v>
      </c>
      <c r="P314" s="30">
        <v>39574.800000000003</v>
      </c>
      <c r="Q314" s="53"/>
      <c r="R314" s="53"/>
      <c r="S314" s="54">
        <v>3</v>
      </c>
      <c r="T314" s="30">
        <f>(((P314)-1)/3)/12</f>
        <v>1099.2722222222224</v>
      </c>
      <c r="U314" s="5">
        <v>32978.166666666672</v>
      </c>
      <c r="V314" s="79">
        <f t="shared" si="32"/>
        <v>36275.983333333337</v>
      </c>
      <c r="W314" s="79">
        <f t="shared" si="33"/>
        <v>3297.8166666666657</v>
      </c>
      <c r="X314" s="79">
        <f t="shared" si="34"/>
        <v>3298.8166666666657</v>
      </c>
      <c r="AB314" s="69">
        <f t="shared" si="35"/>
        <v>33</v>
      </c>
    </row>
    <row r="315" spans="1:28" s="33" customFormat="1">
      <c r="A315" s="41"/>
      <c r="B315" s="41"/>
      <c r="C315" s="41"/>
      <c r="D315" s="64"/>
      <c r="E315" s="64"/>
      <c r="F315" s="64"/>
      <c r="G315" s="41"/>
      <c r="H315" s="41"/>
      <c r="I315" s="35"/>
      <c r="J315" s="65"/>
      <c r="K315" s="65"/>
      <c r="L315" s="66"/>
      <c r="M315" s="41"/>
      <c r="N315" s="41"/>
      <c r="O315" s="41"/>
      <c r="P315" s="30"/>
      <c r="S315" s="54"/>
      <c r="T315" s="30"/>
      <c r="U315" s="5"/>
      <c r="V315" s="79"/>
      <c r="W315" s="79"/>
      <c r="X315" s="79"/>
      <c r="AB315" s="69"/>
    </row>
    <row r="316" spans="1:28" s="33" customFormat="1">
      <c r="D316" s="41" t="s">
        <v>722</v>
      </c>
      <c r="E316" s="41" t="s">
        <v>96</v>
      </c>
      <c r="F316" s="41" t="s">
        <v>723</v>
      </c>
      <c r="G316" s="41"/>
      <c r="H316" s="41" t="s">
        <v>724</v>
      </c>
      <c r="I316" s="35">
        <v>41116</v>
      </c>
      <c r="J316" s="65">
        <v>26</v>
      </c>
      <c r="K316" s="65">
        <v>7</v>
      </c>
      <c r="L316" s="66">
        <v>2012</v>
      </c>
      <c r="M316" s="41" t="s">
        <v>58</v>
      </c>
      <c r="N316" s="41" t="s">
        <v>725</v>
      </c>
      <c r="O316" s="41" t="s">
        <v>33</v>
      </c>
      <c r="P316" s="87">
        <v>156345.91</v>
      </c>
      <c r="S316" s="33">
        <v>3</v>
      </c>
      <c r="T316" s="30">
        <f>(((P316)-1)/3)/12</f>
        <v>4342.9141666666665</v>
      </c>
      <c r="U316" s="5">
        <v>125944.51083333333</v>
      </c>
      <c r="V316" s="79">
        <f t="shared" si="32"/>
        <v>138973.25333333333</v>
      </c>
      <c r="W316" s="79">
        <f t="shared" si="33"/>
        <v>13028.742499999993</v>
      </c>
      <c r="X316" s="79">
        <f t="shared" si="34"/>
        <v>17372.656666666677</v>
      </c>
      <c r="AB316" s="69">
        <f t="shared" si="35"/>
        <v>32</v>
      </c>
    </row>
    <row r="317" spans="1:28" s="33" customFormat="1">
      <c r="A317" s="41"/>
      <c r="B317" s="41"/>
      <c r="C317" s="41"/>
      <c r="D317" s="64"/>
      <c r="E317" s="64"/>
      <c r="F317" s="64"/>
      <c r="G317" s="41"/>
      <c r="H317" s="41"/>
      <c r="I317" s="35"/>
      <c r="J317" s="65"/>
      <c r="K317" s="65"/>
      <c r="L317" s="66"/>
      <c r="M317" s="41"/>
      <c r="N317" s="41"/>
      <c r="O317" s="41"/>
      <c r="P317" s="30"/>
      <c r="S317" s="54"/>
      <c r="T317" s="30"/>
    </row>
    <row r="318" spans="1:28" s="33" customFormat="1">
      <c r="A318" s="22" t="s">
        <v>2336</v>
      </c>
      <c r="B318" s="59"/>
      <c r="C318" s="59"/>
      <c r="D318" s="59"/>
      <c r="E318" s="59"/>
      <c r="F318" s="59"/>
      <c r="G318" s="59"/>
      <c r="H318" s="59"/>
      <c r="I318" s="75"/>
      <c r="J318" s="60"/>
      <c r="K318" s="60"/>
      <c r="L318" s="61"/>
      <c r="M318" s="59"/>
      <c r="N318" s="59"/>
      <c r="O318" s="59"/>
      <c r="P318" s="26">
        <f>SUM(P279:P317)</f>
        <v>914256.39559000009</v>
      </c>
      <c r="Q318" s="57"/>
      <c r="R318" s="57"/>
      <c r="S318" s="75"/>
      <c r="T318" s="26">
        <f>SUM(T279:T317)</f>
        <v>25395.038766388894</v>
      </c>
      <c r="U318" s="26">
        <v>775312.82342472195</v>
      </c>
      <c r="V318" s="26">
        <f>SUM(V279:V317)</f>
        <v>851497.93972388853</v>
      </c>
      <c r="W318" s="26">
        <f>SUM(W279:W317)</f>
        <v>76185.116299166606</v>
      </c>
      <c r="X318" s="26">
        <f>SUM(X279:X317)</f>
        <v>62758.455866111115</v>
      </c>
    </row>
    <row r="319" spans="1:28" s="33" customFormat="1">
      <c r="A319" s="41"/>
      <c r="B319" s="41"/>
      <c r="C319" s="41"/>
      <c r="D319" s="41"/>
      <c r="E319" s="41"/>
      <c r="F319" s="41"/>
      <c r="G319" s="41"/>
      <c r="H319" s="41"/>
      <c r="I319" s="54"/>
      <c r="J319" s="65"/>
      <c r="K319" s="65"/>
      <c r="L319" s="66"/>
      <c r="M319" s="41"/>
      <c r="N319" s="41"/>
      <c r="O319" s="41"/>
      <c r="P319" s="30"/>
      <c r="S319" s="54"/>
      <c r="T319" s="30"/>
    </row>
    <row r="320" spans="1:28" s="33" customFormat="1" ht="16.5" thickBot="1">
      <c r="A320" s="22" t="s">
        <v>726</v>
      </c>
      <c r="B320" s="59"/>
      <c r="C320" s="59"/>
      <c r="D320" s="59"/>
      <c r="E320" s="59"/>
      <c r="F320" s="59"/>
      <c r="G320" s="59"/>
      <c r="H320" s="59"/>
      <c r="I320" s="75"/>
      <c r="J320" s="60"/>
      <c r="K320" s="60"/>
      <c r="L320" s="61"/>
      <c r="M320" s="59"/>
      <c r="N320" s="59"/>
      <c r="O320" s="59"/>
      <c r="P320" s="88">
        <f>+P318+P277</f>
        <v>13317073.213789999</v>
      </c>
      <c r="Q320" s="28"/>
      <c r="R320" s="28"/>
      <c r="S320" s="28"/>
      <c r="T320" s="88">
        <f>+T318+T277</f>
        <v>25395.038766388894</v>
      </c>
      <c r="U320" s="88">
        <v>13194207.780513609</v>
      </c>
      <c r="V320" s="88">
        <f>+V318+V277</f>
        <v>13270392.896812776</v>
      </c>
      <c r="W320" s="88">
        <f>+W318+W277</f>
        <v>76185.116299166606</v>
      </c>
      <c r="X320" s="88">
        <f>+X318+X277</f>
        <v>62999.455866111282</v>
      </c>
    </row>
    <row r="321" spans="1:28" s="33" customFormat="1" ht="16.5" thickTop="1">
      <c r="A321" s="70"/>
      <c r="B321" s="70"/>
      <c r="C321" s="70"/>
      <c r="D321" s="41"/>
      <c r="E321" s="41"/>
      <c r="F321" s="41"/>
      <c r="G321" s="41"/>
      <c r="H321" s="41"/>
      <c r="I321" s="41"/>
      <c r="J321" s="65"/>
      <c r="K321" s="65"/>
    </row>
    <row r="322" spans="1:28" s="33" customFormat="1">
      <c r="A322" s="70"/>
      <c r="B322" s="70"/>
      <c r="C322" s="70"/>
      <c r="D322" s="41"/>
      <c r="E322" s="41"/>
      <c r="F322" s="41"/>
      <c r="G322" s="41"/>
      <c r="H322" s="41"/>
      <c r="I322" s="41"/>
      <c r="J322" s="65"/>
      <c r="K322" s="65"/>
    </row>
    <row r="323" spans="1:28" s="33" customFormat="1">
      <c r="D323" s="41" t="s">
        <v>727</v>
      </c>
      <c r="E323" s="41" t="s">
        <v>41</v>
      </c>
      <c r="F323" s="41">
        <v>790</v>
      </c>
      <c r="G323" s="41" t="s">
        <v>728</v>
      </c>
      <c r="H323" s="41" t="s">
        <v>597</v>
      </c>
      <c r="I323" s="35">
        <v>41093</v>
      </c>
      <c r="J323" s="65">
        <v>3</v>
      </c>
      <c r="K323" s="65">
        <v>7</v>
      </c>
      <c r="L323" s="66">
        <v>2012</v>
      </c>
      <c r="M323" s="41" t="s">
        <v>58</v>
      </c>
      <c r="N323" s="41" t="s">
        <v>729</v>
      </c>
      <c r="O323" s="41" t="s">
        <v>33</v>
      </c>
      <c r="P323" s="30">
        <v>37528.880226898858</v>
      </c>
      <c r="S323" s="33">
        <v>3</v>
      </c>
      <c r="T323" s="30">
        <f t="shared" ref="T323:T346" si="37">(((P323)-1)/3)/12</f>
        <v>1042.4411174138572</v>
      </c>
      <c r="U323" s="5">
        <v>30230.792405001859</v>
      </c>
      <c r="V323" s="79">
        <f t="shared" ref="V323:V348" si="38">T323*AB323</f>
        <v>33358.115757243431</v>
      </c>
      <c r="W323" s="79">
        <f t="shared" ref="W323:W348" si="39">+V323-U323</f>
        <v>3127.3233522415721</v>
      </c>
      <c r="X323" s="79">
        <f t="shared" ref="X323:X348" si="40">P323-V323</f>
        <v>4170.7644696554271</v>
      </c>
      <c r="Y323" s="33">
        <v>17212</v>
      </c>
      <c r="AB323" s="69">
        <f t="shared" ref="AB323:AB348" si="41">IF((DATEDIF(I323,AB$4,"m"))&gt;=36,36,(DATEDIF(I323,AB$4,"m")))</f>
        <v>32</v>
      </c>
    </row>
    <row r="324" spans="1:28" s="33" customFormat="1">
      <c r="D324" s="41" t="s">
        <v>727</v>
      </c>
      <c r="E324" s="41" t="s">
        <v>41</v>
      </c>
      <c r="F324" s="41">
        <v>790</v>
      </c>
      <c r="G324" s="41" t="s">
        <v>730</v>
      </c>
      <c r="H324" s="41" t="s">
        <v>597</v>
      </c>
      <c r="I324" s="35">
        <v>41093</v>
      </c>
      <c r="J324" s="65">
        <v>3</v>
      </c>
      <c r="K324" s="65">
        <v>7</v>
      </c>
      <c r="L324" s="66">
        <v>2012</v>
      </c>
      <c r="M324" s="41" t="s">
        <v>58</v>
      </c>
      <c r="N324" s="41" t="s">
        <v>729</v>
      </c>
      <c r="O324" s="41" t="s">
        <v>33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9">
        <f t="shared" si="38"/>
        <v>33358.115757243431</v>
      </c>
      <c r="W324" s="79">
        <f t="shared" si="39"/>
        <v>3127.3233522415721</v>
      </c>
      <c r="X324" s="79">
        <f t="shared" si="40"/>
        <v>4170.7644696554271</v>
      </c>
      <c r="Y324" s="33">
        <v>17212</v>
      </c>
      <c r="AB324" s="69">
        <f t="shared" si="41"/>
        <v>32</v>
      </c>
    </row>
    <row r="325" spans="1:28" s="33" customFormat="1">
      <c r="D325" s="41" t="s">
        <v>727</v>
      </c>
      <c r="E325" s="41" t="s">
        <v>41</v>
      </c>
      <c r="F325" s="41">
        <v>790</v>
      </c>
      <c r="G325" s="41" t="s">
        <v>731</v>
      </c>
      <c r="H325" s="41" t="s">
        <v>597</v>
      </c>
      <c r="I325" s="35">
        <v>41093</v>
      </c>
      <c r="J325" s="65">
        <v>3</v>
      </c>
      <c r="K325" s="65">
        <v>7</v>
      </c>
      <c r="L325" s="66">
        <v>2012</v>
      </c>
      <c r="M325" s="41" t="s">
        <v>58</v>
      </c>
      <c r="N325" s="41" t="s">
        <v>729</v>
      </c>
      <c r="O325" s="41" t="s">
        <v>33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9">
        <f t="shared" si="38"/>
        <v>33358.115757243431</v>
      </c>
      <c r="W325" s="79">
        <f t="shared" si="39"/>
        <v>3127.3233522415721</v>
      </c>
      <c r="X325" s="79">
        <f t="shared" si="40"/>
        <v>4170.7644696554271</v>
      </c>
      <c r="Y325" s="33">
        <v>17212</v>
      </c>
      <c r="AB325" s="69">
        <f t="shared" si="41"/>
        <v>32</v>
      </c>
    </row>
    <row r="326" spans="1:28" s="33" customFormat="1">
      <c r="D326" s="41" t="s">
        <v>727</v>
      </c>
      <c r="E326" s="41" t="s">
        <v>41</v>
      </c>
      <c r="F326" s="41">
        <v>790</v>
      </c>
      <c r="G326" s="41" t="s">
        <v>732</v>
      </c>
      <c r="H326" s="41" t="s">
        <v>597</v>
      </c>
      <c r="I326" s="35">
        <v>41093</v>
      </c>
      <c r="J326" s="65">
        <v>3</v>
      </c>
      <c r="K326" s="65">
        <v>7</v>
      </c>
      <c r="L326" s="66">
        <v>2012</v>
      </c>
      <c r="M326" s="41" t="s">
        <v>58</v>
      </c>
      <c r="N326" s="41" t="s">
        <v>729</v>
      </c>
      <c r="O326" s="41" t="s">
        <v>33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9">
        <f t="shared" si="38"/>
        <v>33358.115757243431</v>
      </c>
      <c r="W326" s="79">
        <f t="shared" si="39"/>
        <v>3127.3233522415721</v>
      </c>
      <c r="X326" s="79">
        <f t="shared" si="40"/>
        <v>4170.7644696554271</v>
      </c>
      <c r="Y326" s="33">
        <v>17212</v>
      </c>
      <c r="AB326" s="69">
        <f t="shared" si="41"/>
        <v>32</v>
      </c>
    </row>
    <row r="327" spans="1:28" s="33" customFormat="1">
      <c r="D327" s="41" t="s">
        <v>727</v>
      </c>
      <c r="E327" s="41" t="s">
        <v>41</v>
      </c>
      <c r="F327" s="41">
        <v>790</v>
      </c>
      <c r="G327" s="41" t="s">
        <v>733</v>
      </c>
      <c r="H327" s="41" t="s">
        <v>597</v>
      </c>
      <c r="I327" s="35">
        <v>41093</v>
      </c>
      <c r="J327" s="65">
        <v>3</v>
      </c>
      <c r="K327" s="65">
        <v>7</v>
      </c>
      <c r="L327" s="66">
        <v>2012</v>
      </c>
      <c r="M327" s="41" t="s">
        <v>58</v>
      </c>
      <c r="N327" s="41" t="s">
        <v>729</v>
      </c>
      <c r="O327" s="41" t="s">
        <v>33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9">
        <f t="shared" si="38"/>
        <v>33358.115757243431</v>
      </c>
      <c r="W327" s="79">
        <f t="shared" si="39"/>
        <v>3127.3233522415721</v>
      </c>
      <c r="X327" s="79">
        <f t="shared" si="40"/>
        <v>4170.7644696554271</v>
      </c>
      <c r="Y327" s="33">
        <v>17212</v>
      </c>
      <c r="AB327" s="69">
        <f t="shared" si="41"/>
        <v>32</v>
      </c>
    </row>
    <row r="328" spans="1:28" s="33" customFormat="1">
      <c r="D328" s="41" t="s">
        <v>727</v>
      </c>
      <c r="E328" s="41" t="s">
        <v>41</v>
      </c>
      <c r="F328" s="41">
        <v>790</v>
      </c>
      <c r="G328" s="41" t="s">
        <v>734</v>
      </c>
      <c r="H328" s="41" t="s">
        <v>597</v>
      </c>
      <c r="I328" s="35">
        <v>41093</v>
      </c>
      <c r="J328" s="65">
        <v>3</v>
      </c>
      <c r="K328" s="65">
        <v>7</v>
      </c>
      <c r="L328" s="66">
        <v>2012</v>
      </c>
      <c r="M328" s="41" t="s">
        <v>58</v>
      </c>
      <c r="N328" s="41" t="s">
        <v>729</v>
      </c>
      <c r="O328" s="41" t="s">
        <v>33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9">
        <f t="shared" si="38"/>
        <v>33358.115757243431</v>
      </c>
      <c r="W328" s="79">
        <f t="shared" si="39"/>
        <v>3127.3233522415721</v>
      </c>
      <c r="X328" s="79">
        <f t="shared" si="40"/>
        <v>4170.7644696554271</v>
      </c>
      <c r="Y328" s="33">
        <v>17212</v>
      </c>
      <c r="AB328" s="69">
        <f t="shared" si="41"/>
        <v>32</v>
      </c>
    </row>
    <row r="329" spans="1:28" s="33" customFormat="1">
      <c r="D329" s="41" t="s">
        <v>727</v>
      </c>
      <c r="E329" s="41" t="s">
        <v>41</v>
      </c>
      <c r="F329" s="41">
        <v>790</v>
      </c>
      <c r="G329" s="41" t="s">
        <v>735</v>
      </c>
      <c r="H329" s="41" t="s">
        <v>597</v>
      </c>
      <c r="I329" s="35">
        <v>41093</v>
      </c>
      <c r="J329" s="65">
        <v>3</v>
      </c>
      <c r="K329" s="65">
        <v>7</v>
      </c>
      <c r="L329" s="66">
        <v>2012</v>
      </c>
      <c r="M329" s="41" t="s">
        <v>58</v>
      </c>
      <c r="N329" s="41" t="s">
        <v>729</v>
      </c>
      <c r="O329" s="41" t="s">
        <v>33</v>
      </c>
      <c r="P329" s="30">
        <v>37528.880226898858</v>
      </c>
      <c r="S329" s="33">
        <v>3</v>
      </c>
      <c r="T329" s="30">
        <f t="shared" si="37"/>
        <v>1042.4411174138572</v>
      </c>
      <c r="U329" s="5">
        <v>30230.792405001859</v>
      </c>
      <c r="V329" s="79">
        <f t="shared" si="38"/>
        <v>33358.115757243431</v>
      </c>
      <c r="W329" s="79">
        <f t="shared" si="39"/>
        <v>3127.3233522415721</v>
      </c>
      <c r="X329" s="79">
        <f t="shared" si="40"/>
        <v>4170.7644696554271</v>
      </c>
      <c r="Y329" s="33">
        <v>17212</v>
      </c>
      <c r="AB329" s="69">
        <f t="shared" si="41"/>
        <v>32</v>
      </c>
    </row>
    <row r="330" spans="1:28" s="33" customFormat="1">
      <c r="D330" s="41" t="s">
        <v>727</v>
      </c>
      <c r="E330" s="41" t="s">
        <v>41</v>
      </c>
      <c r="F330" s="41">
        <v>790</v>
      </c>
      <c r="G330" s="41" t="s">
        <v>736</v>
      </c>
      <c r="H330" s="41" t="s">
        <v>597</v>
      </c>
      <c r="I330" s="35">
        <v>41093</v>
      </c>
      <c r="J330" s="65">
        <v>3</v>
      </c>
      <c r="K330" s="65">
        <v>7</v>
      </c>
      <c r="L330" s="66">
        <v>2012</v>
      </c>
      <c r="M330" s="41" t="s">
        <v>58</v>
      </c>
      <c r="N330" s="41" t="s">
        <v>729</v>
      </c>
      <c r="O330" s="41" t="s">
        <v>33</v>
      </c>
      <c r="P330" s="30">
        <v>37528.880226898858</v>
      </c>
      <c r="S330" s="33">
        <v>3</v>
      </c>
      <c r="T330" s="30">
        <f t="shared" si="37"/>
        <v>1042.4411174138572</v>
      </c>
      <c r="U330" s="5">
        <v>30230.792405001859</v>
      </c>
      <c r="V330" s="79">
        <f t="shared" si="38"/>
        <v>33358.115757243431</v>
      </c>
      <c r="W330" s="79">
        <f t="shared" si="39"/>
        <v>3127.3233522415721</v>
      </c>
      <c r="X330" s="79">
        <f t="shared" si="40"/>
        <v>4170.7644696554271</v>
      </c>
      <c r="Y330" s="33">
        <v>17212</v>
      </c>
      <c r="AB330" s="69">
        <f t="shared" si="41"/>
        <v>32</v>
      </c>
    </row>
    <row r="331" spans="1:28" s="33" customFormat="1">
      <c r="D331" s="41" t="s">
        <v>727</v>
      </c>
      <c r="E331" s="41" t="s">
        <v>41</v>
      </c>
      <c r="F331" s="41">
        <v>790</v>
      </c>
      <c r="G331" s="41" t="s">
        <v>737</v>
      </c>
      <c r="H331" s="41" t="s">
        <v>597</v>
      </c>
      <c r="I331" s="35">
        <v>41093</v>
      </c>
      <c r="J331" s="65">
        <v>3</v>
      </c>
      <c r="K331" s="65">
        <v>7</v>
      </c>
      <c r="L331" s="66">
        <v>2012</v>
      </c>
      <c r="M331" s="41" t="s">
        <v>58</v>
      </c>
      <c r="N331" s="41" t="s">
        <v>729</v>
      </c>
      <c r="O331" s="41" t="s">
        <v>33</v>
      </c>
      <c r="P331" s="30">
        <v>37528.880226898858</v>
      </c>
      <c r="S331" s="33">
        <v>3</v>
      </c>
      <c r="T331" s="30">
        <f t="shared" si="37"/>
        <v>1042.4411174138572</v>
      </c>
      <c r="U331" s="5">
        <v>30230.792405001859</v>
      </c>
      <c r="V331" s="79">
        <f t="shared" si="38"/>
        <v>33358.115757243431</v>
      </c>
      <c r="W331" s="79">
        <f t="shared" si="39"/>
        <v>3127.3233522415721</v>
      </c>
      <c r="X331" s="79">
        <f t="shared" si="40"/>
        <v>4170.7644696554271</v>
      </c>
      <c r="Y331" s="33">
        <v>17212</v>
      </c>
      <c r="AB331" s="69">
        <f t="shared" si="41"/>
        <v>32</v>
      </c>
    </row>
    <row r="332" spans="1:28" s="33" customFormat="1">
      <c r="D332" s="41" t="s">
        <v>727</v>
      </c>
      <c r="E332" s="41" t="s">
        <v>41</v>
      </c>
      <c r="F332" s="41">
        <v>790</v>
      </c>
      <c r="G332" s="41" t="s">
        <v>738</v>
      </c>
      <c r="H332" s="41" t="s">
        <v>597</v>
      </c>
      <c r="I332" s="35">
        <v>41093</v>
      </c>
      <c r="J332" s="65">
        <v>3</v>
      </c>
      <c r="K332" s="65">
        <v>7</v>
      </c>
      <c r="L332" s="66">
        <v>2012</v>
      </c>
      <c r="M332" s="41" t="s">
        <v>58</v>
      </c>
      <c r="N332" s="41" t="s">
        <v>729</v>
      </c>
      <c r="O332" s="41" t="s">
        <v>33</v>
      </c>
      <c r="P332" s="30">
        <v>37528.880226898858</v>
      </c>
      <c r="R332" s="89"/>
      <c r="S332" s="33">
        <v>3</v>
      </c>
      <c r="T332" s="30">
        <f t="shared" si="37"/>
        <v>1042.4411174138572</v>
      </c>
      <c r="U332" s="5">
        <v>30230.792405001859</v>
      </c>
      <c r="V332" s="79">
        <f t="shared" si="38"/>
        <v>33358.115757243431</v>
      </c>
      <c r="W332" s="79">
        <f t="shared" si="39"/>
        <v>3127.3233522415721</v>
      </c>
      <c r="X332" s="79">
        <f t="shared" si="40"/>
        <v>4170.7644696554271</v>
      </c>
      <c r="Y332" s="33">
        <v>17212</v>
      </c>
      <c r="AB332" s="69">
        <f t="shared" si="41"/>
        <v>32</v>
      </c>
    </row>
    <row r="333" spans="1:28" s="33" customFormat="1">
      <c r="D333" s="33" t="s">
        <v>739</v>
      </c>
      <c r="E333" s="41" t="s">
        <v>41</v>
      </c>
      <c r="F333" s="41" t="s">
        <v>740</v>
      </c>
      <c r="G333" s="41" t="s">
        <v>741</v>
      </c>
      <c r="H333" s="41" t="s">
        <v>597</v>
      </c>
      <c r="I333" s="35">
        <v>41093</v>
      </c>
      <c r="J333" s="65">
        <v>3</v>
      </c>
      <c r="K333" s="65">
        <v>7</v>
      </c>
      <c r="L333" s="66">
        <v>2012</v>
      </c>
      <c r="M333" s="41" t="s">
        <v>58</v>
      </c>
      <c r="N333" s="41" t="s">
        <v>729</v>
      </c>
      <c r="O333" s="41" t="s">
        <v>33</v>
      </c>
      <c r="P333" s="87">
        <v>4135.9997731011408</v>
      </c>
      <c r="R333" s="89"/>
      <c r="S333" s="33">
        <v>3</v>
      </c>
      <c r="T333" s="30">
        <f t="shared" si="37"/>
        <v>114.86110480836503</v>
      </c>
      <c r="U333" s="5">
        <v>3330.9720394425858</v>
      </c>
      <c r="V333" s="79">
        <f t="shared" si="38"/>
        <v>3675.5553538676809</v>
      </c>
      <c r="W333" s="79">
        <f t="shared" si="39"/>
        <v>344.58331442509507</v>
      </c>
      <c r="X333" s="79">
        <f t="shared" si="40"/>
        <v>460.44441923345994</v>
      </c>
      <c r="Y333" s="33">
        <v>17212</v>
      </c>
      <c r="AB333" s="69">
        <f t="shared" si="41"/>
        <v>32</v>
      </c>
    </row>
    <row r="334" spans="1:28" s="33" customFormat="1">
      <c r="D334" s="33" t="s">
        <v>739</v>
      </c>
      <c r="E334" s="41" t="s">
        <v>41</v>
      </c>
      <c r="F334" s="41" t="s">
        <v>740</v>
      </c>
      <c r="G334" s="41" t="s">
        <v>742</v>
      </c>
      <c r="H334" s="41" t="s">
        <v>597</v>
      </c>
      <c r="I334" s="35">
        <v>41093</v>
      </c>
      <c r="J334" s="65">
        <v>3</v>
      </c>
      <c r="K334" s="65">
        <v>7</v>
      </c>
      <c r="L334" s="66">
        <v>2012</v>
      </c>
      <c r="M334" s="41" t="s">
        <v>58</v>
      </c>
      <c r="N334" s="41" t="s">
        <v>729</v>
      </c>
      <c r="O334" s="41" t="s">
        <v>33</v>
      </c>
      <c r="P334" s="87">
        <v>4135.9997731011408</v>
      </c>
      <c r="R334" s="89"/>
      <c r="S334" s="33">
        <v>3</v>
      </c>
      <c r="T334" s="30">
        <f t="shared" si="37"/>
        <v>114.86110480836503</v>
      </c>
      <c r="U334" s="5">
        <v>3330.9720394425858</v>
      </c>
      <c r="V334" s="79">
        <f t="shared" si="38"/>
        <v>3675.5553538676809</v>
      </c>
      <c r="W334" s="79">
        <f t="shared" si="39"/>
        <v>344.58331442509507</v>
      </c>
      <c r="X334" s="79">
        <f t="shared" si="40"/>
        <v>460.44441923345994</v>
      </c>
      <c r="Y334" s="33">
        <v>17212</v>
      </c>
      <c r="AB334" s="69">
        <f t="shared" si="41"/>
        <v>32</v>
      </c>
    </row>
    <row r="335" spans="1:28" s="33" customFormat="1">
      <c r="D335" s="33" t="s">
        <v>739</v>
      </c>
      <c r="E335" s="41" t="s">
        <v>41</v>
      </c>
      <c r="F335" s="41" t="s">
        <v>740</v>
      </c>
      <c r="G335" s="41" t="s">
        <v>743</v>
      </c>
      <c r="H335" s="41" t="s">
        <v>597</v>
      </c>
      <c r="I335" s="35">
        <v>41093</v>
      </c>
      <c r="J335" s="65">
        <v>3</v>
      </c>
      <c r="K335" s="65">
        <v>7</v>
      </c>
      <c r="L335" s="66">
        <v>2012</v>
      </c>
      <c r="M335" s="41" t="s">
        <v>58</v>
      </c>
      <c r="N335" s="41" t="s">
        <v>729</v>
      </c>
      <c r="O335" s="41" t="s">
        <v>33</v>
      </c>
      <c r="P335" s="87">
        <v>4135.9997731011408</v>
      </c>
      <c r="R335" s="89"/>
      <c r="S335" s="33">
        <v>3</v>
      </c>
      <c r="T335" s="30">
        <f t="shared" si="37"/>
        <v>114.86110480836503</v>
      </c>
      <c r="U335" s="5">
        <v>3330.9720394425858</v>
      </c>
      <c r="V335" s="79">
        <f t="shared" si="38"/>
        <v>3675.5553538676809</v>
      </c>
      <c r="W335" s="79">
        <f t="shared" si="39"/>
        <v>344.58331442509507</v>
      </c>
      <c r="X335" s="79">
        <f t="shared" si="40"/>
        <v>460.44441923345994</v>
      </c>
      <c r="Y335" s="33">
        <v>17212</v>
      </c>
      <c r="AB335" s="69">
        <f t="shared" si="41"/>
        <v>32</v>
      </c>
    </row>
    <row r="336" spans="1:28">
      <c r="A336" s="33"/>
      <c r="B336" s="33"/>
      <c r="C336" s="33"/>
      <c r="D336" s="33" t="s">
        <v>739</v>
      </c>
      <c r="E336" s="41" t="s">
        <v>41</v>
      </c>
      <c r="F336" s="41" t="s">
        <v>740</v>
      </c>
      <c r="G336" s="41" t="s">
        <v>744</v>
      </c>
      <c r="H336" s="41" t="s">
        <v>597</v>
      </c>
      <c r="I336" s="35">
        <v>41093</v>
      </c>
      <c r="J336" s="65">
        <v>3</v>
      </c>
      <c r="K336" s="65">
        <v>7</v>
      </c>
      <c r="L336" s="66">
        <v>2012</v>
      </c>
      <c r="M336" s="41" t="s">
        <v>58</v>
      </c>
      <c r="N336" s="41" t="s">
        <v>729</v>
      </c>
      <c r="O336" s="41" t="s">
        <v>33</v>
      </c>
      <c r="P336" s="87">
        <v>4135.9997731011408</v>
      </c>
      <c r="R336" s="89"/>
      <c r="S336" s="33">
        <v>3</v>
      </c>
      <c r="T336" s="30">
        <f t="shared" si="37"/>
        <v>114.86110480836503</v>
      </c>
      <c r="U336" s="5">
        <v>3330.9720394425858</v>
      </c>
      <c r="V336" s="79">
        <f t="shared" si="38"/>
        <v>3675.5553538676809</v>
      </c>
      <c r="W336" s="79">
        <f t="shared" si="39"/>
        <v>344.58331442509507</v>
      </c>
      <c r="X336" s="79">
        <f t="shared" si="40"/>
        <v>460.44441923345994</v>
      </c>
      <c r="Y336" s="33">
        <v>17212</v>
      </c>
      <c r="AB336" s="69">
        <f t="shared" si="41"/>
        <v>32</v>
      </c>
    </row>
    <row r="337" spans="1:28">
      <c r="A337" s="33"/>
      <c r="B337" s="33"/>
      <c r="C337" s="33"/>
      <c r="D337" s="33" t="s">
        <v>739</v>
      </c>
      <c r="E337" s="41" t="s">
        <v>41</v>
      </c>
      <c r="F337" s="41" t="s">
        <v>740</v>
      </c>
      <c r="G337" s="41" t="s">
        <v>745</v>
      </c>
      <c r="H337" s="41" t="s">
        <v>597</v>
      </c>
      <c r="I337" s="35">
        <v>41093</v>
      </c>
      <c r="J337" s="65">
        <v>3</v>
      </c>
      <c r="K337" s="65">
        <v>7</v>
      </c>
      <c r="L337" s="66">
        <v>2012</v>
      </c>
      <c r="M337" s="41" t="s">
        <v>58</v>
      </c>
      <c r="N337" s="41" t="s">
        <v>729</v>
      </c>
      <c r="O337" s="41" t="s">
        <v>33</v>
      </c>
      <c r="P337" s="87">
        <v>4135.9997731011408</v>
      </c>
      <c r="R337" s="89"/>
      <c r="S337" s="33">
        <v>3</v>
      </c>
      <c r="T337" s="30">
        <f t="shared" si="37"/>
        <v>114.86110480836503</v>
      </c>
      <c r="U337" s="5">
        <v>3330.9720394425858</v>
      </c>
      <c r="V337" s="79">
        <f t="shared" si="38"/>
        <v>3675.5553538676809</v>
      </c>
      <c r="W337" s="79">
        <f t="shared" si="39"/>
        <v>344.58331442509507</v>
      </c>
      <c r="X337" s="79">
        <f t="shared" si="40"/>
        <v>460.44441923345994</v>
      </c>
      <c r="Y337" s="33">
        <v>17212</v>
      </c>
      <c r="AB337" s="69">
        <f t="shared" si="41"/>
        <v>32</v>
      </c>
    </row>
    <row r="338" spans="1:28">
      <c r="A338" s="33"/>
      <c r="B338" s="33"/>
      <c r="C338" s="33"/>
      <c r="D338" s="33" t="s">
        <v>739</v>
      </c>
      <c r="E338" s="41" t="s">
        <v>41</v>
      </c>
      <c r="F338" s="41" t="s">
        <v>740</v>
      </c>
      <c r="G338" s="41" t="s">
        <v>746</v>
      </c>
      <c r="H338" s="41" t="s">
        <v>597</v>
      </c>
      <c r="I338" s="35">
        <v>41093</v>
      </c>
      <c r="J338" s="65">
        <v>3</v>
      </c>
      <c r="K338" s="65">
        <v>7</v>
      </c>
      <c r="L338" s="66">
        <v>2012</v>
      </c>
      <c r="M338" s="41" t="s">
        <v>58</v>
      </c>
      <c r="N338" s="41" t="s">
        <v>729</v>
      </c>
      <c r="O338" s="41" t="s">
        <v>33</v>
      </c>
      <c r="P338" s="87">
        <v>4135.9997731011408</v>
      </c>
      <c r="R338" s="89"/>
      <c r="S338" s="33">
        <v>3</v>
      </c>
      <c r="T338" s="30">
        <f t="shared" si="37"/>
        <v>114.86110480836503</v>
      </c>
      <c r="U338" s="5">
        <v>3330.9720394425858</v>
      </c>
      <c r="V338" s="79">
        <f t="shared" si="38"/>
        <v>3675.5553538676809</v>
      </c>
      <c r="W338" s="79">
        <f t="shared" si="39"/>
        <v>344.58331442509507</v>
      </c>
      <c r="X338" s="79">
        <f t="shared" si="40"/>
        <v>460.44441923345994</v>
      </c>
      <c r="Y338" s="33">
        <v>17212</v>
      </c>
      <c r="AB338" s="69">
        <f t="shared" si="41"/>
        <v>32</v>
      </c>
    </row>
    <row r="339" spans="1:28">
      <c r="A339" s="33"/>
      <c r="B339" s="33"/>
      <c r="C339" s="33"/>
      <c r="D339" s="33" t="s">
        <v>739</v>
      </c>
      <c r="E339" s="41" t="s">
        <v>41</v>
      </c>
      <c r="F339" s="41" t="s">
        <v>740</v>
      </c>
      <c r="G339" s="41" t="s">
        <v>747</v>
      </c>
      <c r="H339" s="41" t="s">
        <v>597</v>
      </c>
      <c r="I339" s="35">
        <v>41093</v>
      </c>
      <c r="J339" s="65">
        <v>3</v>
      </c>
      <c r="K339" s="65">
        <v>7</v>
      </c>
      <c r="L339" s="66">
        <v>2012</v>
      </c>
      <c r="M339" s="41" t="s">
        <v>58</v>
      </c>
      <c r="N339" s="41" t="s">
        <v>729</v>
      </c>
      <c r="O339" s="41" t="s">
        <v>33</v>
      </c>
      <c r="P339" s="87">
        <v>4135.9997731011408</v>
      </c>
      <c r="R339" s="89"/>
      <c r="S339" s="33">
        <v>3</v>
      </c>
      <c r="T339" s="30">
        <f t="shared" si="37"/>
        <v>114.86110480836503</v>
      </c>
      <c r="U339" s="5">
        <v>3330.9720394425858</v>
      </c>
      <c r="V339" s="79">
        <f t="shared" si="38"/>
        <v>3675.5553538676809</v>
      </c>
      <c r="W339" s="79">
        <f t="shared" si="39"/>
        <v>344.58331442509507</v>
      </c>
      <c r="X339" s="79">
        <f t="shared" si="40"/>
        <v>460.44441923345994</v>
      </c>
      <c r="Y339" s="33">
        <v>17212</v>
      </c>
      <c r="AB339" s="69">
        <f t="shared" si="41"/>
        <v>32</v>
      </c>
    </row>
    <row r="340" spans="1:28">
      <c r="A340" s="33"/>
      <c r="B340" s="33"/>
      <c r="C340" s="33"/>
      <c r="D340" s="33" t="s">
        <v>739</v>
      </c>
      <c r="E340" s="41" t="s">
        <v>41</v>
      </c>
      <c r="F340" s="41" t="s">
        <v>740</v>
      </c>
      <c r="G340" s="41" t="s">
        <v>748</v>
      </c>
      <c r="H340" s="41" t="s">
        <v>597</v>
      </c>
      <c r="I340" s="35">
        <v>41093</v>
      </c>
      <c r="J340" s="65">
        <v>3</v>
      </c>
      <c r="K340" s="65">
        <v>7</v>
      </c>
      <c r="L340" s="66">
        <v>2012</v>
      </c>
      <c r="M340" s="41" t="s">
        <v>58</v>
      </c>
      <c r="N340" s="41" t="s">
        <v>729</v>
      </c>
      <c r="O340" s="41" t="s">
        <v>33</v>
      </c>
      <c r="P340" s="87">
        <v>4135.9997731011408</v>
      </c>
      <c r="R340" s="89"/>
      <c r="S340" s="33">
        <v>3</v>
      </c>
      <c r="T340" s="30">
        <f t="shared" si="37"/>
        <v>114.86110480836503</v>
      </c>
      <c r="U340" s="5">
        <v>3330.9720394425858</v>
      </c>
      <c r="V340" s="79">
        <f t="shared" si="38"/>
        <v>3675.5553538676809</v>
      </c>
      <c r="W340" s="79">
        <f t="shared" si="39"/>
        <v>344.58331442509507</v>
      </c>
      <c r="X340" s="79">
        <f t="shared" si="40"/>
        <v>460.44441923345994</v>
      </c>
      <c r="Y340" s="33">
        <v>17212</v>
      </c>
      <c r="AB340" s="69">
        <f t="shared" si="41"/>
        <v>32</v>
      </c>
    </row>
    <row r="341" spans="1:28">
      <c r="A341" s="33"/>
      <c r="B341" s="33"/>
      <c r="C341" s="33"/>
      <c r="D341" s="33" t="s">
        <v>739</v>
      </c>
      <c r="E341" s="41" t="s">
        <v>41</v>
      </c>
      <c r="F341" s="41" t="s">
        <v>740</v>
      </c>
      <c r="G341" s="41" t="s">
        <v>749</v>
      </c>
      <c r="H341" s="41" t="s">
        <v>597</v>
      </c>
      <c r="I341" s="35">
        <v>41093</v>
      </c>
      <c r="J341" s="65">
        <v>3</v>
      </c>
      <c r="K341" s="65">
        <v>7</v>
      </c>
      <c r="L341" s="66">
        <v>2012</v>
      </c>
      <c r="M341" s="41" t="s">
        <v>58</v>
      </c>
      <c r="N341" s="41" t="s">
        <v>729</v>
      </c>
      <c r="O341" s="41" t="s">
        <v>33</v>
      </c>
      <c r="P341" s="87">
        <v>4135.9997731011408</v>
      </c>
      <c r="R341" s="89"/>
      <c r="S341" s="33">
        <v>3</v>
      </c>
      <c r="T341" s="30">
        <f t="shared" si="37"/>
        <v>114.86110480836503</v>
      </c>
      <c r="U341" s="5">
        <v>3330.9720394425858</v>
      </c>
      <c r="V341" s="79">
        <f t="shared" si="38"/>
        <v>3675.5553538676809</v>
      </c>
      <c r="W341" s="79">
        <f t="shared" si="39"/>
        <v>344.58331442509507</v>
      </c>
      <c r="X341" s="79">
        <f t="shared" si="40"/>
        <v>460.44441923345994</v>
      </c>
      <c r="Y341" s="33">
        <v>17212</v>
      </c>
      <c r="AB341" s="69">
        <f t="shared" si="41"/>
        <v>32</v>
      </c>
    </row>
    <row r="342" spans="1:28">
      <c r="A342" s="41"/>
      <c r="B342" s="41"/>
      <c r="C342" s="41"/>
      <c r="D342" s="33" t="s">
        <v>739</v>
      </c>
      <c r="E342" s="41" t="s">
        <v>41</v>
      </c>
      <c r="F342" s="41" t="s">
        <v>740</v>
      </c>
      <c r="G342" s="41" t="s">
        <v>750</v>
      </c>
      <c r="H342" s="41" t="s">
        <v>597</v>
      </c>
      <c r="I342" s="35">
        <v>41093</v>
      </c>
      <c r="J342" s="65">
        <v>3</v>
      </c>
      <c r="K342" s="65">
        <v>7</v>
      </c>
      <c r="L342" s="66">
        <v>2012</v>
      </c>
      <c r="M342" s="41" t="s">
        <v>58</v>
      </c>
      <c r="N342" s="41" t="s">
        <v>729</v>
      </c>
      <c r="O342" s="41" t="s">
        <v>33</v>
      </c>
      <c r="P342" s="87">
        <v>4135.9997731011408</v>
      </c>
      <c r="R342" s="89"/>
      <c r="S342" s="33">
        <v>3</v>
      </c>
      <c r="T342" s="30">
        <f t="shared" si="37"/>
        <v>114.86110480836503</v>
      </c>
      <c r="U342" s="5">
        <v>3330.9720394425858</v>
      </c>
      <c r="V342" s="79">
        <f t="shared" si="38"/>
        <v>3675.5553538676809</v>
      </c>
      <c r="W342" s="79">
        <f t="shared" si="39"/>
        <v>344.58331442509507</v>
      </c>
      <c r="X342" s="79">
        <f t="shared" si="40"/>
        <v>460.44441923345994</v>
      </c>
      <c r="Y342" s="33">
        <v>17212</v>
      </c>
      <c r="AB342" s="69">
        <f t="shared" si="41"/>
        <v>32</v>
      </c>
    </row>
    <row r="343" spans="1:28">
      <c r="A343" s="41"/>
      <c r="B343" s="41"/>
      <c r="C343" s="41"/>
      <c r="D343" s="41" t="s">
        <v>751</v>
      </c>
      <c r="E343" s="41" t="s">
        <v>752</v>
      </c>
      <c r="F343" s="41">
        <v>35439</v>
      </c>
      <c r="G343" s="41"/>
      <c r="H343" s="41" t="s">
        <v>597</v>
      </c>
      <c r="I343" s="35">
        <v>41093</v>
      </c>
      <c r="J343" s="65">
        <v>3</v>
      </c>
      <c r="K343" s="65">
        <v>7</v>
      </c>
      <c r="L343" s="66">
        <v>2012</v>
      </c>
      <c r="M343" s="41" t="s">
        <v>58</v>
      </c>
      <c r="N343" s="41" t="s">
        <v>729</v>
      </c>
      <c r="O343" s="41" t="s">
        <v>33</v>
      </c>
      <c r="P343" s="87">
        <v>46977.684399999998</v>
      </c>
      <c r="R343" s="89"/>
      <c r="S343" s="33">
        <v>3</v>
      </c>
      <c r="T343" s="30">
        <f t="shared" si="37"/>
        <v>1304.9078999999999</v>
      </c>
      <c r="U343" s="5">
        <v>37842.329099999995</v>
      </c>
      <c r="V343" s="79">
        <f t="shared" si="38"/>
        <v>41757.052799999998</v>
      </c>
      <c r="W343" s="79">
        <f t="shared" si="39"/>
        <v>3914.7237000000023</v>
      </c>
      <c r="X343" s="79">
        <f t="shared" si="40"/>
        <v>5220.6316000000006</v>
      </c>
      <c r="Y343" s="33">
        <v>17212</v>
      </c>
      <c r="AB343" s="69">
        <f t="shared" si="41"/>
        <v>32</v>
      </c>
    </row>
    <row r="344" spans="1:28">
      <c r="A344" s="41" t="s">
        <v>753</v>
      </c>
      <c r="B344" s="41"/>
      <c r="C344" s="41"/>
      <c r="D344" s="41" t="s">
        <v>751</v>
      </c>
      <c r="E344" s="41" t="s">
        <v>752</v>
      </c>
      <c r="F344" s="41">
        <v>35439</v>
      </c>
      <c r="G344" s="41"/>
      <c r="H344" s="41" t="s">
        <v>597</v>
      </c>
      <c r="I344" s="35">
        <v>41093</v>
      </c>
      <c r="J344" s="65">
        <v>3</v>
      </c>
      <c r="K344" s="65">
        <v>7</v>
      </c>
      <c r="L344" s="66">
        <v>2012</v>
      </c>
      <c r="M344" s="41" t="s">
        <v>58</v>
      </c>
      <c r="N344" s="41" t="s">
        <v>729</v>
      </c>
      <c r="O344" s="41" t="s">
        <v>33</v>
      </c>
      <c r="P344" s="87">
        <v>46977.684399999998</v>
      </c>
      <c r="R344" s="89"/>
      <c r="S344" s="33">
        <v>3</v>
      </c>
      <c r="T344" s="30">
        <f t="shared" si="37"/>
        <v>1304.9078999999999</v>
      </c>
      <c r="U344" s="5">
        <v>37842.329099999995</v>
      </c>
      <c r="V344" s="79">
        <f t="shared" si="38"/>
        <v>41757.052799999998</v>
      </c>
      <c r="W344" s="79">
        <f t="shared" si="39"/>
        <v>3914.7237000000023</v>
      </c>
      <c r="X344" s="79">
        <f t="shared" si="40"/>
        <v>5220.6316000000006</v>
      </c>
      <c r="Y344" s="33">
        <v>17212</v>
      </c>
      <c r="AB344" s="69">
        <f t="shared" si="41"/>
        <v>32</v>
      </c>
    </row>
    <row r="345" spans="1:28">
      <c r="A345" s="41"/>
      <c r="B345" s="41"/>
      <c r="C345" s="41"/>
      <c r="D345" s="64" t="s">
        <v>754</v>
      </c>
      <c r="E345" s="41" t="s">
        <v>682</v>
      </c>
      <c r="F345" s="41" t="s">
        <v>755</v>
      </c>
      <c r="G345" s="41" t="s">
        <v>756</v>
      </c>
      <c r="H345" s="41" t="s">
        <v>597</v>
      </c>
      <c r="I345" s="35">
        <v>41120</v>
      </c>
      <c r="J345" s="65">
        <v>30</v>
      </c>
      <c r="K345" s="65">
        <v>7</v>
      </c>
      <c r="L345" s="66">
        <v>2012</v>
      </c>
      <c r="M345" s="41" t="s">
        <v>58</v>
      </c>
      <c r="N345" s="41" t="s">
        <v>757</v>
      </c>
      <c r="O345" s="41" t="s">
        <v>33</v>
      </c>
      <c r="P345" s="30">
        <v>23223.200000000001</v>
      </c>
      <c r="S345" s="54">
        <v>3</v>
      </c>
      <c r="T345" s="30">
        <f t="shared" si="37"/>
        <v>645.06111111111113</v>
      </c>
      <c r="U345" s="5">
        <v>18706.772222222222</v>
      </c>
      <c r="V345" s="79">
        <f t="shared" si="38"/>
        <v>20641.955555555556</v>
      </c>
      <c r="W345" s="79">
        <f t="shared" si="39"/>
        <v>1935.1833333333343</v>
      </c>
      <c r="X345" s="79">
        <f t="shared" si="40"/>
        <v>2581.2444444444445</v>
      </c>
      <c r="Y345" s="33">
        <v>17320</v>
      </c>
      <c r="AB345" s="69">
        <f t="shared" si="41"/>
        <v>32</v>
      </c>
    </row>
    <row r="346" spans="1:28">
      <c r="A346" s="41"/>
      <c r="B346" s="41"/>
      <c r="C346" s="41"/>
      <c r="D346" s="41" t="s">
        <v>758</v>
      </c>
      <c r="E346" s="41"/>
      <c r="F346" s="41" t="s">
        <v>759</v>
      </c>
      <c r="G346" s="41"/>
      <c r="H346" s="41" t="s">
        <v>597</v>
      </c>
      <c r="I346" s="35">
        <v>41120</v>
      </c>
      <c r="J346" s="65">
        <v>30</v>
      </c>
      <c r="K346" s="65">
        <v>7</v>
      </c>
      <c r="L346" s="66">
        <v>2012</v>
      </c>
      <c r="M346" s="41" t="s">
        <v>58</v>
      </c>
      <c r="N346" s="41" t="s">
        <v>757</v>
      </c>
      <c r="O346" s="41" t="s">
        <v>33</v>
      </c>
      <c r="P346" s="30">
        <v>7180.4</v>
      </c>
      <c r="Q346" s="53"/>
      <c r="R346" s="53"/>
      <c r="S346" s="54">
        <v>3</v>
      </c>
      <c r="T346" s="30">
        <f t="shared" si="37"/>
        <v>199.42777777777778</v>
      </c>
      <c r="U346" s="5">
        <v>5783.4055555555551</v>
      </c>
      <c r="V346" s="79">
        <f t="shared" si="38"/>
        <v>6381.6888888888889</v>
      </c>
      <c r="W346" s="79">
        <f t="shared" si="39"/>
        <v>598.28333333333376</v>
      </c>
      <c r="X346" s="79">
        <f t="shared" si="40"/>
        <v>798.71111111111077</v>
      </c>
      <c r="Y346" s="53">
        <v>17320</v>
      </c>
      <c r="AB346" s="69">
        <f t="shared" si="41"/>
        <v>32</v>
      </c>
    </row>
    <row r="347" spans="1:28">
      <c r="A347" s="41"/>
      <c r="B347" s="41"/>
      <c r="C347" s="41"/>
      <c r="D347" s="64"/>
      <c r="E347" s="64"/>
      <c r="F347" s="64"/>
      <c r="G347" s="41"/>
      <c r="H347" s="41"/>
      <c r="I347" s="35"/>
      <c r="J347" s="65"/>
      <c r="K347" s="65"/>
      <c r="L347" s="66"/>
      <c r="M347" s="41"/>
      <c r="N347" s="41"/>
      <c r="O347" s="41"/>
      <c r="P347" s="30"/>
      <c r="T347" s="30"/>
      <c r="V347" s="79"/>
      <c r="W347" s="79"/>
      <c r="X347" s="79"/>
      <c r="Y347" s="33"/>
      <c r="AB347" s="69"/>
    </row>
    <row r="348" spans="1:28">
      <c r="A348" s="33"/>
      <c r="B348" s="33"/>
      <c r="C348" s="33"/>
      <c r="D348" s="64" t="s">
        <v>760</v>
      </c>
      <c r="E348" s="41" t="s">
        <v>30</v>
      </c>
      <c r="F348" s="41" t="s">
        <v>761</v>
      </c>
      <c r="G348" s="91" t="s">
        <v>762</v>
      </c>
      <c r="H348" s="92" t="s">
        <v>141</v>
      </c>
      <c r="I348" s="35">
        <v>41190</v>
      </c>
      <c r="J348" s="65">
        <v>8</v>
      </c>
      <c r="K348" s="65">
        <v>10</v>
      </c>
      <c r="L348" s="66">
        <v>2012</v>
      </c>
      <c r="M348" s="41" t="s">
        <v>763</v>
      </c>
      <c r="N348" s="92" t="s">
        <v>764</v>
      </c>
      <c r="O348" s="41" t="s">
        <v>33</v>
      </c>
      <c r="P348" s="93">
        <v>6440</v>
      </c>
      <c r="S348" s="54">
        <v>3</v>
      </c>
      <c r="T348" s="30">
        <f>(((P348)-1)/3)/12</f>
        <v>178.86111111111111</v>
      </c>
      <c r="U348" s="5">
        <v>4650.3888888888887</v>
      </c>
      <c r="V348" s="79">
        <f t="shared" si="38"/>
        <v>5186.9722222222226</v>
      </c>
      <c r="W348" s="79">
        <f t="shared" si="39"/>
        <v>536.58333333333394</v>
      </c>
      <c r="X348" s="79">
        <f t="shared" si="40"/>
        <v>1253.0277777777774</v>
      </c>
      <c r="Y348" s="95">
        <v>17565</v>
      </c>
      <c r="AB348" s="69">
        <f t="shared" si="41"/>
        <v>29</v>
      </c>
    </row>
    <row r="349" spans="1:28">
      <c r="A349" s="33"/>
      <c r="B349" s="33"/>
      <c r="C349" s="33"/>
      <c r="D349" s="64"/>
      <c r="E349" s="41"/>
      <c r="F349" s="41"/>
      <c r="G349" s="91"/>
      <c r="H349" s="92"/>
      <c r="I349" s="35"/>
      <c r="J349" s="65"/>
      <c r="K349" s="65"/>
      <c r="L349" s="66"/>
      <c r="M349" s="41"/>
      <c r="N349" s="92"/>
      <c r="O349" s="41"/>
      <c r="P349" s="26">
        <f>SUM(P323:P348)</f>
        <v>547447.76879999985</v>
      </c>
      <c r="Q349" s="28"/>
      <c r="R349" s="28"/>
      <c r="S349" s="28"/>
      <c r="T349" s="26">
        <f>SUM(T323:T348)</f>
        <v>15206.188022222228</v>
      </c>
      <c r="U349" s="26">
        <v>440442.86931111087</v>
      </c>
      <c r="V349" s="26">
        <f>SUM(V323:V348)</f>
        <v>486061.43337777798</v>
      </c>
      <c r="W349" s="26">
        <f>SUM(W323:W348)</f>
        <v>45618.564066666666</v>
      </c>
      <c r="X349" s="26">
        <f>SUM(X323:X348)</f>
        <v>61386.335422222226</v>
      </c>
      <c r="AB349" s="69"/>
    </row>
    <row r="350" spans="1:28">
      <c r="A350" s="33"/>
      <c r="B350" s="33"/>
      <c r="C350" s="33"/>
      <c r="D350" s="64"/>
      <c r="E350" s="41"/>
      <c r="F350" s="41"/>
      <c r="G350" s="91"/>
      <c r="H350" s="92"/>
      <c r="I350" s="35"/>
      <c r="J350" s="65"/>
      <c r="K350" s="65"/>
      <c r="L350" s="66"/>
      <c r="M350" s="41"/>
      <c r="N350" s="92"/>
      <c r="O350" s="41"/>
      <c r="P350" s="93"/>
      <c r="T350" s="30"/>
      <c r="V350" s="79"/>
      <c r="W350" s="79"/>
      <c r="X350" s="79"/>
      <c r="AB350" s="69"/>
    </row>
    <row r="351" spans="1:28" s="33" customFormat="1">
      <c r="A351" s="41"/>
      <c r="B351" s="41"/>
      <c r="C351" s="41"/>
      <c r="D351" s="41" t="s">
        <v>765</v>
      </c>
      <c r="E351" s="41" t="s">
        <v>766</v>
      </c>
      <c r="F351" s="41" t="s">
        <v>767</v>
      </c>
      <c r="G351" s="41" t="s">
        <v>768</v>
      </c>
      <c r="H351" s="41" t="s">
        <v>769</v>
      </c>
      <c r="I351" s="35">
        <v>41366</v>
      </c>
      <c r="J351" s="65"/>
      <c r="K351" s="65"/>
      <c r="L351" s="66"/>
      <c r="M351" s="41"/>
      <c r="N351" s="41" t="s">
        <v>770</v>
      </c>
      <c r="O351" s="41"/>
      <c r="P351" s="28">
        <v>992749.88</v>
      </c>
      <c r="R351" s="89">
        <f>+R349-R348</f>
        <v>0</v>
      </c>
      <c r="S351" s="54">
        <v>3</v>
      </c>
      <c r="T351" s="30">
        <f t="shared" ref="T351:T359" si="42">(((P351)-1)/3)/12</f>
        <v>27576.357777777779</v>
      </c>
      <c r="U351" s="5">
        <v>551527.1555555556</v>
      </c>
      <c r="V351" s="79">
        <f t="shared" ref="V351:V359" si="43">T351*AB351</f>
        <v>634256.22888888896</v>
      </c>
      <c r="W351" s="79">
        <f t="shared" ref="W351:W359" si="44">+V351-U351</f>
        <v>82729.073333333363</v>
      </c>
      <c r="X351" s="79">
        <f t="shared" ref="X351:X359" si="45">P351-V351</f>
        <v>358493.65111111104</v>
      </c>
      <c r="Y351" s="95">
        <v>18050</v>
      </c>
      <c r="AB351" s="69">
        <f t="shared" ref="AB351:AB365" si="46">IF((DATEDIF(I351,AB$4,"m"))&gt;=36,36,(DATEDIF(I351,AB$4,"m")))</f>
        <v>23</v>
      </c>
    </row>
    <row r="352" spans="1:28" s="33" customFormat="1" ht="31.5">
      <c r="A352" s="41"/>
      <c r="B352" s="41"/>
      <c r="C352" s="41"/>
      <c r="D352" s="608" t="s">
        <v>771</v>
      </c>
      <c r="E352" s="41"/>
      <c r="F352" s="41"/>
      <c r="G352" s="41"/>
      <c r="H352" s="41" t="s">
        <v>772</v>
      </c>
      <c r="I352" s="35">
        <v>41408</v>
      </c>
      <c r="J352" s="65">
        <v>14</v>
      </c>
      <c r="K352" s="65">
        <v>5</v>
      </c>
      <c r="L352" s="66">
        <v>2013</v>
      </c>
      <c r="M352" s="41" t="s">
        <v>58</v>
      </c>
      <c r="N352" s="64" t="s">
        <v>773</v>
      </c>
      <c r="O352" s="41" t="s">
        <v>33</v>
      </c>
      <c r="P352" s="30">
        <v>981901.6</v>
      </c>
      <c r="S352" s="54">
        <v>3</v>
      </c>
      <c r="T352" s="30">
        <f t="shared" si="42"/>
        <v>27275.016666666666</v>
      </c>
      <c r="U352" s="5">
        <v>518225.31666666665</v>
      </c>
      <c r="V352" s="79">
        <f t="shared" si="43"/>
        <v>600050.3666666667</v>
      </c>
      <c r="W352" s="79">
        <f t="shared" si="44"/>
        <v>81825.050000000047</v>
      </c>
      <c r="X352" s="79">
        <f t="shared" si="45"/>
        <v>381851.23333333328</v>
      </c>
      <c r="Y352" s="94" t="s">
        <v>774</v>
      </c>
      <c r="AB352" s="69">
        <f t="shared" si="46"/>
        <v>22</v>
      </c>
    </row>
    <row r="353" spans="1:28" s="53" customFormat="1">
      <c r="A353" s="41"/>
      <c r="B353" s="41"/>
      <c r="C353" s="41"/>
      <c r="D353" s="609" t="s">
        <v>775</v>
      </c>
      <c r="E353" s="41" t="s">
        <v>776</v>
      </c>
      <c r="F353" s="41" t="s">
        <v>777</v>
      </c>
      <c r="G353" s="41" t="s">
        <v>778</v>
      </c>
      <c r="H353" s="41" t="s">
        <v>779</v>
      </c>
      <c r="I353" s="35">
        <v>41416</v>
      </c>
      <c r="J353" s="65">
        <v>22</v>
      </c>
      <c r="K353" s="65">
        <v>5</v>
      </c>
      <c r="L353" s="66">
        <v>2013</v>
      </c>
      <c r="M353" s="41" t="s">
        <v>58</v>
      </c>
      <c r="N353" s="41" t="s">
        <v>780</v>
      </c>
      <c r="O353" s="41" t="s">
        <v>33</v>
      </c>
      <c r="P353" s="30">
        <v>62473.305899999999</v>
      </c>
      <c r="S353" s="54">
        <v>3</v>
      </c>
      <c r="T353" s="30">
        <f t="shared" si="42"/>
        <v>1735.3418305555554</v>
      </c>
      <c r="U353" s="5">
        <v>32971.494780555549</v>
      </c>
      <c r="V353" s="79">
        <f t="shared" si="43"/>
        <v>38177.520272222217</v>
      </c>
      <c r="W353" s="79">
        <f t="shared" si="44"/>
        <v>5206.0254916666672</v>
      </c>
      <c r="X353" s="79">
        <f t="shared" si="45"/>
        <v>24295.785627777783</v>
      </c>
      <c r="Y353" s="95" t="s">
        <v>781</v>
      </c>
      <c r="AB353" s="69">
        <f t="shared" si="46"/>
        <v>22</v>
      </c>
    </row>
    <row r="354" spans="1:28" s="53" customFormat="1">
      <c r="A354" s="41"/>
      <c r="B354" s="41"/>
      <c r="C354" s="41"/>
      <c r="D354" s="609" t="s">
        <v>775</v>
      </c>
      <c r="E354" s="41" t="s">
        <v>776</v>
      </c>
      <c r="F354" s="41" t="s">
        <v>777</v>
      </c>
      <c r="G354" s="41" t="s">
        <v>782</v>
      </c>
      <c r="H354" s="41" t="s">
        <v>779</v>
      </c>
      <c r="I354" s="35">
        <v>41416</v>
      </c>
      <c r="J354" s="65">
        <v>22</v>
      </c>
      <c r="K354" s="65">
        <v>5</v>
      </c>
      <c r="L354" s="66">
        <v>2013</v>
      </c>
      <c r="M354" s="41" t="s">
        <v>58</v>
      </c>
      <c r="N354" s="41" t="s">
        <v>780</v>
      </c>
      <c r="O354" s="41" t="s">
        <v>33</v>
      </c>
      <c r="P354" s="30">
        <v>62473.305899999999</v>
      </c>
      <c r="S354" s="54">
        <v>3</v>
      </c>
      <c r="T354" s="30">
        <f t="shared" si="42"/>
        <v>1735.3418305555554</v>
      </c>
      <c r="U354" s="5">
        <v>32971.494780555549</v>
      </c>
      <c r="V354" s="79">
        <f t="shared" si="43"/>
        <v>38177.520272222217</v>
      </c>
      <c r="W354" s="79">
        <f t="shared" si="44"/>
        <v>5206.0254916666672</v>
      </c>
      <c r="X354" s="79">
        <f t="shared" si="45"/>
        <v>24295.785627777783</v>
      </c>
      <c r="Y354" s="95" t="s">
        <v>781</v>
      </c>
      <c r="AB354" s="69">
        <f t="shared" si="46"/>
        <v>22</v>
      </c>
    </row>
    <row r="355" spans="1:28" s="53" customFormat="1">
      <c r="A355" s="41"/>
      <c r="B355" s="41"/>
      <c r="C355" s="41"/>
      <c r="D355" s="609" t="s">
        <v>775</v>
      </c>
      <c r="E355" s="41" t="s">
        <v>776</v>
      </c>
      <c r="F355" s="41" t="s">
        <v>777</v>
      </c>
      <c r="G355" s="41" t="s">
        <v>783</v>
      </c>
      <c r="H355" s="41" t="s">
        <v>779</v>
      </c>
      <c r="I355" s="35">
        <v>41416</v>
      </c>
      <c r="J355" s="65">
        <v>22</v>
      </c>
      <c r="K355" s="65">
        <v>5</v>
      </c>
      <c r="L355" s="66">
        <v>2013</v>
      </c>
      <c r="M355" s="41" t="s">
        <v>58</v>
      </c>
      <c r="N355" s="41" t="s">
        <v>780</v>
      </c>
      <c r="O355" s="41" t="s">
        <v>33</v>
      </c>
      <c r="P355" s="30">
        <v>62473.305899999999</v>
      </c>
      <c r="S355" s="54">
        <v>3</v>
      </c>
      <c r="T355" s="30">
        <f t="shared" si="42"/>
        <v>1735.3418305555554</v>
      </c>
      <c r="U355" s="5">
        <v>32971.494780555549</v>
      </c>
      <c r="V355" s="79">
        <f t="shared" si="43"/>
        <v>38177.520272222217</v>
      </c>
      <c r="W355" s="79">
        <f t="shared" si="44"/>
        <v>5206.0254916666672</v>
      </c>
      <c r="X355" s="79">
        <f t="shared" si="45"/>
        <v>24295.785627777783</v>
      </c>
      <c r="Y355" s="95" t="s">
        <v>781</v>
      </c>
      <c r="AB355" s="69">
        <f t="shared" si="46"/>
        <v>22</v>
      </c>
    </row>
    <row r="356" spans="1:28" s="53" customFormat="1">
      <c r="A356" s="41"/>
      <c r="B356" s="41"/>
      <c r="C356" s="41"/>
      <c r="D356" s="609" t="s">
        <v>775</v>
      </c>
      <c r="E356" s="41" t="s">
        <v>776</v>
      </c>
      <c r="F356" s="41" t="s">
        <v>777</v>
      </c>
      <c r="G356" s="41" t="s">
        <v>784</v>
      </c>
      <c r="H356" s="41" t="s">
        <v>779</v>
      </c>
      <c r="I356" s="35">
        <v>41416</v>
      </c>
      <c r="J356" s="65">
        <v>22</v>
      </c>
      <c r="K356" s="65">
        <v>5</v>
      </c>
      <c r="L356" s="66">
        <v>2013</v>
      </c>
      <c r="M356" s="41" t="s">
        <v>58</v>
      </c>
      <c r="N356" s="41" t="s">
        <v>780</v>
      </c>
      <c r="O356" s="41" t="s">
        <v>33</v>
      </c>
      <c r="P356" s="30">
        <v>62473.305899999999</v>
      </c>
      <c r="S356" s="54">
        <v>3</v>
      </c>
      <c r="T356" s="30">
        <f t="shared" si="42"/>
        <v>1735.3418305555554</v>
      </c>
      <c r="U356" s="5">
        <v>32971.494780555549</v>
      </c>
      <c r="V356" s="79">
        <f t="shared" si="43"/>
        <v>38177.520272222217</v>
      </c>
      <c r="W356" s="79">
        <f t="shared" si="44"/>
        <v>5206.0254916666672</v>
      </c>
      <c r="X356" s="79">
        <f t="shared" si="45"/>
        <v>24295.785627777783</v>
      </c>
      <c r="Y356" s="95" t="s">
        <v>781</v>
      </c>
      <c r="AB356" s="69">
        <f t="shared" si="46"/>
        <v>22</v>
      </c>
    </row>
    <row r="357" spans="1:28" s="53" customFormat="1">
      <c r="A357" s="41"/>
      <c r="B357" s="41"/>
      <c r="C357" s="41"/>
      <c r="D357" s="609" t="s">
        <v>775</v>
      </c>
      <c r="E357" s="41" t="s">
        <v>776</v>
      </c>
      <c r="F357" s="41" t="s">
        <v>777</v>
      </c>
      <c r="G357" s="41" t="s">
        <v>785</v>
      </c>
      <c r="H357" s="41" t="s">
        <v>779</v>
      </c>
      <c r="I357" s="35">
        <v>41416</v>
      </c>
      <c r="J357" s="65">
        <v>22</v>
      </c>
      <c r="K357" s="65">
        <v>5</v>
      </c>
      <c r="L357" s="66">
        <v>2013</v>
      </c>
      <c r="M357" s="41" t="s">
        <v>58</v>
      </c>
      <c r="N357" s="41" t="s">
        <v>780</v>
      </c>
      <c r="O357" s="41" t="s">
        <v>33</v>
      </c>
      <c r="P357" s="30">
        <v>62473.305899999999</v>
      </c>
      <c r="S357" s="54">
        <v>3</v>
      </c>
      <c r="T357" s="30">
        <f t="shared" si="42"/>
        <v>1735.3418305555554</v>
      </c>
      <c r="U357" s="5">
        <v>32971.494780555549</v>
      </c>
      <c r="V357" s="79">
        <f t="shared" si="43"/>
        <v>38177.520272222217</v>
      </c>
      <c r="W357" s="79">
        <f t="shared" si="44"/>
        <v>5206.0254916666672</v>
      </c>
      <c r="X357" s="79">
        <f t="shared" si="45"/>
        <v>24295.785627777783</v>
      </c>
      <c r="Y357" s="95" t="s">
        <v>781</v>
      </c>
      <c r="AB357" s="69">
        <f t="shared" si="46"/>
        <v>22</v>
      </c>
    </row>
    <row r="358" spans="1:28" s="53" customFormat="1">
      <c r="A358" s="41"/>
      <c r="B358" s="41"/>
      <c r="C358" s="41"/>
      <c r="D358" s="609" t="s">
        <v>775</v>
      </c>
      <c r="E358" s="41" t="s">
        <v>776</v>
      </c>
      <c r="F358" s="41" t="s">
        <v>777</v>
      </c>
      <c r="G358" s="41" t="s">
        <v>786</v>
      </c>
      <c r="H358" s="41" t="s">
        <v>779</v>
      </c>
      <c r="I358" s="35">
        <v>41416</v>
      </c>
      <c r="J358" s="65">
        <v>22</v>
      </c>
      <c r="K358" s="65">
        <v>5</v>
      </c>
      <c r="L358" s="66">
        <v>2013</v>
      </c>
      <c r="M358" s="41" t="s">
        <v>58</v>
      </c>
      <c r="N358" s="41" t="s">
        <v>780</v>
      </c>
      <c r="O358" s="41" t="s">
        <v>33</v>
      </c>
      <c r="P358" s="30">
        <v>62473.305899999999</v>
      </c>
      <c r="S358" s="54">
        <v>3</v>
      </c>
      <c r="T358" s="30">
        <f t="shared" si="42"/>
        <v>1735.3418305555554</v>
      </c>
      <c r="U358" s="5">
        <v>32971.494780555549</v>
      </c>
      <c r="V358" s="79">
        <f t="shared" si="43"/>
        <v>38177.520272222217</v>
      </c>
      <c r="W358" s="79">
        <f t="shared" si="44"/>
        <v>5206.0254916666672</v>
      </c>
      <c r="X358" s="79">
        <f t="shared" si="45"/>
        <v>24295.785627777783</v>
      </c>
      <c r="Y358" s="95" t="s">
        <v>781</v>
      </c>
      <c r="AB358" s="69">
        <f t="shared" si="46"/>
        <v>22</v>
      </c>
    </row>
    <row r="359" spans="1:28" s="53" customFormat="1">
      <c r="A359" s="41"/>
      <c r="B359" s="41"/>
      <c r="C359" s="41"/>
      <c r="D359" s="609" t="s">
        <v>787</v>
      </c>
      <c r="E359" s="610" t="s">
        <v>788</v>
      </c>
      <c r="F359" s="41" t="s">
        <v>789</v>
      </c>
      <c r="G359" s="41" t="s">
        <v>790</v>
      </c>
      <c r="H359" s="92" t="s">
        <v>141</v>
      </c>
      <c r="I359" s="35">
        <v>41418</v>
      </c>
      <c r="J359" s="65">
        <v>24</v>
      </c>
      <c r="K359" s="65">
        <v>5</v>
      </c>
      <c r="L359" s="66">
        <v>2013</v>
      </c>
      <c r="M359" s="41" t="s">
        <v>58</v>
      </c>
      <c r="N359" s="41" t="s">
        <v>791</v>
      </c>
      <c r="O359" s="41" t="s">
        <v>33</v>
      </c>
      <c r="P359" s="30">
        <v>42400</v>
      </c>
      <c r="S359" s="54">
        <v>3</v>
      </c>
      <c r="T359" s="30">
        <f t="shared" si="42"/>
        <v>1177.75</v>
      </c>
      <c r="U359" s="5">
        <v>22377.25</v>
      </c>
      <c r="V359" s="79">
        <f t="shared" si="43"/>
        <v>25910.5</v>
      </c>
      <c r="W359" s="79">
        <f t="shared" si="44"/>
        <v>3533.25</v>
      </c>
      <c r="X359" s="79">
        <f t="shared" si="45"/>
        <v>16489.5</v>
      </c>
      <c r="Y359" s="95"/>
      <c r="AB359" s="69">
        <f t="shared" si="46"/>
        <v>22</v>
      </c>
    </row>
    <row r="360" spans="1:28" s="33" customFormat="1">
      <c r="A360" s="41"/>
      <c r="B360" s="41"/>
      <c r="C360" s="41"/>
      <c r="D360" s="41"/>
      <c r="E360" s="41"/>
      <c r="F360" s="41"/>
      <c r="G360" s="41"/>
      <c r="H360" s="41"/>
      <c r="I360" s="54"/>
      <c r="J360" s="65"/>
      <c r="K360" s="65"/>
      <c r="L360" s="66"/>
      <c r="M360" s="41"/>
      <c r="N360" s="41"/>
      <c r="O360" s="41"/>
      <c r="P360" s="26">
        <f>SUM(P351:P359)</f>
        <v>2391891.3154000002</v>
      </c>
      <c r="Q360" s="28"/>
      <c r="R360" s="28"/>
      <c r="S360" s="28"/>
      <c r="T360" s="26">
        <f>SUM(T351:T359)</f>
        <v>66441.175427777765</v>
      </c>
      <c r="U360" s="26">
        <v>1289958.6909055558</v>
      </c>
      <c r="V360" s="26">
        <f>SUM(V351:V359)</f>
        <v>1489282.2171888882</v>
      </c>
      <c r="W360" s="26">
        <f>SUM(W351:W359)</f>
        <v>199323.52628333337</v>
      </c>
      <c r="X360" s="26">
        <f>SUM(X351:X359)</f>
        <v>902609.09821111115</v>
      </c>
      <c r="AB360" s="69">
        <f t="shared" si="46"/>
        <v>36</v>
      </c>
    </row>
    <row r="361" spans="1:28" s="33" customFormat="1">
      <c r="A361" s="41"/>
      <c r="B361" s="41"/>
      <c r="C361" s="41"/>
      <c r="D361" s="608"/>
      <c r="E361" s="611"/>
      <c r="F361" s="41"/>
      <c r="G361" s="41"/>
      <c r="H361" s="41"/>
      <c r="I361" s="54"/>
      <c r="J361" s="65"/>
      <c r="K361" s="65"/>
      <c r="L361" s="66"/>
      <c r="M361" s="41"/>
      <c r="N361" s="41"/>
      <c r="O361" s="41"/>
      <c r="P361" s="28"/>
      <c r="S361" s="54"/>
      <c r="T361" s="28"/>
      <c r="U361" s="28"/>
      <c r="V361" s="28"/>
      <c r="AB361" s="69">
        <f t="shared" si="46"/>
        <v>36</v>
      </c>
    </row>
    <row r="362" spans="1:28" s="113" customFormat="1">
      <c r="A362" s="100"/>
      <c r="B362" s="100"/>
      <c r="C362" s="100"/>
      <c r="D362" s="100" t="s">
        <v>792</v>
      </c>
      <c r="E362" s="100" t="s">
        <v>793</v>
      </c>
      <c r="F362" s="100" t="s">
        <v>794</v>
      </c>
      <c r="G362" s="100" t="s">
        <v>795</v>
      </c>
      <c r="H362" s="100" t="s">
        <v>796</v>
      </c>
      <c r="I362" s="101">
        <v>41428</v>
      </c>
      <c r="J362" s="109">
        <v>3</v>
      </c>
      <c r="K362" s="109">
        <v>6</v>
      </c>
      <c r="L362" s="110">
        <v>2013</v>
      </c>
      <c r="M362" s="99" t="s">
        <v>58</v>
      </c>
      <c r="N362" s="99" t="s">
        <v>797</v>
      </c>
      <c r="O362" s="99" t="s">
        <v>798</v>
      </c>
      <c r="P362" s="190">
        <v>102512.5</v>
      </c>
      <c r="Q362" s="104"/>
      <c r="R362" s="105"/>
      <c r="S362" s="54">
        <v>3</v>
      </c>
      <c r="T362" s="30">
        <f>(((P362)-1)/3)/12</f>
        <v>2847.5416666666665</v>
      </c>
      <c r="U362" s="5">
        <v>51255.75</v>
      </c>
      <c r="V362" s="79">
        <f>T362*AB362</f>
        <v>59798.375</v>
      </c>
      <c r="W362" s="79">
        <f>+V362-U362</f>
        <v>8542.625</v>
      </c>
      <c r="X362" s="79">
        <f>P362-V362</f>
        <v>42714.125</v>
      </c>
      <c r="Y362" s="105" t="s">
        <v>799</v>
      </c>
      <c r="Z362" s="139"/>
      <c r="AB362" s="69">
        <f t="shared" si="46"/>
        <v>21</v>
      </c>
    </row>
    <row r="363" spans="1:28" s="113" customFormat="1">
      <c r="A363" s="100"/>
      <c r="B363" s="100"/>
      <c r="C363" s="100"/>
      <c r="D363" s="100" t="s">
        <v>792</v>
      </c>
      <c r="E363" s="100" t="s">
        <v>793</v>
      </c>
      <c r="F363" s="100" t="s">
        <v>794</v>
      </c>
      <c r="G363" s="100" t="s">
        <v>800</v>
      </c>
      <c r="H363" s="100" t="s">
        <v>796</v>
      </c>
      <c r="I363" s="101">
        <v>41428</v>
      </c>
      <c r="J363" s="109">
        <v>3</v>
      </c>
      <c r="K363" s="109">
        <v>6</v>
      </c>
      <c r="L363" s="110">
        <v>2013</v>
      </c>
      <c r="M363" s="99" t="s">
        <v>58</v>
      </c>
      <c r="N363" s="99" t="s">
        <v>797</v>
      </c>
      <c r="O363" s="99" t="s">
        <v>798</v>
      </c>
      <c r="P363" s="190">
        <v>102512.5</v>
      </c>
      <c r="Q363" s="104"/>
      <c r="R363" s="105"/>
      <c r="S363" s="54">
        <v>3</v>
      </c>
      <c r="T363" s="30">
        <f>(((P363)-1)/3)/12</f>
        <v>2847.5416666666665</v>
      </c>
      <c r="U363" s="5">
        <v>51255.75</v>
      </c>
      <c r="V363" s="79">
        <f>T363*AB363</f>
        <v>59798.375</v>
      </c>
      <c r="W363" s="79">
        <f>+V363-U363</f>
        <v>8542.625</v>
      </c>
      <c r="X363" s="79">
        <f>P363-V363</f>
        <v>42714.125</v>
      </c>
      <c r="Y363" s="105" t="s">
        <v>799</v>
      </c>
      <c r="Z363" s="139"/>
      <c r="AB363" s="69">
        <f t="shared" si="46"/>
        <v>21</v>
      </c>
    </row>
    <row r="364" spans="1:28" s="113" customFormat="1">
      <c r="A364" s="100"/>
      <c r="B364" s="100"/>
      <c r="C364" s="100"/>
      <c r="D364" s="100" t="s">
        <v>792</v>
      </c>
      <c r="E364" s="100" t="s">
        <v>793</v>
      </c>
      <c r="F364" s="100" t="s">
        <v>794</v>
      </c>
      <c r="G364" s="100" t="s">
        <v>801</v>
      </c>
      <c r="H364" s="100" t="s">
        <v>796</v>
      </c>
      <c r="I364" s="101">
        <v>41428</v>
      </c>
      <c r="J364" s="109">
        <v>3</v>
      </c>
      <c r="K364" s="109">
        <v>6</v>
      </c>
      <c r="L364" s="110">
        <v>2013</v>
      </c>
      <c r="M364" s="99" t="s">
        <v>58</v>
      </c>
      <c r="N364" s="99" t="s">
        <v>797</v>
      </c>
      <c r="O364" s="99" t="s">
        <v>798</v>
      </c>
      <c r="P364" s="190">
        <v>102512.5</v>
      </c>
      <c r="Q364" s="104"/>
      <c r="R364" s="105"/>
      <c r="S364" s="54">
        <v>3</v>
      </c>
      <c r="T364" s="30">
        <f>(((P364)-1)/3)/12</f>
        <v>2847.5416666666665</v>
      </c>
      <c r="U364" s="5">
        <v>51255.75</v>
      </c>
      <c r="V364" s="79">
        <f>T364*AB364</f>
        <v>59798.375</v>
      </c>
      <c r="W364" s="79">
        <f>+V364-U364</f>
        <v>8542.625</v>
      </c>
      <c r="X364" s="79">
        <f>P364-V364</f>
        <v>42714.125</v>
      </c>
      <c r="Y364" s="105" t="s">
        <v>799</v>
      </c>
      <c r="Z364" s="139"/>
      <c r="AB364" s="69">
        <f t="shared" si="46"/>
        <v>21</v>
      </c>
    </row>
    <row r="365" spans="1:28" s="113" customFormat="1">
      <c r="A365" s="100"/>
      <c r="B365" s="100"/>
      <c r="C365" s="100"/>
      <c r="D365" s="100" t="s">
        <v>792</v>
      </c>
      <c r="E365" s="100" t="s">
        <v>793</v>
      </c>
      <c r="F365" s="100" t="s">
        <v>794</v>
      </c>
      <c r="G365" s="100" t="s">
        <v>802</v>
      </c>
      <c r="H365" s="100" t="s">
        <v>796</v>
      </c>
      <c r="I365" s="101">
        <v>41428</v>
      </c>
      <c r="J365" s="109">
        <v>3</v>
      </c>
      <c r="K365" s="109">
        <v>6</v>
      </c>
      <c r="L365" s="110">
        <v>2013</v>
      </c>
      <c r="M365" s="99" t="s">
        <v>58</v>
      </c>
      <c r="N365" s="99" t="s">
        <v>797</v>
      </c>
      <c r="O365" s="99" t="s">
        <v>798</v>
      </c>
      <c r="P365" s="190">
        <v>102512.5</v>
      </c>
      <c r="Q365" s="104"/>
      <c r="R365" s="105"/>
      <c r="S365" s="54">
        <v>3</v>
      </c>
      <c r="T365" s="30">
        <f>(((P365)-1)/3)/12</f>
        <v>2847.5416666666665</v>
      </c>
      <c r="U365" s="5">
        <v>51255.75</v>
      </c>
      <c r="V365" s="79">
        <f>T365*AB365</f>
        <v>59798.375</v>
      </c>
      <c r="W365" s="79">
        <f>+V365-U365</f>
        <v>8542.625</v>
      </c>
      <c r="X365" s="79">
        <f>P365-V365</f>
        <v>42714.125</v>
      </c>
      <c r="Y365" s="105" t="s">
        <v>799</v>
      </c>
      <c r="Z365" s="139"/>
      <c r="AB365" s="69">
        <f t="shared" si="46"/>
        <v>21</v>
      </c>
    </row>
    <row r="366" spans="1:28" s="33" customFormat="1">
      <c r="A366" s="41"/>
      <c r="B366" s="41"/>
      <c r="C366" s="41"/>
      <c r="D366" s="41"/>
      <c r="E366" s="41"/>
      <c r="F366" s="41"/>
      <c r="G366" s="41"/>
      <c r="H366" s="41"/>
      <c r="I366" s="54"/>
      <c r="J366" s="65"/>
      <c r="K366" s="65"/>
      <c r="L366" s="66"/>
      <c r="M366" s="41"/>
      <c r="N366" s="41"/>
      <c r="O366" s="41"/>
      <c r="P366" s="26">
        <f>SUM(P362:P365)</f>
        <v>410050</v>
      </c>
      <c r="S366" s="54"/>
      <c r="T366" s="26">
        <f>SUM(T362:T365)</f>
        <v>11390.166666666666</v>
      </c>
      <c r="U366" s="26">
        <v>205023</v>
      </c>
      <c r="V366" s="26">
        <f>SUM(V362:V365)</f>
        <v>239193.5</v>
      </c>
      <c r="W366" s="26">
        <f>SUM(W362:W365)</f>
        <v>34170.5</v>
      </c>
      <c r="X366" s="26">
        <f>SUM(X362:X365)</f>
        <v>170856.5</v>
      </c>
      <c r="AB366" s="69"/>
    </row>
    <row r="367" spans="1:28">
      <c r="A367" s="33"/>
      <c r="B367" s="33"/>
      <c r="C367" s="33"/>
      <c r="D367" s="64"/>
      <c r="E367" s="41"/>
      <c r="F367" s="41"/>
      <c r="G367" s="91"/>
      <c r="H367" s="92"/>
      <c r="I367" s="35"/>
      <c r="J367" s="65"/>
      <c r="K367" s="65"/>
      <c r="L367" s="66"/>
      <c r="M367" s="41"/>
      <c r="N367" s="92"/>
      <c r="O367" s="41"/>
      <c r="P367" s="93"/>
      <c r="T367" s="30"/>
      <c r="V367" s="79"/>
      <c r="W367" s="79"/>
      <c r="X367" s="79"/>
      <c r="AB367" s="69"/>
    </row>
    <row r="368" spans="1:28">
      <c r="A368" s="22" t="s">
        <v>803</v>
      </c>
      <c r="B368" s="41"/>
      <c r="C368" s="41"/>
      <c r="D368" s="41"/>
      <c r="E368" s="41"/>
      <c r="F368" s="41"/>
      <c r="G368" s="41"/>
      <c r="H368" s="41"/>
      <c r="I368" s="54"/>
      <c r="J368" s="65"/>
      <c r="K368" s="65"/>
      <c r="L368" s="66"/>
      <c r="M368" s="41"/>
      <c r="N368" s="41"/>
      <c r="O368" s="41"/>
      <c r="P368" s="26">
        <f>+P366+P360+P349</f>
        <v>3349389.0841999999</v>
      </c>
      <c r="Q368" s="28"/>
      <c r="R368" s="28"/>
      <c r="S368" s="28"/>
      <c r="T368" s="26">
        <f>+T366+T360+T351+T349</f>
        <v>120613.88789444444</v>
      </c>
      <c r="U368" s="26">
        <v>2486951.7157722223</v>
      </c>
      <c r="V368" s="26">
        <f>+V366+V360+V351+V349</f>
        <v>2848793.3794555552</v>
      </c>
      <c r="W368" s="26">
        <f>+W366+W360+W351+W349</f>
        <v>361841.66368333338</v>
      </c>
      <c r="X368" s="26">
        <f>+X366+X360+X351+X349</f>
        <v>1493345.5847444443</v>
      </c>
    </row>
    <row r="369" spans="1:28">
      <c r="A369" s="98"/>
      <c r="B369" s="98"/>
      <c r="C369" s="98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33" customFormat="1" ht="16.5" thickBot="1">
      <c r="A370" s="22" t="s">
        <v>804</v>
      </c>
      <c r="B370" s="59"/>
      <c r="C370" s="59"/>
      <c r="D370" s="59"/>
      <c r="E370" s="59"/>
      <c r="F370" s="59"/>
      <c r="G370" s="59"/>
      <c r="H370" s="59"/>
      <c r="I370" s="75"/>
      <c r="J370" s="60"/>
      <c r="K370" s="60"/>
      <c r="L370" s="61"/>
      <c r="M370" s="59"/>
      <c r="N370" s="59"/>
      <c r="O370" s="59"/>
      <c r="P370" s="88">
        <f>+P368+P320</f>
        <v>16666462.29799</v>
      </c>
      <c r="Q370" s="28"/>
      <c r="R370" s="28"/>
      <c r="S370" s="28"/>
      <c r="T370" s="88">
        <f>+T368+T320</f>
        <v>146008.92666083333</v>
      </c>
      <c r="U370" s="88">
        <v>15681159.496285832</v>
      </c>
      <c r="V370" s="88">
        <f>+V368+V320</f>
        <v>16119186.276268331</v>
      </c>
      <c r="W370" s="88">
        <f>+W368+W320</f>
        <v>438026.77998250001</v>
      </c>
      <c r="X370" s="88">
        <f>+X368+X320</f>
        <v>1556345.0406105556</v>
      </c>
    </row>
    <row r="371" spans="1:28" ht="16.5" thickTop="1">
      <c r="A371" s="98"/>
      <c r="B371" s="98"/>
      <c r="C371" s="98"/>
      <c r="D371" s="7"/>
      <c r="E371" s="7"/>
      <c r="F371" s="7"/>
      <c r="G371" s="7"/>
      <c r="H371" s="7"/>
      <c r="I371" s="7"/>
      <c r="J371" s="36"/>
      <c r="K371" s="36"/>
      <c r="L371" s="7"/>
      <c r="M371" s="7"/>
      <c r="N371" s="7"/>
      <c r="O371" s="7"/>
      <c r="P371" s="7"/>
      <c r="S371" s="33"/>
      <c r="T371" s="7"/>
      <c r="U371" s="7"/>
      <c r="V371" s="7"/>
      <c r="W371" s="7"/>
      <c r="X371" s="7"/>
    </row>
    <row r="372" spans="1:28">
      <c r="A372" s="98"/>
      <c r="B372" s="98"/>
      <c r="C372" s="98"/>
      <c r="D372" s="7"/>
      <c r="E372" s="7"/>
      <c r="F372" s="7"/>
      <c r="G372" s="7"/>
      <c r="H372" s="7"/>
      <c r="I372" s="7"/>
      <c r="J372" s="36"/>
      <c r="K372" s="36"/>
      <c r="L372" s="7"/>
      <c r="M372" s="7"/>
      <c r="N372" s="7"/>
      <c r="O372" s="7"/>
      <c r="P372" s="7"/>
      <c r="S372" s="33"/>
      <c r="T372" s="7"/>
      <c r="U372" s="7"/>
      <c r="V372" s="7"/>
      <c r="W372" s="7"/>
      <c r="X372" s="7"/>
    </row>
    <row r="373" spans="1:28" s="105" customFormat="1" ht="14.25" customHeight="1">
      <c r="A373" s="99"/>
      <c r="B373" s="99"/>
      <c r="C373" s="99"/>
      <c r="D373" s="100" t="s">
        <v>805</v>
      </c>
      <c r="E373" s="99" t="s">
        <v>806</v>
      </c>
      <c r="F373" s="99" t="s">
        <v>807</v>
      </c>
      <c r="G373" s="99"/>
      <c r="H373" s="99" t="s">
        <v>808</v>
      </c>
      <c r="I373" s="101">
        <v>41915</v>
      </c>
      <c r="J373" s="102">
        <v>3</v>
      </c>
      <c r="K373" s="102">
        <v>10</v>
      </c>
      <c r="L373" s="103">
        <v>2014</v>
      </c>
      <c r="M373" s="99" t="s">
        <v>58</v>
      </c>
      <c r="N373" s="99" t="s">
        <v>809</v>
      </c>
      <c r="O373" s="99" t="s">
        <v>798</v>
      </c>
      <c r="P373" s="104">
        <v>295127.3</v>
      </c>
      <c r="Q373" s="104"/>
      <c r="S373" s="105">
        <v>3</v>
      </c>
      <c r="T373" s="30">
        <f>(((P373)-1)/3)/12</f>
        <v>8197.9527777777785</v>
      </c>
      <c r="U373" s="5">
        <v>16395.905555555557</v>
      </c>
      <c r="V373" s="79">
        <f>T373*AB373</f>
        <v>40989.763888888891</v>
      </c>
      <c r="W373" s="79">
        <f>+V373-U373</f>
        <v>24593.858333333334</v>
      </c>
      <c r="X373" s="79">
        <f>P373-V373</f>
        <v>254137.53611111111</v>
      </c>
      <c r="Y373" s="106" t="s">
        <v>810</v>
      </c>
      <c r="AB373" s="69">
        <f>IF((DATEDIF(I373,AB$4,"m"))&gt;=36,36,(DATEDIF(I373,AB$4,"m")))</f>
        <v>5</v>
      </c>
    </row>
    <row r="374" spans="1:28" s="113" customFormat="1">
      <c r="A374" s="100"/>
      <c r="B374" s="100"/>
      <c r="C374" s="100"/>
      <c r="D374" s="612" t="s">
        <v>811</v>
      </c>
      <c r="E374" s="100"/>
      <c r="F374" s="100"/>
      <c r="G374" s="100"/>
      <c r="H374" s="100"/>
      <c r="I374" s="108"/>
      <c r="J374" s="109"/>
      <c r="K374" s="109"/>
      <c r="L374" s="110"/>
      <c r="M374" s="100"/>
      <c r="N374" s="100"/>
      <c r="O374" s="100"/>
      <c r="P374" s="111">
        <f>SUM(P373)</f>
        <v>295127.3</v>
      </c>
      <c r="Q374" s="104"/>
      <c r="R374" s="105"/>
      <c r="S374" s="286"/>
      <c r="T374" s="115">
        <f>SUM(T373)</f>
        <v>8197.9527777777785</v>
      </c>
      <c r="U374" s="115">
        <v>16395.905555555557</v>
      </c>
      <c r="V374" s="115">
        <f>SUM(V373)</f>
        <v>40989.763888888891</v>
      </c>
      <c r="W374" s="115">
        <f>SUM(W373)</f>
        <v>24593.858333333334</v>
      </c>
      <c r="X374" s="115">
        <f>SUM(X373)</f>
        <v>254137.53611111111</v>
      </c>
      <c r="AB374" s="139"/>
    </row>
    <row r="375" spans="1:28" s="33" customFormat="1">
      <c r="A375" s="41"/>
      <c r="B375" s="41"/>
      <c r="C375" s="41"/>
      <c r="D375" s="41"/>
      <c r="E375" s="41"/>
      <c r="F375" s="41"/>
      <c r="G375" s="41"/>
      <c r="H375" s="41"/>
      <c r="I375" s="54"/>
      <c r="J375" s="65"/>
      <c r="K375" s="65"/>
      <c r="L375" s="66"/>
      <c r="M375" s="41"/>
      <c r="N375" s="41"/>
      <c r="O375" s="41"/>
      <c r="P375" s="28"/>
      <c r="S375" s="54"/>
      <c r="T375" s="28"/>
      <c r="U375" s="28"/>
      <c r="V375" s="28"/>
      <c r="AB375" s="69"/>
    </row>
    <row r="376" spans="1:28" s="105" customFormat="1" ht="14.25" customHeight="1">
      <c r="A376" s="99"/>
      <c r="B376" s="99"/>
      <c r="C376" s="99"/>
      <c r="D376" s="100" t="s">
        <v>812</v>
      </c>
      <c r="E376" s="99" t="s">
        <v>30</v>
      </c>
      <c r="F376" s="99" t="s">
        <v>813</v>
      </c>
      <c r="G376" s="99" t="s">
        <v>814</v>
      </c>
      <c r="H376" s="41" t="s">
        <v>597</v>
      </c>
      <c r="I376" s="35">
        <v>41955</v>
      </c>
      <c r="J376" s="65">
        <v>12</v>
      </c>
      <c r="K376" s="65">
        <v>11</v>
      </c>
      <c r="L376" s="66">
        <v>2014</v>
      </c>
      <c r="M376" s="41" t="s">
        <v>58</v>
      </c>
      <c r="N376" s="41" t="s">
        <v>757</v>
      </c>
      <c r="O376" s="41" t="s">
        <v>33</v>
      </c>
      <c r="P376" s="30">
        <v>10453.5</v>
      </c>
      <c r="Q376" s="33"/>
      <c r="R376" s="33"/>
      <c r="S376" s="54">
        <v>3</v>
      </c>
      <c r="T376" s="30">
        <f>(((P376)-1)/3)/12</f>
        <v>290.34722222222223</v>
      </c>
      <c r="U376" s="5">
        <v>290.34722222222223</v>
      </c>
      <c r="V376" s="79">
        <f>T376*AB376</f>
        <v>1161.3888888888889</v>
      </c>
      <c r="W376" s="79">
        <f>+V376-U376</f>
        <v>871.04166666666674</v>
      </c>
      <c r="X376" s="79">
        <f>P376-V376</f>
        <v>9292.1111111111113</v>
      </c>
      <c r="Y376" s="33" t="s">
        <v>815</v>
      </c>
      <c r="AB376" s="69">
        <f>IF((DATEDIF(I376,AB$4,"m"))&gt;=36,36,(DATEDIF(I376,AB$4,"m")))</f>
        <v>4</v>
      </c>
    </row>
    <row r="377" spans="1:28" s="113" customFormat="1">
      <c r="A377" s="100"/>
      <c r="B377" s="100"/>
      <c r="C377" s="100"/>
      <c r="D377" s="612" t="s">
        <v>816</v>
      </c>
      <c r="E377" s="100"/>
      <c r="F377" s="100"/>
      <c r="G377" s="100"/>
      <c r="H377" s="100"/>
      <c r="I377" s="108"/>
      <c r="J377" s="109"/>
      <c r="K377" s="109"/>
      <c r="L377" s="110"/>
      <c r="M377" s="100"/>
      <c r="N377" s="100"/>
      <c r="O377" s="100"/>
      <c r="P377" s="111">
        <f>SUM(P376:P376)</f>
        <v>10453.5</v>
      </c>
      <c r="Q377" s="104"/>
      <c r="R377" s="105"/>
      <c r="S377" s="286"/>
      <c r="T377" s="115">
        <f>SUM(T375:T376)</f>
        <v>290.34722222222223</v>
      </c>
      <c r="U377" s="115">
        <v>290.34722222222223</v>
      </c>
      <c r="V377" s="115">
        <f>SUM(V375:V376)</f>
        <v>1161.3888888888889</v>
      </c>
      <c r="W377" s="115">
        <f>SUM(W375:W376)</f>
        <v>871.04166666666674</v>
      </c>
      <c r="X377" s="115">
        <f>SUM(X375:X376)</f>
        <v>9292.1111111111113</v>
      </c>
      <c r="AB377" s="139"/>
    </row>
    <row r="378" spans="1:28" s="33" customFormat="1">
      <c r="A378" s="41"/>
      <c r="B378" s="41"/>
      <c r="C378" s="41"/>
      <c r="D378" s="41"/>
      <c r="E378" s="41"/>
      <c r="F378" s="41"/>
      <c r="G378" s="41"/>
      <c r="H378" s="41"/>
      <c r="I378" s="54"/>
      <c r="J378" s="65"/>
      <c r="K378" s="65"/>
      <c r="L378" s="66"/>
      <c r="M378" s="41"/>
      <c r="N378" s="41"/>
      <c r="O378" s="41"/>
      <c r="P378" s="28"/>
      <c r="S378" s="54"/>
      <c r="T378" s="28"/>
      <c r="U378" s="28"/>
      <c r="V378" s="28"/>
      <c r="AB378" s="69"/>
    </row>
    <row r="379" spans="1:28" s="113" customFormat="1">
      <c r="A379" s="612" t="s">
        <v>817</v>
      </c>
      <c r="B379" s="100"/>
      <c r="C379" s="100"/>
      <c r="E379" s="100"/>
      <c r="F379" s="100"/>
      <c r="G379" s="100"/>
      <c r="H379" s="100"/>
      <c r="I379" s="108"/>
      <c r="J379" s="109"/>
      <c r="K379" s="109"/>
      <c r="L379" s="110"/>
      <c r="M379" s="100"/>
      <c r="N379" s="100"/>
      <c r="O379" s="100"/>
      <c r="P379" s="613">
        <f>+P374+P377</f>
        <v>305580.79999999999</v>
      </c>
      <c r="Q379" s="638"/>
      <c r="R379" s="638"/>
      <c r="S379" s="105"/>
      <c r="T379" s="613">
        <f>+T374+T377</f>
        <v>8488.3000000000011</v>
      </c>
      <c r="U379" s="613">
        <v>16686.25277777778</v>
      </c>
      <c r="V379" s="613">
        <f>+V374+V377</f>
        <v>42151.152777777781</v>
      </c>
      <c r="W379" s="613">
        <f>+W374+W377</f>
        <v>25464.9</v>
      </c>
      <c r="X379" s="613">
        <f>+X374+X377</f>
        <v>263429.64722222224</v>
      </c>
      <c r="Z379" s="139"/>
    </row>
    <row r="380" spans="1:28">
      <c r="A380" s="98"/>
      <c r="B380" s="98"/>
      <c r="C380" s="98"/>
      <c r="D380" s="7"/>
      <c r="E380" s="7"/>
      <c r="F380" s="7"/>
      <c r="G380" s="7"/>
      <c r="H380" s="7"/>
      <c r="I380" s="7"/>
      <c r="J380" s="36"/>
      <c r="K380" s="36"/>
      <c r="L380" s="7"/>
      <c r="M380" s="7"/>
      <c r="N380" s="7"/>
      <c r="O380" s="7"/>
      <c r="P380" s="7"/>
      <c r="S380" s="33"/>
      <c r="T380" s="7"/>
      <c r="U380" s="7"/>
      <c r="V380" s="7"/>
      <c r="W380" s="7"/>
      <c r="X380" s="7"/>
    </row>
    <row r="381" spans="1:28" s="33" customFormat="1" ht="16.5" thickBot="1">
      <c r="A381" s="22" t="s">
        <v>818</v>
      </c>
      <c r="B381" s="59"/>
      <c r="C381" s="59"/>
      <c r="D381" s="59"/>
      <c r="E381" s="59"/>
      <c r="F381" s="59"/>
      <c r="G381" s="59"/>
      <c r="H381" s="59"/>
      <c r="I381" s="75"/>
      <c r="J381" s="60"/>
      <c r="K381" s="60"/>
      <c r="L381" s="61"/>
      <c r="M381" s="59"/>
      <c r="N381" s="59"/>
      <c r="O381" s="59"/>
      <c r="P381" s="88">
        <f t="shared" ref="P381" si="47">+P370+P379</f>
        <v>16972043.097989999</v>
      </c>
      <c r="Q381" s="28"/>
      <c r="R381" s="28"/>
      <c r="S381" s="28"/>
      <c r="T381" s="88">
        <f>+T370+T379</f>
        <v>154497.22666083332</v>
      </c>
      <c r="U381" s="88">
        <v>15697845.749063609</v>
      </c>
      <c r="V381" s="88">
        <f t="shared" ref="V381:X381" si="48">+V370+V379</f>
        <v>16161337.429046109</v>
      </c>
      <c r="W381" s="88">
        <f t="shared" si="48"/>
        <v>463491.67998250003</v>
      </c>
      <c r="X381" s="88">
        <f t="shared" si="48"/>
        <v>1819774.6878327779</v>
      </c>
    </row>
    <row r="382" spans="1:28" ht="16.5" thickTop="1">
      <c r="A382" s="98"/>
      <c r="B382" s="98"/>
      <c r="C382" s="98"/>
      <c r="D382" s="7"/>
      <c r="E382" s="7"/>
      <c r="F382" s="7"/>
      <c r="G382" s="7"/>
      <c r="H382" s="7"/>
      <c r="I382" s="7"/>
      <c r="J382" s="36"/>
      <c r="K382" s="36"/>
      <c r="L382" s="7"/>
      <c r="M382" s="7"/>
      <c r="N382" s="7"/>
      <c r="O382" s="7"/>
      <c r="P382" s="7"/>
      <c r="S382" s="33"/>
      <c r="T382" s="7"/>
      <c r="U382" s="7"/>
      <c r="V382" s="7"/>
      <c r="W382" s="7"/>
      <c r="X382" s="7"/>
    </row>
    <row r="383" spans="1:28" s="105" customFormat="1" ht="14.25" customHeight="1">
      <c r="A383" s="99"/>
      <c r="B383" s="99"/>
      <c r="C383" s="99"/>
      <c r="D383" s="100" t="s">
        <v>2803</v>
      </c>
      <c r="E383" s="99"/>
      <c r="F383" s="99" t="s">
        <v>2804</v>
      </c>
      <c r="G383" s="99" t="s">
        <v>2805</v>
      </c>
      <c r="H383" s="99" t="s">
        <v>2806</v>
      </c>
      <c r="I383" s="101">
        <v>42024</v>
      </c>
      <c r="J383" s="102">
        <v>20</v>
      </c>
      <c r="K383" s="102">
        <v>1</v>
      </c>
      <c r="L383" s="103">
        <v>2015</v>
      </c>
      <c r="M383" s="99" t="s">
        <v>58</v>
      </c>
      <c r="N383" s="99" t="s">
        <v>2807</v>
      </c>
      <c r="O383" s="99" t="s">
        <v>798</v>
      </c>
      <c r="P383" s="104">
        <v>130276.42</v>
      </c>
      <c r="Q383" s="104"/>
      <c r="S383" s="105">
        <v>3</v>
      </c>
      <c r="T383" s="30">
        <f>(((P383)-1)/3)/12</f>
        <v>3618.7616666666668</v>
      </c>
      <c r="U383" s="5">
        <v>0</v>
      </c>
      <c r="V383" s="79">
        <f>T383*AB383</f>
        <v>7237.5233333333335</v>
      </c>
      <c r="W383" s="79">
        <f>+V383-U383</f>
        <v>7237.5233333333335</v>
      </c>
      <c r="X383" s="79">
        <f>P383-V383</f>
        <v>123038.89666666667</v>
      </c>
      <c r="Y383" s="106" t="s">
        <v>810</v>
      </c>
      <c r="AB383" s="69">
        <f>IF((DATEDIF(I383,AB$4,"m"))&gt;=36,36,(DATEDIF(I383,AB$4,"m")))</f>
        <v>2</v>
      </c>
    </row>
    <row r="384" spans="1:28" s="113" customFormat="1">
      <c r="A384" s="100"/>
      <c r="B384" s="100"/>
      <c r="C384" s="100"/>
      <c r="D384" s="612" t="s">
        <v>2808</v>
      </c>
      <c r="E384" s="100"/>
      <c r="F384" s="100"/>
      <c r="G384" s="100"/>
      <c r="H384" s="100"/>
      <c r="I384" s="108"/>
      <c r="J384" s="109"/>
      <c r="K384" s="109"/>
      <c r="L384" s="110"/>
      <c r="M384" s="100"/>
      <c r="N384" s="100"/>
      <c r="O384" s="100"/>
      <c r="P384" s="111">
        <f>SUM(P383)</f>
        <v>130276.42</v>
      </c>
      <c r="Q384" s="104"/>
      <c r="R384" s="105"/>
      <c r="S384" s="286"/>
      <c r="T384" s="115">
        <f>SUM(T383)</f>
        <v>3618.7616666666668</v>
      </c>
      <c r="U384" s="115">
        <v>0</v>
      </c>
      <c r="V384" s="115">
        <f>SUM(V383)</f>
        <v>7237.5233333333335</v>
      </c>
      <c r="W384" s="115">
        <f>SUM(W383)</f>
        <v>7237.5233333333335</v>
      </c>
      <c r="X384" s="115">
        <f>SUM(X383)</f>
        <v>123038.89666666667</v>
      </c>
      <c r="AB384" s="139"/>
    </row>
    <row r="385" spans="1:28" s="33" customFormat="1">
      <c r="A385" s="41"/>
      <c r="B385" s="41"/>
      <c r="C385" s="41"/>
      <c r="D385" s="41"/>
      <c r="E385" s="41"/>
      <c r="F385" s="41"/>
      <c r="G385" s="41"/>
      <c r="H385" s="41"/>
      <c r="I385" s="54"/>
      <c r="J385" s="65"/>
      <c r="K385" s="65"/>
      <c r="L385" s="66"/>
      <c r="M385" s="41"/>
      <c r="N385" s="41"/>
      <c r="O385" s="41"/>
      <c r="P385" s="28"/>
      <c r="S385" s="54"/>
      <c r="T385" s="28"/>
      <c r="U385" s="28"/>
      <c r="V385" s="28"/>
      <c r="AB385" s="69"/>
    </row>
    <row r="386" spans="1:28" s="105" customFormat="1" ht="14.25" customHeight="1">
      <c r="A386" s="99"/>
      <c r="B386" s="99"/>
      <c r="C386" s="99"/>
      <c r="D386" s="100" t="s">
        <v>2813</v>
      </c>
      <c r="E386" s="99" t="s">
        <v>2814</v>
      </c>
      <c r="F386" s="99" t="s">
        <v>2815</v>
      </c>
      <c r="G386" s="99" t="s">
        <v>2816</v>
      </c>
      <c r="H386" s="41" t="s">
        <v>597</v>
      </c>
      <c r="I386" s="101">
        <v>42044</v>
      </c>
      <c r="J386" s="102">
        <v>9</v>
      </c>
      <c r="K386" s="102">
        <v>2</v>
      </c>
      <c r="L386" s="103">
        <v>2015</v>
      </c>
      <c r="M386" s="99" t="s">
        <v>58</v>
      </c>
      <c r="N386" s="99" t="s">
        <v>2817</v>
      </c>
      <c r="O386" s="99" t="s">
        <v>798</v>
      </c>
      <c r="P386" s="104">
        <v>27477</v>
      </c>
      <c r="Q386" s="104"/>
      <c r="S386" s="105">
        <v>3</v>
      </c>
      <c r="T386" s="30">
        <f>(((P386)-1)/3)/12</f>
        <v>763.22222222222217</v>
      </c>
      <c r="U386" s="5">
        <v>0</v>
      </c>
      <c r="V386" s="79">
        <f>T386*AB386</f>
        <v>763.22222222222217</v>
      </c>
      <c r="W386" s="79">
        <f>+V386-U386</f>
        <v>763.22222222222217</v>
      </c>
      <c r="X386" s="79">
        <f>P386-V386</f>
        <v>26713.777777777777</v>
      </c>
      <c r="Y386" s="106"/>
      <c r="AB386" s="69">
        <f>IF((DATEDIF(I386,AB$4,"m"))&gt;=36,36,(DATEDIF(I386,AB$4,"m")))</f>
        <v>1</v>
      </c>
    </row>
    <row r="387" spans="1:28" s="113" customFormat="1">
      <c r="A387" s="100"/>
      <c r="B387" s="100"/>
      <c r="C387" s="100"/>
      <c r="D387" s="612" t="s">
        <v>2818</v>
      </c>
      <c r="E387" s="100"/>
      <c r="F387" s="100"/>
      <c r="G387" s="100"/>
      <c r="H387" s="100"/>
      <c r="I387" s="108"/>
      <c r="J387" s="109"/>
      <c r="K387" s="109"/>
      <c r="L387" s="110"/>
      <c r="M387" s="100"/>
      <c r="N387" s="100"/>
      <c r="O387" s="100"/>
      <c r="P387" s="111">
        <f>SUM(P386)</f>
        <v>27477</v>
      </c>
      <c r="Q387" s="112"/>
      <c r="S387" s="114"/>
      <c r="T387" s="115">
        <f>SUM(T386)</f>
        <v>763.22222222222217</v>
      </c>
      <c r="U387" s="115">
        <f>SUM(U386)</f>
        <v>0</v>
      </c>
      <c r="V387" s="115">
        <f>SUM(V386)</f>
        <v>763.22222222222217</v>
      </c>
      <c r="W387" s="115">
        <f>SUM(W386)</f>
        <v>763.22222222222217</v>
      </c>
      <c r="X387" s="115">
        <f>SUM(X386)</f>
        <v>26713.777777777777</v>
      </c>
      <c r="AB387" s="139"/>
    </row>
    <row r="388" spans="1:28" s="113" customFormat="1">
      <c r="A388" s="100"/>
      <c r="B388" s="100"/>
      <c r="C388" s="100"/>
      <c r="D388" s="612"/>
      <c r="E388" s="100"/>
      <c r="F388" s="100"/>
      <c r="G388" s="100"/>
      <c r="H388" s="100"/>
      <c r="I388" s="108"/>
      <c r="J388" s="109"/>
      <c r="K388" s="109"/>
      <c r="L388" s="110"/>
      <c r="M388" s="100"/>
      <c r="N388" s="100"/>
      <c r="O388" s="100"/>
      <c r="P388" s="301"/>
      <c r="Q388" s="112"/>
      <c r="S388" s="114"/>
      <c r="T388" s="302"/>
      <c r="U388" s="302"/>
      <c r="V388" s="302"/>
      <c r="W388" s="302"/>
      <c r="X388" s="302"/>
      <c r="AB388" s="139"/>
    </row>
    <row r="389" spans="1:28" s="105" customFormat="1" ht="14.25" customHeight="1">
      <c r="A389" s="99"/>
      <c r="B389" s="99"/>
      <c r="C389" s="99"/>
      <c r="D389" s="7" t="s">
        <v>2819</v>
      </c>
      <c r="E389" s="99"/>
      <c r="F389" s="99" t="s">
        <v>2820</v>
      </c>
      <c r="G389" s="99"/>
      <c r="H389" s="41" t="s">
        <v>2821</v>
      </c>
      <c r="I389" s="101">
        <v>42065</v>
      </c>
      <c r="J389" s="102">
        <v>2</v>
      </c>
      <c r="K389" s="102">
        <v>3</v>
      </c>
      <c r="L389" s="103">
        <v>2015</v>
      </c>
      <c r="M389" s="99" t="s">
        <v>58</v>
      </c>
      <c r="N389" s="99" t="s">
        <v>2822</v>
      </c>
      <c r="O389" s="99" t="s">
        <v>798</v>
      </c>
      <c r="P389" s="104">
        <v>297143.98</v>
      </c>
      <c r="Q389" s="104"/>
      <c r="S389" s="105">
        <v>3</v>
      </c>
      <c r="T389" s="30">
        <f>(((P389)-1)/3)/12</f>
        <v>8253.9716666666664</v>
      </c>
      <c r="U389" s="5">
        <v>0</v>
      </c>
      <c r="V389" s="79">
        <f>T389*AB389</f>
        <v>0</v>
      </c>
      <c r="W389" s="79">
        <f>+V389-U389</f>
        <v>0</v>
      </c>
      <c r="X389" s="79">
        <f>P389-V389</f>
        <v>297143.98</v>
      </c>
      <c r="Y389" s="106"/>
      <c r="AB389" s="69">
        <f>IF((DATEDIF(I389,AB$4,"m"))&gt;=36,36,(DATEDIF(I389,AB$4,"m")))</f>
        <v>0</v>
      </c>
    </row>
    <row r="390" spans="1:28" s="105" customFormat="1" ht="14.25" customHeight="1">
      <c r="A390" s="99"/>
      <c r="B390" s="99"/>
      <c r="C390" s="99"/>
      <c r="D390" s="7" t="s">
        <v>2823</v>
      </c>
      <c r="E390" s="99" t="s">
        <v>85</v>
      </c>
      <c r="F390" s="99" t="s">
        <v>2824</v>
      </c>
      <c r="G390" s="205" t="s">
        <v>2825</v>
      </c>
      <c r="H390" s="41" t="s">
        <v>141</v>
      </c>
      <c r="I390" s="101">
        <v>42083</v>
      </c>
      <c r="J390" s="102">
        <v>2</v>
      </c>
      <c r="K390" s="102">
        <v>20</v>
      </c>
      <c r="L390" s="103">
        <v>3</v>
      </c>
      <c r="M390" s="99">
        <v>2015</v>
      </c>
      <c r="N390" s="99" t="s">
        <v>2826</v>
      </c>
      <c r="O390" s="99" t="s">
        <v>798</v>
      </c>
      <c r="P390" s="104">
        <v>40778.300000000003</v>
      </c>
      <c r="Q390" s="104"/>
      <c r="S390" s="105">
        <v>3</v>
      </c>
      <c r="T390" s="30">
        <f>(((P390)-1)/3)/12</f>
        <v>1132.7027777777778</v>
      </c>
      <c r="U390" s="5">
        <v>0</v>
      </c>
      <c r="V390" s="79">
        <f>T390*AB390</f>
        <v>0</v>
      </c>
      <c r="W390" s="79">
        <f>+V390-U390</f>
        <v>0</v>
      </c>
      <c r="X390" s="79">
        <f>P390-V390</f>
        <v>40778.300000000003</v>
      </c>
      <c r="Y390" s="106"/>
      <c r="AB390" s="69">
        <f>IF((DATEDIF(I390,AB$4,"m"))&gt;=36,36,(DATEDIF(I390,AB$4,"m")))</f>
        <v>0</v>
      </c>
    </row>
    <row r="391" spans="1:28" s="105" customFormat="1" ht="14.25" customHeight="1">
      <c r="A391" s="99"/>
      <c r="B391" s="99"/>
      <c r="C391" s="99"/>
      <c r="D391" s="7" t="s">
        <v>2823</v>
      </c>
      <c r="E391" s="99" t="s">
        <v>85</v>
      </c>
      <c r="F391" s="99" t="s">
        <v>2824</v>
      </c>
      <c r="G391" s="205" t="s">
        <v>2827</v>
      </c>
      <c r="H391" s="41" t="s">
        <v>141</v>
      </c>
      <c r="I391" s="101">
        <v>42083</v>
      </c>
      <c r="J391" s="102">
        <v>2</v>
      </c>
      <c r="K391" s="102">
        <v>20</v>
      </c>
      <c r="L391" s="103">
        <v>3</v>
      </c>
      <c r="M391" s="99">
        <v>2015</v>
      </c>
      <c r="N391" s="99" t="s">
        <v>2826</v>
      </c>
      <c r="O391" s="99" t="s">
        <v>798</v>
      </c>
      <c r="P391" s="104">
        <v>40778.300000000003</v>
      </c>
      <c r="Q391" s="104"/>
      <c r="S391" s="105">
        <v>3</v>
      </c>
      <c r="T391" s="30">
        <f t="shared" ref="T391:T420" si="49">(((P391)-1)/3)/12</f>
        <v>1132.7027777777778</v>
      </c>
      <c r="U391" s="5">
        <v>0</v>
      </c>
      <c r="V391" s="79">
        <f t="shared" ref="V391:V420" si="50">T391*AB391</f>
        <v>0</v>
      </c>
      <c r="W391" s="79">
        <f t="shared" ref="W391:W420" si="51">+V391-U391</f>
        <v>0</v>
      </c>
      <c r="X391" s="79">
        <f t="shared" ref="X391:X420" si="52">P391-V391</f>
        <v>40778.300000000003</v>
      </c>
      <c r="Y391" s="106"/>
      <c r="AB391" s="69">
        <f t="shared" ref="AB391:AB420" si="53">IF((DATEDIF(I391,AB$4,"m"))&gt;=36,36,(DATEDIF(I391,AB$4,"m")))</f>
        <v>0</v>
      </c>
    </row>
    <row r="392" spans="1:28" s="105" customFormat="1" ht="14.25" customHeight="1">
      <c r="A392" s="99"/>
      <c r="B392" s="99"/>
      <c r="C392" s="99"/>
      <c r="D392" s="7" t="s">
        <v>2823</v>
      </c>
      <c r="E392" s="99" t="s">
        <v>85</v>
      </c>
      <c r="F392" s="99" t="s">
        <v>2824</v>
      </c>
      <c r="G392" s="205" t="s">
        <v>2828</v>
      </c>
      <c r="H392" s="41" t="s">
        <v>141</v>
      </c>
      <c r="I392" s="101">
        <v>42083</v>
      </c>
      <c r="J392" s="102">
        <v>2</v>
      </c>
      <c r="K392" s="102">
        <v>20</v>
      </c>
      <c r="L392" s="103">
        <v>3</v>
      </c>
      <c r="M392" s="99">
        <v>2015</v>
      </c>
      <c r="N392" s="99" t="s">
        <v>2826</v>
      </c>
      <c r="O392" s="99" t="s">
        <v>798</v>
      </c>
      <c r="P392" s="104">
        <v>40778.300000000003</v>
      </c>
      <c r="Q392" s="104"/>
      <c r="S392" s="105">
        <v>3</v>
      </c>
      <c r="T392" s="30">
        <f t="shared" si="49"/>
        <v>1132.7027777777778</v>
      </c>
      <c r="U392" s="5">
        <v>0</v>
      </c>
      <c r="V392" s="79">
        <f t="shared" si="50"/>
        <v>0</v>
      </c>
      <c r="W392" s="79">
        <f t="shared" si="51"/>
        <v>0</v>
      </c>
      <c r="X392" s="79">
        <f t="shared" si="52"/>
        <v>40778.300000000003</v>
      </c>
      <c r="Y392" s="106"/>
      <c r="AB392" s="69">
        <f t="shared" si="53"/>
        <v>0</v>
      </c>
    </row>
    <row r="393" spans="1:28" s="105" customFormat="1" ht="14.25" customHeight="1">
      <c r="A393" s="99"/>
      <c r="B393" s="99"/>
      <c r="C393" s="99"/>
      <c r="D393" s="7" t="s">
        <v>2823</v>
      </c>
      <c r="E393" s="99" t="s">
        <v>85</v>
      </c>
      <c r="F393" s="99" t="s">
        <v>2824</v>
      </c>
      <c r="G393" s="205" t="s">
        <v>2829</v>
      </c>
      <c r="H393" s="41" t="s">
        <v>141</v>
      </c>
      <c r="I393" s="101">
        <v>42083</v>
      </c>
      <c r="J393" s="102">
        <v>2</v>
      </c>
      <c r="K393" s="102">
        <v>20</v>
      </c>
      <c r="L393" s="103">
        <v>3</v>
      </c>
      <c r="M393" s="99">
        <v>2015</v>
      </c>
      <c r="N393" s="99" t="s">
        <v>2826</v>
      </c>
      <c r="O393" s="99" t="s">
        <v>798</v>
      </c>
      <c r="P393" s="104">
        <v>40778.300000000003</v>
      </c>
      <c r="Q393" s="104"/>
      <c r="S393" s="105">
        <v>3</v>
      </c>
      <c r="T393" s="30">
        <f t="shared" si="49"/>
        <v>1132.7027777777778</v>
      </c>
      <c r="U393" s="5">
        <v>0</v>
      </c>
      <c r="V393" s="79">
        <f t="shared" si="50"/>
        <v>0</v>
      </c>
      <c r="W393" s="79">
        <f t="shared" si="51"/>
        <v>0</v>
      </c>
      <c r="X393" s="79">
        <f t="shared" si="52"/>
        <v>40778.300000000003</v>
      </c>
      <c r="Y393" s="106"/>
      <c r="AB393" s="69">
        <f t="shared" si="53"/>
        <v>0</v>
      </c>
    </row>
    <row r="394" spans="1:28" s="105" customFormat="1" ht="14.25" customHeight="1">
      <c r="A394" s="99"/>
      <c r="B394" s="99"/>
      <c r="C394" s="99"/>
      <c r="D394" s="7" t="s">
        <v>2823</v>
      </c>
      <c r="E394" s="99" t="s">
        <v>85</v>
      </c>
      <c r="F394" s="99" t="s">
        <v>2824</v>
      </c>
      <c r="G394" s="205" t="s">
        <v>2830</v>
      </c>
      <c r="H394" s="41" t="s">
        <v>141</v>
      </c>
      <c r="I394" s="101">
        <v>42083</v>
      </c>
      <c r="J394" s="102">
        <v>2</v>
      </c>
      <c r="K394" s="102">
        <v>20</v>
      </c>
      <c r="L394" s="103">
        <v>3</v>
      </c>
      <c r="M394" s="99">
        <v>2015</v>
      </c>
      <c r="N394" s="99" t="s">
        <v>2826</v>
      </c>
      <c r="O394" s="99" t="s">
        <v>798</v>
      </c>
      <c r="P394" s="104">
        <v>40778.300000000003</v>
      </c>
      <c r="Q394" s="104"/>
      <c r="S394" s="105">
        <v>3</v>
      </c>
      <c r="T394" s="30">
        <f t="shared" si="49"/>
        <v>1132.7027777777778</v>
      </c>
      <c r="U394" s="5">
        <v>0</v>
      </c>
      <c r="V394" s="79">
        <f t="shared" si="50"/>
        <v>0</v>
      </c>
      <c r="W394" s="79">
        <f t="shared" si="51"/>
        <v>0</v>
      </c>
      <c r="X394" s="79">
        <f t="shared" si="52"/>
        <v>40778.300000000003</v>
      </c>
      <c r="Y394" s="106"/>
      <c r="AB394" s="69">
        <f t="shared" si="53"/>
        <v>0</v>
      </c>
    </row>
    <row r="395" spans="1:28" s="105" customFormat="1" ht="14.25" customHeight="1">
      <c r="A395" s="99"/>
      <c r="B395" s="99"/>
      <c r="C395" s="99"/>
      <c r="D395" s="7" t="s">
        <v>2823</v>
      </c>
      <c r="E395" s="99" t="s">
        <v>85</v>
      </c>
      <c r="F395" s="99" t="s">
        <v>2824</v>
      </c>
      <c r="G395" s="205" t="s">
        <v>2831</v>
      </c>
      <c r="H395" s="41" t="s">
        <v>141</v>
      </c>
      <c r="I395" s="101">
        <v>42083</v>
      </c>
      <c r="J395" s="102">
        <v>2</v>
      </c>
      <c r="K395" s="102">
        <v>20</v>
      </c>
      <c r="L395" s="103">
        <v>3</v>
      </c>
      <c r="M395" s="99">
        <v>2015</v>
      </c>
      <c r="N395" s="99" t="s">
        <v>2826</v>
      </c>
      <c r="O395" s="99" t="s">
        <v>798</v>
      </c>
      <c r="P395" s="104">
        <v>40778.300000000003</v>
      </c>
      <c r="Q395" s="104"/>
      <c r="S395" s="105">
        <v>3</v>
      </c>
      <c r="T395" s="30">
        <f t="shared" si="49"/>
        <v>1132.7027777777778</v>
      </c>
      <c r="U395" s="5">
        <v>0</v>
      </c>
      <c r="V395" s="79">
        <f t="shared" si="50"/>
        <v>0</v>
      </c>
      <c r="W395" s="79">
        <f t="shared" si="51"/>
        <v>0</v>
      </c>
      <c r="X395" s="79">
        <f t="shared" si="52"/>
        <v>40778.300000000003</v>
      </c>
      <c r="Y395" s="106"/>
      <c r="AB395" s="69">
        <f t="shared" si="53"/>
        <v>0</v>
      </c>
    </row>
    <row r="396" spans="1:28" s="105" customFormat="1" ht="14.25" customHeight="1">
      <c r="A396" s="99"/>
      <c r="B396" s="99"/>
      <c r="C396" s="99"/>
      <c r="D396" s="7" t="s">
        <v>2823</v>
      </c>
      <c r="E396" s="99" t="s">
        <v>85</v>
      </c>
      <c r="F396" s="99" t="s">
        <v>2824</v>
      </c>
      <c r="G396" s="205" t="s">
        <v>2832</v>
      </c>
      <c r="H396" s="41" t="s">
        <v>141</v>
      </c>
      <c r="I396" s="101">
        <v>42083</v>
      </c>
      <c r="J396" s="102">
        <v>2</v>
      </c>
      <c r="K396" s="102">
        <v>20</v>
      </c>
      <c r="L396" s="103">
        <v>3</v>
      </c>
      <c r="M396" s="99">
        <v>2015</v>
      </c>
      <c r="N396" s="99" t="s">
        <v>2826</v>
      </c>
      <c r="O396" s="99" t="s">
        <v>798</v>
      </c>
      <c r="P396" s="104">
        <v>40778.300000000003</v>
      </c>
      <c r="Q396" s="104"/>
      <c r="S396" s="105">
        <v>3</v>
      </c>
      <c r="T396" s="30">
        <f t="shared" si="49"/>
        <v>1132.7027777777778</v>
      </c>
      <c r="U396" s="5">
        <v>0</v>
      </c>
      <c r="V396" s="79">
        <f t="shared" si="50"/>
        <v>0</v>
      </c>
      <c r="W396" s="79">
        <f t="shared" si="51"/>
        <v>0</v>
      </c>
      <c r="X396" s="79">
        <f t="shared" si="52"/>
        <v>40778.300000000003</v>
      </c>
      <c r="Y396" s="106"/>
      <c r="AB396" s="69">
        <f t="shared" si="53"/>
        <v>0</v>
      </c>
    </row>
    <row r="397" spans="1:28" s="105" customFormat="1" ht="14.25" customHeight="1">
      <c r="A397" s="99"/>
      <c r="B397" s="99"/>
      <c r="C397" s="99"/>
      <c r="D397" s="7" t="s">
        <v>2823</v>
      </c>
      <c r="E397" s="99" t="s">
        <v>85</v>
      </c>
      <c r="F397" s="99" t="s">
        <v>2824</v>
      </c>
      <c r="G397" s="205" t="s">
        <v>2833</v>
      </c>
      <c r="H397" s="41" t="s">
        <v>141</v>
      </c>
      <c r="I397" s="101">
        <v>42083</v>
      </c>
      <c r="J397" s="102">
        <v>2</v>
      </c>
      <c r="K397" s="102">
        <v>20</v>
      </c>
      <c r="L397" s="103">
        <v>3</v>
      </c>
      <c r="M397" s="99">
        <v>2015</v>
      </c>
      <c r="N397" s="99" t="s">
        <v>2826</v>
      </c>
      <c r="O397" s="99" t="s">
        <v>798</v>
      </c>
      <c r="P397" s="104">
        <v>40778.300000000003</v>
      </c>
      <c r="Q397" s="104"/>
      <c r="S397" s="105">
        <v>3</v>
      </c>
      <c r="T397" s="30">
        <f t="shared" si="49"/>
        <v>1132.7027777777778</v>
      </c>
      <c r="U397" s="5">
        <v>0</v>
      </c>
      <c r="V397" s="79">
        <f t="shared" si="50"/>
        <v>0</v>
      </c>
      <c r="W397" s="79">
        <f t="shared" si="51"/>
        <v>0</v>
      </c>
      <c r="X397" s="79">
        <f t="shared" si="52"/>
        <v>40778.300000000003</v>
      </c>
      <c r="Y397" s="106"/>
      <c r="AB397" s="69">
        <f t="shared" si="53"/>
        <v>0</v>
      </c>
    </row>
    <row r="398" spans="1:28" s="105" customFormat="1" ht="14.25" customHeight="1">
      <c r="A398" s="99"/>
      <c r="B398" s="99"/>
      <c r="C398" s="99"/>
      <c r="D398" s="7" t="s">
        <v>2823</v>
      </c>
      <c r="E398" s="99" t="s">
        <v>85</v>
      </c>
      <c r="F398" s="99" t="s">
        <v>2824</v>
      </c>
      <c r="G398" s="205" t="s">
        <v>2834</v>
      </c>
      <c r="H398" s="41" t="s">
        <v>141</v>
      </c>
      <c r="I398" s="101">
        <v>42083</v>
      </c>
      <c r="J398" s="102">
        <v>2</v>
      </c>
      <c r="K398" s="102">
        <v>20</v>
      </c>
      <c r="L398" s="103">
        <v>3</v>
      </c>
      <c r="M398" s="99">
        <v>2015</v>
      </c>
      <c r="N398" s="99" t="s">
        <v>2826</v>
      </c>
      <c r="O398" s="99" t="s">
        <v>798</v>
      </c>
      <c r="P398" s="104">
        <v>40778.300000000003</v>
      </c>
      <c r="Q398" s="104"/>
      <c r="S398" s="105">
        <v>3</v>
      </c>
      <c r="T398" s="30">
        <f t="shared" si="49"/>
        <v>1132.7027777777778</v>
      </c>
      <c r="U398" s="5">
        <v>0</v>
      </c>
      <c r="V398" s="79">
        <f t="shared" si="50"/>
        <v>0</v>
      </c>
      <c r="W398" s="79">
        <f t="shared" si="51"/>
        <v>0</v>
      </c>
      <c r="X398" s="79">
        <f t="shared" si="52"/>
        <v>40778.300000000003</v>
      </c>
      <c r="Y398" s="106"/>
      <c r="AB398" s="69">
        <f t="shared" si="53"/>
        <v>0</v>
      </c>
    </row>
    <row r="399" spans="1:28" s="105" customFormat="1" ht="14.25" customHeight="1">
      <c r="A399" s="99"/>
      <c r="B399" s="99"/>
      <c r="C399" s="99"/>
      <c r="D399" s="7" t="s">
        <v>2823</v>
      </c>
      <c r="E399" s="99" t="s">
        <v>85</v>
      </c>
      <c r="F399" s="99" t="s">
        <v>2824</v>
      </c>
      <c r="G399" s="205" t="s">
        <v>2835</v>
      </c>
      <c r="H399" s="41" t="s">
        <v>141</v>
      </c>
      <c r="I399" s="101">
        <v>42083</v>
      </c>
      <c r="J399" s="102">
        <v>2</v>
      </c>
      <c r="K399" s="102">
        <v>20</v>
      </c>
      <c r="L399" s="103">
        <v>3</v>
      </c>
      <c r="M399" s="99">
        <v>2015</v>
      </c>
      <c r="N399" s="99" t="s">
        <v>2826</v>
      </c>
      <c r="O399" s="99" t="s">
        <v>798</v>
      </c>
      <c r="P399" s="104">
        <v>40778.300000000003</v>
      </c>
      <c r="Q399" s="104"/>
      <c r="S399" s="105">
        <v>3</v>
      </c>
      <c r="T399" s="30">
        <f t="shared" si="49"/>
        <v>1132.7027777777778</v>
      </c>
      <c r="U399" s="5">
        <v>0</v>
      </c>
      <c r="V399" s="79">
        <f t="shared" si="50"/>
        <v>0</v>
      </c>
      <c r="W399" s="79">
        <f t="shared" si="51"/>
        <v>0</v>
      </c>
      <c r="X399" s="79">
        <f t="shared" si="52"/>
        <v>40778.300000000003</v>
      </c>
      <c r="Y399" s="106"/>
      <c r="AB399" s="69">
        <f t="shared" si="53"/>
        <v>0</v>
      </c>
    </row>
    <row r="400" spans="1:28" s="105" customFormat="1" ht="14.25" customHeight="1">
      <c r="A400" s="99"/>
      <c r="B400" s="99"/>
      <c r="C400" s="99"/>
      <c r="D400" s="7" t="s">
        <v>2823</v>
      </c>
      <c r="E400" s="99" t="s">
        <v>85</v>
      </c>
      <c r="F400" s="99" t="s">
        <v>2824</v>
      </c>
      <c r="G400" s="205" t="s">
        <v>2836</v>
      </c>
      <c r="H400" s="41" t="s">
        <v>141</v>
      </c>
      <c r="I400" s="101">
        <v>42083</v>
      </c>
      <c r="J400" s="102">
        <v>2</v>
      </c>
      <c r="K400" s="102">
        <v>20</v>
      </c>
      <c r="L400" s="103">
        <v>3</v>
      </c>
      <c r="M400" s="99">
        <v>2015</v>
      </c>
      <c r="N400" s="99" t="s">
        <v>2826</v>
      </c>
      <c r="O400" s="99" t="s">
        <v>798</v>
      </c>
      <c r="P400" s="104">
        <v>40778.300000000003</v>
      </c>
      <c r="Q400" s="104"/>
      <c r="S400" s="105">
        <v>3</v>
      </c>
      <c r="T400" s="30">
        <f t="shared" si="49"/>
        <v>1132.7027777777778</v>
      </c>
      <c r="U400" s="5">
        <v>0</v>
      </c>
      <c r="V400" s="79">
        <f t="shared" si="50"/>
        <v>0</v>
      </c>
      <c r="W400" s="79">
        <f t="shared" si="51"/>
        <v>0</v>
      </c>
      <c r="X400" s="79">
        <f t="shared" si="52"/>
        <v>40778.300000000003</v>
      </c>
      <c r="Y400" s="106"/>
      <c r="AB400" s="69">
        <f t="shared" si="53"/>
        <v>0</v>
      </c>
    </row>
    <row r="401" spans="1:28" s="105" customFormat="1" ht="14.25" customHeight="1">
      <c r="A401" s="99"/>
      <c r="B401" s="99"/>
      <c r="C401" s="99"/>
      <c r="D401" s="7" t="s">
        <v>2823</v>
      </c>
      <c r="E401" s="99" t="s">
        <v>85</v>
      </c>
      <c r="F401" s="99" t="s">
        <v>2824</v>
      </c>
      <c r="G401" s="205" t="s">
        <v>2837</v>
      </c>
      <c r="H401" s="41" t="s">
        <v>141</v>
      </c>
      <c r="I401" s="101">
        <v>42083</v>
      </c>
      <c r="J401" s="102">
        <v>2</v>
      </c>
      <c r="K401" s="102">
        <v>20</v>
      </c>
      <c r="L401" s="103">
        <v>3</v>
      </c>
      <c r="M401" s="99">
        <v>2015</v>
      </c>
      <c r="N401" s="99" t="s">
        <v>2826</v>
      </c>
      <c r="O401" s="99" t="s">
        <v>798</v>
      </c>
      <c r="P401" s="104">
        <v>40778.300000000003</v>
      </c>
      <c r="Q401" s="104"/>
      <c r="S401" s="105">
        <v>3</v>
      </c>
      <c r="T401" s="30">
        <f t="shared" si="49"/>
        <v>1132.7027777777778</v>
      </c>
      <c r="U401" s="5">
        <v>0</v>
      </c>
      <c r="V401" s="79">
        <f t="shared" si="50"/>
        <v>0</v>
      </c>
      <c r="W401" s="79">
        <f t="shared" si="51"/>
        <v>0</v>
      </c>
      <c r="X401" s="79">
        <f t="shared" si="52"/>
        <v>40778.300000000003</v>
      </c>
      <c r="Y401" s="106"/>
      <c r="AB401" s="69">
        <f t="shared" si="53"/>
        <v>0</v>
      </c>
    </row>
    <row r="402" spans="1:28" s="105" customFormat="1" ht="14.25" customHeight="1">
      <c r="A402" s="99"/>
      <c r="B402" s="99"/>
      <c r="C402" s="99"/>
      <c r="D402" s="7" t="s">
        <v>2823</v>
      </c>
      <c r="E402" s="99" t="s">
        <v>85</v>
      </c>
      <c r="F402" s="99" t="s">
        <v>2824</v>
      </c>
      <c r="G402" s="205" t="s">
        <v>2838</v>
      </c>
      <c r="H402" s="41" t="s">
        <v>141</v>
      </c>
      <c r="I402" s="101">
        <v>42083</v>
      </c>
      <c r="J402" s="102">
        <v>2</v>
      </c>
      <c r="K402" s="102">
        <v>20</v>
      </c>
      <c r="L402" s="103">
        <v>3</v>
      </c>
      <c r="M402" s="99">
        <v>2015</v>
      </c>
      <c r="N402" s="99" t="s">
        <v>2826</v>
      </c>
      <c r="O402" s="99" t="s">
        <v>798</v>
      </c>
      <c r="P402" s="104">
        <v>40778.300000000003</v>
      </c>
      <c r="Q402" s="104"/>
      <c r="S402" s="105">
        <v>3</v>
      </c>
      <c r="T402" s="30">
        <f t="shared" si="49"/>
        <v>1132.7027777777778</v>
      </c>
      <c r="U402" s="5">
        <v>0</v>
      </c>
      <c r="V402" s="79">
        <f t="shared" si="50"/>
        <v>0</v>
      </c>
      <c r="W402" s="79">
        <f t="shared" si="51"/>
        <v>0</v>
      </c>
      <c r="X402" s="79">
        <f t="shared" si="52"/>
        <v>40778.300000000003</v>
      </c>
      <c r="Y402" s="106"/>
      <c r="AB402" s="69">
        <f t="shared" si="53"/>
        <v>0</v>
      </c>
    </row>
    <row r="403" spans="1:28" s="105" customFormat="1" ht="14.25" customHeight="1">
      <c r="A403" s="99"/>
      <c r="B403" s="99"/>
      <c r="C403" s="99"/>
      <c r="D403" s="7" t="s">
        <v>2823</v>
      </c>
      <c r="E403" s="99" t="s">
        <v>85</v>
      </c>
      <c r="F403" s="99" t="s">
        <v>2824</v>
      </c>
      <c r="G403" s="205" t="s">
        <v>2839</v>
      </c>
      <c r="H403" s="41" t="s">
        <v>141</v>
      </c>
      <c r="I403" s="101">
        <v>42083</v>
      </c>
      <c r="J403" s="102">
        <v>2</v>
      </c>
      <c r="K403" s="102">
        <v>20</v>
      </c>
      <c r="L403" s="103">
        <v>3</v>
      </c>
      <c r="M403" s="99">
        <v>2015</v>
      </c>
      <c r="N403" s="99" t="s">
        <v>2826</v>
      </c>
      <c r="O403" s="99" t="s">
        <v>798</v>
      </c>
      <c r="P403" s="104">
        <v>40778.300000000003</v>
      </c>
      <c r="Q403" s="104"/>
      <c r="S403" s="105">
        <v>3</v>
      </c>
      <c r="T403" s="30">
        <f t="shared" si="49"/>
        <v>1132.7027777777778</v>
      </c>
      <c r="U403" s="5">
        <v>0</v>
      </c>
      <c r="V403" s="79">
        <f t="shared" si="50"/>
        <v>0</v>
      </c>
      <c r="W403" s="79">
        <f t="shared" si="51"/>
        <v>0</v>
      </c>
      <c r="X403" s="79">
        <f t="shared" si="52"/>
        <v>40778.300000000003</v>
      </c>
      <c r="Y403" s="106"/>
      <c r="AB403" s="69">
        <f t="shared" si="53"/>
        <v>0</v>
      </c>
    </row>
    <row r="404" spans="1:28" s="105" customFormat="1" ht="14.25" customHeight="1">
      <c r="A404" s="99"/>
      <c r="B404" s="99"/>
      <c r="C404" s="99"/>
      <c r="D404" s="7" t="s">
        <v>2823</v>
      </c>
      <c r="E404" s="99" t="s">
        <v>85</v>
      </c>
      <c r="F404" s="99" t="s">
        <v>2824</v>
      </c>
      <c r="G404" s="205" t="s">
        <v>2840</v>
      </c>
      <c r="H404" s="41" t="s">
        <v>141</v>
      </c>
      <c r="I404" s="101">
        <v>42083</v>
      </c>
      <c r="J404" s="102">
        <v>2</v>
      </c>
      <c r="K404" s="102">
        <v>20</v>
      </c>
      <c r="L404" s="103">
        <v>3</v>
      </c>
      <c r="M404" s="99">
        <v>2015</v>
      </c>
      <c r="N404" s="99" t="s">
        <v>2826</v>
      </c>
      <c r="O404" s="99" t="s">
        <v>798</v>
      </c>
      <c r="P404" s="104">
        <v>40778.300000000003</v>
      </c>
      <c r="Q404" s="104"/>
      <c r="S404" s="105">
        <v>3</v>
      </c>
      <c r="T404" s="30">
        <f t="shared" si="49"/>
        <v>1132.7027777777778</v>
      </c>
      <c r="U404" s="5">
        <v>0</v>
      </c>
      <c r="V404" s="79">
        <f t="shared" si="50"/>
        <v>0</v>
      </c>
      <c r="W404" s="79">
        <f t="shared" si="51"/>
        <v>0</v>
      </c>
      <c r="X404" s="79">
        <f t="shared" si="52"/>
        <v>40778.300000000003</v>
      </c>
      <c r="Y404" s="106"/>
      <c r="AB404" s="69">
        <f t="shared" si="53"/>
        <v>0</v>
      </c>
    </row>
    <row r="405" spans="1:28" s="105" customFormat="1" ht="14.25" customHeight="1">
      <c r="A405" s="99"/>
      <c r="B405" s="99"/>
      <c r="C405" s="99"/>
      <c r="D405" s="7" t="s">
        <v>2841</v>
      </c>
      <c r="E405" s="99" t="s">
        <v>85</v>
      </c>
      <c r="F405" s="99" t="s">
        <v>2842</v>
      </c>
      <c r="G405" s="99" t="s">
        <v>2843</v>
      </c>
      <c r="H405" s="41" t="s">
        <v>141</v>
      </c>
      <c r="I405" s="101">
        <v>42083</v>
      </c>
      <c r="J405" s="102">
        <v>2</v>
      </c>
      <c r="K405" s="102">
        <v>20</v>
      </c>
      <c r="L405" s="103">
        <v>3</v>
      </c>
      <c r="M405" s="99">
        <v>2015</v>
      </c>
      <c r="N405" s="99" t="s">
        <v>2826</v>
      </c>
      <c r="O405" s="99" t="s">
        <v>798</v>
      </c>
      <c r="P405" s="104">
        <v>5287.11</v>
      </c>
      <c r="Q405" s="104"/>
      <c r="S405" s="105">
        <v>3</v>
      </c>
      <c r="T405" s="30">
        <f t="shared" si="49"/>
        <v>146.83638888888888</v>
      </c>
      <c r="U405" s="5">
        <v>0</v>
      </c>
      <c r="V405" s="79">
        <f t="shared" si="50"/>
        <v>0</v>
      </c>
      <c r="W405" s="79">
        <f t="shared" si="51"/>
        <v>0</v>
      </c>
      <c r="X405" s="79">
        <f t="shared" si="52"/>
        <v>5287.11</v>
      </c>
      <c r="Y405" s="106"/>
      <c r="AB405" s="69">
        <f t="shared" si="53"/>
        <v>0</v>
      </c>
    </row>
    <row r="406" spans="1:28" s="105" customFormat="1" ht="14.25" customHeight="1">
      <c r="A406" s="99"/>
      <c r="B406" s="99"/>
      <c r="C406" s="99"/>
      <c r="D406" s="7" t="s">
        <v>2841</v>
      </c>
      <c r="E406" s="99" t="s">
        <v>85</v>
      </c>
      <c r="F406" s="99" t="s">
        <v>2842</v>
      </c>
      <c r="G406" s="99" t="s">
        <v>2844</v>
      </c>
      <c r="H406" s="41" t="s">
        <v>141</v>
      </c>
      <c r="I406" s="101">
        <v>42083</v>
      </c>
      <c r="J406" s="102">
        <v>2</v>
      </c>
      <c r="K406" s="102">
        <v>20</v>
      </c>
      <c r="L406" s="103">
        <v>3</v>
      </c>
      <c r="M406" s="99">
        <v>2015</v>
      </c>
      <c r="N406" s="99" t="s">
        <v>2826</v>
      </c>
      <c r="O406" s="99" t="s">
        <v>798</v>
      </c>
      <c r="P406" s="104">
        <v>5287.11</v>
      </c>
      <c r="Q406" s="104"/>
      <c r="S406" s="105">
        <v>3</v>
      </c>
      <c r="T406" s="30">
        <f t="shared" si="49"/>
        <v>146.83638888888888</v>
      </c>
      <c r="U406" s="5">
        <v>0</v>
      </c>
      <c r="V406" s="79">
        <f t="shared" si="50"/>
        <v>0</v>
      </c>
      <c r="W406" s="79">
        <f t="shared" si="51"/>
        <v>0</v>
      </c>
      <c r="X406" s="79">
        <f t="shared" si="52"/>
        <v>5287.11</v>
      </c>
      <c r="Y406" s="106"/>
      <c r="AB406" s="69">
        <f t="shared" si="53"/>
        <v>0</v>
      </c>
    </row>
    <row r="407" spans="1:28" s="105" customFormat="1" ht="14.25" customHeight="1">
      <c r="A407" s="99"/>
      <c r="B407" s="99"/>
      <c r="C407" s="99"/>
      <c r="D407" s="7" t="s">
        <v>2841</v>
      </c>
      <c r="E407" s="99" t="s">
        <v>85</v>
      </c>
      <c r="F407" s="99" t="s">
        <v>2842</v>
      </c>
      <c r="G407" s="99" t="s">
        <v>2845</v>
      </c>
      <c r="H407" s="41" t="s">
        <v>141</v>
      </c>
      <c r="I407" s="101">
        <v>42083</v>
      </c>
      <c r="J407" s="102">
        <v>2</v>
      </c>
      <c r="K407" s="102">
        <v>20</v>
      </c>
      <c r="L407" s="103">
        <v>3</v>
      </c>
      <c r="M407" s="99">
        <v>2015</v>
      </c>
      <c r="N407" s="99" t="s">
        <v>2826</v>
      </c>
      <c r="O407" s="99" t="s">
        <v>798</v>
      </c>
      <c r="P407" s="104">
        <v>5287.11</v>
      </c>
      <c r="Q407" s="104"/>
      <c r="S407" s="105">
        <v>3</v>
      </c>
      <c r="T407" s="30">
        <f t="shared" si="49"/>
        <v>146.83638888888888</v>
      </c>
      <c r="U407" s="5">
        <v>0</v>
      </c>
      <c r="V407" s="79">
        <f t="shared" si="50"/>
        <v>0</v>
      </c>
      <c r="W407" s="79">
        <f t="shared" si="51"/>
        <v>0</v>
      </c>
      <c r="X407" s="79">
        <f t="shared" si="52"/>
        <v>5287.11</v>
      </c>
      <c r="Y407" s="106"/>
      <c r="AB407" s="69">
        <f t="shared" si="53"/>
        <v>0</v>
      </c>
    </row>
    <row r="408" spans="1:28" s="105" customFormat="1" ht="14.25" customHeight="1">
      <c r="A408" s="99"/>
      <c r="B408" s="99"/>
      <c r="C408" s="99"/>
      <c r="D408" s="7" t="s">
        <v>2841</v>
      </c>
      <c r="E408" s="99" t="s">
        <v>85</v>
      </c>
      <c r="F408" s="99" t="s">
        <v>2842</v>
      </c>
      <c r="G408" s="99" t="s">
        <v>2846</v>
      </c>
      <c r="H408" s="41" t="s">
        <v>141</v>
      </c>
      <c r="I408" s="101">
        <v>42083</v>
      </c>
      <c r="J408" s="102">
        <v>2</v>
      </c>
      <c r="K408" s="102">
        <v>20</v>
      </c>
      <c r="L408" s="103">
        <v>3</v>
      </c>
      <c r="M408" s="99">
        <v>2015</v>
      </c>
      <c r="N408" s="99" t="s">
        <v>2826</v>
      </c>
      <c r="O408" s="99" t="s">
        <v>798</v>
      </c>
      <c r="P408" s="104">
        <v>5287.11</v>
      </c>
      <c r="Q408" s="104"/>
      <c r="S408" s="105">
        <v>3</v>
      </c>
      <c r="T408" s="30">
        <f t="shared" si="49"/>
        <v>146.83638888888888</v>
      </c>
      <c r="U408" s="5">
        <v>0</v>
      </c>
      <c r="V408" s="79">
        <f t="shared" si="50"/>
        <v>0</v>
      </c>
      <c r="W408" s="79">
        <f t="shared" si="51"/>
        <v>0</v>
      </c>
      <c r="X408" s="79">
        <f t="shared" si="52"/>
        <v>5287.11</v>
      </c>
      <c r="Y408" s="106"/>
      <c r="AB408" s="69">
        <f t="shared" si="53"/>
        <v>0</v>
      </c>
    </row>
    <row r="409" spans="1:28" s="105" customFormat="1" ht="14.25" customHeight="1">
      <c r="A409" s="99"/>
      <c r="B409" s="99"/>
      <c r="C409" s="99"/>
      <c r="D409" s="7" t="s">
        <v>2841</v>
      </c>
      <c r="E409" s="99" t="s">
        <v>85</v>
      </c>
      <c r="F409" s="99" t="s">
        <v>2842</v>
      </c>
      <c r="G409" s="99" t="s">
        <v>2847</v>
      </c>
      <c r="H409" s="41" t="s">
        <v>141</v>
      </c>
      <c r="I409" s="101">
        <v>42083</v>
      </c>
      <c r="J409" s="102">
        <v>2</v>
      </c>
      <c r="K409" s="102">
        <v>20</v>
      </c>
      <c r="L409" s="103">
        <v>3</v>
      </c>
      <c r="M409" s="99">
        <v>2015</v>
      </c>
      <c r="N409" s="99" t="s">
        <v>2826</v>
      </c>
      <c r="O409" s="99" t="s">
        <v>798</v>
      </c>
      <c r="P409" s="104">
        <v>5287.11</v>
      </c>
      <c r="Q409" s="104"/>
      <c r="S409" s="105">
        <v>3</v>
      </c>
      <c r="T409" s="30">
        <f t="shared" si="49"/>
        <v>146.83638888888888</v>
      </c>
      <c r="U409" s="5">
        <v>0</v>
      </c>
      <c r="V409" s="79">
        <f t="shared" si="50"/>
        <v>0</v>
      </c>
      <c r="W409" s="79">
        <f t="shared" si="51"/>
        <v>0</v>
      </c>
      <c r="X409" s="79">
        <f t="shared" si="52"/>
        <v>5287.11</v>
      </c>
      <c r="Y409" s="106"/>
      <c r="AB409" s="69">
        <f t="shared" si="53"/>
        <v>0</v>
      </c>
    </row>
    <row r="410" spans="1:28" s="105" customFormat="1" ht="14.25" customHeight="1">
      <c r="A410" s="99"/>
      <c r="B410" s="99"/>
      <c r="C410" s="99"/>
      <c r="D410" s="7" t="s">
        <v>2841</v>
      </c>
      <c r="E410" s="99" t="s">
        <v>85</v>
      </c>
      <c r="F410" s="99" t="s">
        <v>2842</v>
      </c>
      <c r="G410" s="99" t="s">
        <v>2848</v>
      </c>
      <c r="H410" s="41" t="s">
        <v>141</v>
      </c>
      <c r="I410" s="101">
        <v>42083</v>
      </c>
      <c r="J410" s="102">
        <v>2</v>
      </c>
      <c r="K410" s="102">
        <v>20</v>
      </c>
      <c r="L410" s="103">
        <v>3</v>
      </c>
      <c r="M410" s="99">
        <v>2015</v>
      </c>
      <c r="N410" s="99" t="s">
        <v>2826</v>
      </c>
      <c r="O410" s="99" t="s">
        <v>798</v>
      </c>
      <c r="P410" s="104">
        <v>5287.11</v>
      </c>
      <c r="Q410" s="104"/>
      <c r="S410" s="105">
        <v>3</v>
      </c>
      <c r="T410" s="30">
        <f t="shared" si="49"/>
        <v>146.83638888888888</v>
      </c>
      <c r="U410" s="5">
        <v>0</v>
      </c>
      <c r="V410" s="79">
        <f t="shared" si="50"/>
        <v>0</v>
      </c>
      <c r="W410" s="79">
        <f t="shared" si="51"/>
        <v>0</v>
      </c>
      <c r="X410" s="79">
        <f t="shared" si="52"/>
        <v>5287.11</v>
      </c>
      <c r="Y410" s="106"/>
      <c r="AB410" s="69">
        <f t="shared" si="53"/>
        <v>0</v>
      </c>
    </row>
    <row r="411" spans="1:28" s="105" customFormat="1" ht="14.25" customHeight="1">
      <c r="A411" s="99"/>
      <c r="B411" s="99"/>
      <c r="C411" s="99"/>
      <c r="D411" s="7" t="s">
        <v>2841</v>
      </c>
      <c r="E411" s="99" t="s">
        <v>85</v>
      </c>
      <c r="F411" s="99" t="s">
        <v>2842</v>
      </c>
      <c r="G411" s="99" t="s">
        <v>2849</v>
      </c>
      <c r="H411" s="41" t="s">
        <v>141</v>
      </c>
      <c r="I411" s="101">
        <v>42083</v>
      </c>
      <c r="J411" s="102">
        <v>2</v>
      </c>
      <c r="K411" s="102">
        <v>20</v>
      </c>
      <c r="L411" s="103">
        <v>3</v>
      </c>
      <c r="M411" s="99">
        <v>2015</v>
      </c>
      <c r="N411" s="99" t="s">
        <v>2826</v>
      </c>
      <c r="O411" s="99" t="s">
        <v>798</v>
      </c>
      <c r="P411" s="104">
        <v>5287.11</v>
      </c>
      <c r="Q411" s="104"/>
      <c r="S411" s="105">
        <v>3</v>
      </c>
      <c r="T411" s="30">
        <f t="shared" si="49"/>
        <v>146.83638888888888</v>
      </c>
      <c r="U411" s="5">
        <v>0</v>
      </c>
      <c r="V411" s="79">
        <f t="shared" si="50"/>
        <v>0</v>
      </c>
      <c r="W411" s="79">
        <f t="shared" si="51"/>
        <v>0</v>
      </c>
      <c r="X411" s="79">
        <f t="shared" si="52"/>
        <v>5287.11</v>
      </c>
      <c r="Y411" s="106"/>
      <c r="AB411" s="69">
        <f t="shared" si="53"/>
        <v>0</v>
      </c>
    </row>
    <row r="412" spans="1:28" s="105" customFormat="1" ht="14.25" customHeight="1">
      <c r="A412" s="99"/>
      <c r="B412" s="99"/>
      <c r="C412" s="99"/>
      <c r="D412" s="7" t="s">
        <v>2841</v>
      </c>
      <c r="E412" s="99" t="s">
        <v>85</v>
      </c>
      <c r="F412" s="99" t="s">
        <v>2842</v>
      </c>
      <c r="G412" s="99" t="s">
        <v>2850</v>
      </c>
      <c r="H412" s="41" t="s">
        <v>141</v>
      </c>
      <c r="I412" s="101">
        <v>42083</v>
      </c>
      <c r="J412" s="102">
        <v>2</v>
      </c>
      <c r="K412" s="102">
        <v>20</v>
      </c>
      <c r="L412" s="103">
        <v>3</v>
      </c>
      <c r="M412" s="99">
        <v>2015</v>
      </c>
      <c r="N412" s="99" t="s">
        <v>2826</v>
      </c>
      <c r="O412" s="99" t="s">
        <v>798</v>
      </c>
      <c r="P412" s="104">
        <v>5287.11</v>
      </c>
      <c r="Q412" s="104"/>
      <c r="S412" s="105">
        <v>3</v>
      </c>
      <c r="T412" s="30">
        <f t="shared" si="49"/>
        <v>146.83638888888888</v>
      </c>
      <c r="U412" s="5">
        <v>0</v>
      </c>
      <c r="V412" s="79">
        <f t="shared" si="50"/>
        <v>0</v>
      </c>
      <c r="W412" s="79">
        <f t="shared" si="51"/>
        <v>0</v>
      </c>
      <c r="X412" s="79">
        <f t="shared" si="52"/>
        <v>5287.11</v>
      </c>
      <c r="Y412" s="106"/>
      <c r="AB412" s="69">
        <f t="shared" si="53"/>
        <v>0</v>
      </c>
    </row>
    <row r="413" spans="1:28" s="105" customFormat="1" ht="14.25" customHeight="1">
      <c r="A413" s="99"/>
      <c r="B413" s="99"/>
      <c r="C413" s="99"/>
      <c r="D413" s="7" t="s">
        <v>2841</v>
      </c>
      <c r="E413" s="99" t="s">
        <v>85</v>
      </c>
      <c r="F413" s="99" t="s">
        <v>2842</v>
      </c>
      <c r="G413" s="99" t="s">
        <v>2851</v>
      </c>
      <c r="H413" s="41" t="s">
        <v>141</v>
      </c>
      <c r="I413" s="101">
        <v>42083</v>
      </c>
      <c r="J413" s="102">
        <v>2</v>
      </c>
      <c r="K413" s="102">
        <v>20</v>
      </c>
      <c r="L413" s="103">
        <v>3</v>
      </c>
      <c r="M413" s="99">
        <v>2015</v>
      </c>
      <c r="N413" s="99" t="s">
        <v>2826</v>
      </c>
      <c r="O413" s="99" t="s">
        <v>798</v>
      </c>
      <c r="P413" s="104">
        <v>5287.11</v>
      </c>
      <c r="Q413" s="104"/>
      <c r="S413" s="105">
        <v>3</v>
      </c>
      <c r="T413" s="30">
        <f t="shared" si="49"/>
        <v>146.83638888888888</v>
      </c>
      <c r="U413" s="5">
        <v>0</v>
      </c>
      <c r="V413" s="79">
        <f t="shared" si="50"/>
        <v>0</v>
      </c>
      <c r="W413" s="79">
        <f t="shared" si="51"/>
        <v>0</v>
      </c>
      <c r="X413" s="79">
        <f t="shared" si="52"/>
        <v>5287.11</v>
      </c>
      <c r="Y413" s="106"/>
      <c r="AB413" s="69">
        <f t="shared" si="53"/>
        <v>0</v>
      </c>
    </row>
    <row r="414" spans="1:28" s="105" customFormat="1" ht="14.25" customHeight="1">
      <c r="A414" s="99"/>
      <c r="B414" s="99"/>
      <c r="C414" s="99"/>
      <c r="D414" s="7" t="s">
        <v>2841</v>
      </c>
      <c r="E414" s="99" t="s">
        <v>85</v>
      </c>
      <c r="F414" s="99" t="s">
        <v>2842</v>
      </c>
      <c r="G414" s="99" t="s">
        <v>2852</v>
      </c>
      <c r="H414" s="41" t="s">
        <v>141</v>
      </c>
      <c r="I414" s="101">
        <v>42083</v>
      </c>
      <c r="J414" s="102">
        <v>2</v>
      </c>
      <c r="K414" s="102">
        <v>20</v>
      </c>
      <c r="L414" s="103">
        <v>3</v>
      </c>
      <c r="M414" s="99">
        <v>2015</v>
      </c>
      <c r="N414" s="99" t="s">
        <v>2826</v>
      </c>
      <c r="O414" s="99" t="s">
        <v>798</v>
      </c>
      <c r="P414" s="104">
        <v>5287.11</v>
      </c>
      <c r="Q414" s="104"/>
      <c r="S414" s="105">
        <v>3</v>
      </c>
      <c r="T414" s="30">
        <f t="shared" si="49"/>
        <v>146.83638888888888</v>
      </c>
      <c r="U414" s="5">
        <v>0</v>
      </c>
      <c r="V414" s="79">
        <f t="shared" si="50"/>
        <v>0</v>
      </c>
      <c r="W414" s="79">
        <f t="shared" si="51"/>
        <v>0</v>
      </c>
      <c r="X414" s="79">
        <f t="shared" si="52"/>
        <v>5287.11</v>
      </c>
      <c r="Y414" s="106"/>
      <c r="AB414" s="69">
        <f t="shared" si="53"/>
        <v>0</v>
      </c>
    </row>
    <row r="415" spans="1:28" s="105" customFormat="1" ht="14.25" customHeight="1">
      <c r="A415" s="99"/>
      <c r="B415" s="99"/>
      <c r="C415" s="99"/>
      <c r="D415" s="7" t="s">
        <v>2841</v>
      </c>
      <c r="E415" s="99" t="s">
        <v>85</v>
      </c>
      <c r="F415" s="99" t="s">
        <v>2842</v>
      </c>
      <c r="G415" s="99" t="s">
        <v>2853</v>
      </c>
      <c r="H415" s="41" t="s">
        <v>141</v>
      </c>
      <c r="I415" s="101">
        <v>42083</v>
      </c>
      <c r="J415" s="102">
        <v>2</v>
      </c>
      <c r="K415" s="102">
        <v>20</v>
      </c>
      <c r="L415" s="103">
        <v>3</v>
      </c>
      <c r="M415" s="99">
        <v>2015</v>
      </c>
      <c r="N415" s="99" t="s">
        <v>2826</v>
      </c>
      <c r="O415" s="99" t="s">
        <v>798</v>
      </c>
      <c r="P415" s="104">
        <v>5287.11</v>
      </c>
      <c r="Q415" s="104"/>
      <c r="S415" s="105">
        <v>3</v>
      </c>
      <c r="T415" s="30">
        <f t="shared" si="49"/>
        <v>146.83638888888888</v>
      </c>
      <c r="U415" s="5">
        <v>0</v>
      </c>
      <c r="V415" s="79">
        <f t="shared" si="50"/>
        <v>0</v>
      </c>
      <c r="W415" s="79">
        <f t="shared" si="51"/>
        <v>0</v>
      </c>
      <c r="X415" s="79">
        <f t="shared" si="52"/>
        <v>5287.11</v>
      </c>
      <c r="Y415" s="106"/>
      <c r="AB415" s="69">
        <f t="shared" si="53"/>
        <v>0</v>
      </c>
    </row>
    <row r="416" spans="1:28" s="105" customFormat="1" ht="14.25" customHeight="1">
      <c r="A416" s="99"/>
      <c r="B416" s="99"/>
      <c r="C416" s="99"/>
      <c r="D416" s="7" t="s">
        <v>2841</v>
      </c>
      <c r="E416" s="99" t="s">
        <v>85</v>
      </c>
      <c r="F416" s="99" t="s">
        <v>2842</v>
      </c>
      <c r="G416" s="99" t="s">
        <v>2854</v>
      </c>
      <c r="H416" s="41" t="s">
        <v>141</v>
      </c>
      <c r="I416" s="101">
        <v>42083</v>
      </c>
      <c r="J416" s="102">
        <v>2</v>
      </c>
      <c r="K416" s="102">
        <v>20</v>
      </c>
      <c r="L416" s="103">
        <v>3</v>
      </c>
      <c r="M416" s="99">
        <v>2015</v>
      </c>
      <c r="N416" s="99" t="s">
        <v>2826</v>
      </c>
      <c r="O416" s="99" t="s">
        <v>798</v>
      </c>
      <c r="P416" s="104">
        <v>5287.11</v>
      </c>
      <c r="Q416" s="104"/>
      <c r="S416" s="105">
        <v>3</v>
      </c>
      <c r="T416" s="30">
        <f t="shared" si="49"/>
        <v>146.83638888888888</v>
      </c>
      <c r="U416" s="5">
        <v>0</v>
      </c>
      <c r="V416" s="79">
        <f t="shared" si="50"/>
        <v>0</v>
      </c>
      <c r="W416" s="79">
        <f t="shared" si="51"/>
        <v>0</v>
      </c>
      <c r="X416" s="79">
        <f t="shared" si="52"/>
        <v>5287.11</v>
      </c>
      <c r="Y416" s="106"/>
      <c r="AB416" s="69">
        <f t="shared" si="53"/>
        <v>0</v>
      </c>
    </row>
    <row r="417" spans="1:28" s="105" customFormat="1" ht="14.25" customHeight="1">
      <c r="A417" s="99"/>
      <c r="B417" s="99"/>
      <c r="C417" s="99"/>
      <c r="D417" s="7" t="s">
        <v>2841</v>
      </c>
      <c r="E417" s="99" t="s">
        <v>85</v>
      </c>
      <c r="F417" s="99" t="s">
        <v>2842</v>
      </c>
      <c r="G417" s="99" t="s">
        <v>2855</v>
      </c>
      <c r="H417" s="41" t="s">
        <v>141</v>
      </c>
      <c r="I417" s="101">
        <v>42083</v>
      </c>
      <c r="J417" s="102">
        <v>2</v>
      </c>
      <c r="K417" s="102">
        <v>20</v>
      </c>
      <c r="L417" s="103">
        <v>3</v>
      </c>
      <c r="M417" s="99">
        <v>2015</v>
      </c>
      <c r="N417" s="99" t="s">
        <v>2826</v>
      </c>
      <c r="O417" s="99" t="s">
        <v>798</v>
      </c>
      <c r="P417" s="104">
        <v>5287.11</v>
      </c>
      <c r="Q417" s="104"/>
      <c r="S417" s="105">
        <v>3</v>
      </c>
      <c r="T417" s="30">
        <f t="shared" si="49"/>
        <v>146.83638888888888</v>
      </c>
      <c r="U417" s="5">
        <v>0</v>
      </c>
      <c r="V417" s="79">
        <f t="shared" si="50"/>
        <v>0</v>
      </c>
      <c r="W417" s="79">
        <f t="shared" si="51"/>
        <v>0</v>
      </c>
      <c r="X417" s="79">
        <f t="shared" si="52"/>
        <v>5287.11</v>
      </c>
      <c r="Y417" s="106"/>
      <c r="AB417" s="69">
        <f t="shared" si="53"/>
        <v>0</v>
      </c>
    </row>
    <row r="418" spans="1:28" s="105" customFormat="1" ht="14.25" customHeight="1">
      <c r="A418" s="99"/>
      <c r="B418" s="99"/>
      <c r="C418" s="99"/>
      <c r="D418" s="7" t="s">
        <v>2841</v>
      </c>
      <c r="E418" s="99" t="s">
        <v>85</v>
      </c>
      <c r="F418" s="99" t="s">
        <v>2842</v>
      </c>
      <c r="G418" s="99" t="s">
        <v>2856</v>
      </c>
      <c r="H418" s="41" t="s">
        <v>141</v>
      </c>
      <c r="I418" s="101">
        <v>42083</v>
      </c>
      <c r="J418" s="102">
        <v>2</v>
      </c>
      <c r="K418" s="102">
        <v>20</v>
      </c>
      <c r="L418" s="103">
        <v>3</v>
      </c>
      <c r="M418" s="99">
        <v>2015</v>
      </c>
      <c r="N418" s="99" t="s">
        <v>2826</v>
      </c>
      <c r="O418" s="99" t="s">
        <v>798</v>
      </c>
      <c r="P418" s="104">
        <v>5287.11</v>
      </c>
      <c r="Q418" s="104"/>
      <c r="S418" s="105">
        <v>3</v>
      </c>
      <c r="T418" s="30">
        <f t="shared" si="49"/>
        <v>146.83638888888888</v>
      </c>
      <c r="U418" s="5">
        <v>0</v>
      </c>
      <c r="V418" s="79">
        <f t="shared" si="50"/>
        <v>0</v>
      </c>
      <c r="W418" s="79">
        <f t="shared" si="51"/>
        <v>0</v>
      </c>
      <c r="X418" s="79">
        <f t="shared" si="52"/>
        <v>5287.11</v>
      </c>
      <c r="Y418" s="106"/>
      <c r="AB418" s="69">
        <f t="shared" si="53"/>
        <v>0</v>
      </c>
    </row>
    <row r="419" spans="1:28" s="105" customFormat="1" ht="14.25" customHeight="1">
      <c r="A419" s="99"/>
      <c r="B419" s="99"/>
      <c r="C419" s="99"/>
      <c r="D419" s="7" t="s">
        <v>2841</v>
      </c>
      <c r="E419" s="99" t="s">
        <v>85</v>
      </c>
      <c r="F419" s="99" t="s">
        <v>2842</v>
      </c>
      <c r="G419" s="99" t="s">
        <v>2857</v>
      </c>
      <c r="H419" s="41" t="s">
        <v>141</v>
      </c>
      <c r="I419" s="101">
        <v>42083</v>
      </c>
      <c r="J419" s="102">
        <v>2</v>
      </c>
      <c r="K419" s="102">
        <v>20</v>
      </c>
      <c r="L419" s="103">
        <v>3</v>
      </c>
      <c r="M419" s="99">
        <v>2015</v>
      </c>
      <c r="N419" s="99" t="s">
        <v>2826</v>
      </c>
      <c r="O419" s="99" t="s">
        <v>798</v>
      </c>
      <c r="P419" s="104">
        <v>5287.11</v>
      </c>
      <c r="Q419" s="104"/>
      <c r="S419" s="105">
        <v>3</v>
      </c>
      <c r="T419" s="30">
        <f t="shared" si="49"/>
        <v>146.83638888888888</v>
      </c>
      <c r="U419" s="5">
        <v>0</v>
      </c>
      <c r="V419" s="79">
        <f t="shared" si="50"/>
        <v>0</v>
      </c>
      <c r="W419" s="79">
        <f t="shared" si="51"/>
        <v>0</v>
      </c>
      <c r="X419" s="79">
        <f t="shared" si="52"/>
        <v>5287.11</v>
      </c>
      <c r="Y419" s="106"/>
      <c r="AB419" s="69">
        <f t="shared" si="53"/>
        <v>0</v>
      </c>
    </row>
    <row r="420" spans="1:28" s="105" customFormat="1" ht="14.25" customHeight="1">
      <c r="A420" s="99"/>
      <c r="B420" s="99"/>
      <c r="C420" s="99"/>
      <c r="D420" s="7" t="s">
        <v>2858</v>
      </c>
      <c r="E420" s="99" t="s">
        <v>715</v>
      </c>
      <c r="F420" s="99" t="s">
        <v>2859</v>
      </c>
      <c r="G420" s="99" t="s">
        <v>2860</v>
      </c>
      <c r="H420" s="41" t="s">
        <v>141</v>
      </c>
      <c r="I420" s="101">
        <v>42083</v>
      </c>
      <c r="J420" s="102">
        <v>2</v>
      </c>
      <c r="K420" s="102">
        <v>20</v>
      </c>
      <c r="L420" s="103">
        <v>3</v>
      </c>
      <c r="M420" s="99">
        <v>2015</v>
      </c>
      <c r="N420" s="99" t="s">
        <v>2826</v>
      </c>
      <c r="O420" s="99" t="s">
        <v>798</v>
      </c>
      <c r="P420" s="104">
        <v>48969.79</v>
      </c>
      <c r="Q420" s="104"/>
      <c r="S420" s="105">
        <v>3</v>
      </c>
      <c r="T420" s="30">
        <f t="shared" si="49"/>
        <v>1360.2441666666666</v>
      </c>
      <c r="U420" s="5">
        <v>0</v>
      </c>
      <c r="V420" s="79">
        <f t="shared" si="50"/>
        <v>0</v>
      </c>
      <c r="W420" s="79">
        <f t="shared" si="51"/>
        <v>0</v>
      </c>
      <c r="X420" s="79">
        <f t="shared" si="52"/>
        <v>48969.79</v>
      </c>
      <c r="Y420" s="106"/>
      <c r="AB420" s="69">
        <f t="shared" si="53"/>
        <v>0</v>
      </c>
    </row>
    <row r="421" spans="1:28" s="113" customFormat="1">
      <c r="A421" s="100"/>
      <c r="B421" s="100"/>
      <c r="C421" s="100"/>
      <c r="D421" s="612" t="s">
        <v>2861</v>
      </c>
      <c r="E421" s="100"/>
      <c r="F421" s="100"/>
      <c r="G421" s="100"/>
      <c r="H421" s="100"/>
      <c r="I421" s="108"/>
      <c r="J421" s="109"/>
      <c r="K421" s="109"/>
      <c r="L421" s="110"/>
      <c r="M421" s="100"/>
      <c r="N421" s="100"/>
      <c r="O421" s="100"/>
      <c r="P421" s="111">
        <f>SUM(P389:P420)</f>
        <v>1037094.9200000002</v>
      </c>
      <c r="Q421" s="112"/>
      <c r="S421" s="114"/>
      <c r="T421" s="111">
        <f>SUM(T389:T420)</f>
        <v>28807.30333333333</v>
      </c>
      <c r="U421" s="111">
        <f t="shared" ref="U421:X421" si="54">SUM(U389:U420)</f>
        <v>0</v>
      </c>
      <c r="V421" s="111">
        <f t="shared" si="54"/>
        <v>0</v>
      </c>
      <c r="W421" s="111">
        <f t="shared" si="54"/>
        <v>0</v>
      </c>
      <c r="X421" s="111">
        <f t="shared" si="54"/>
        <v>1037094.9200000002</v>
      </c>
      <c r="AB421" s="139"/>
    </row>
    <row r="422" spans="1:28" s="113" customFormat="1">
      <c r="A422" s="100"/>
      <c r="B422" s="100"/>
      <c r="C422" s="100"/>
      <c r="D422" s="612"/>
      <c r="E422" s="100"/>
      <c r="F422" s="100"/>
      <c r="G422" s="100"/>
      <c r="H422" s="100"/>
      <c r="I422" s="108"/>
      <c r="J422" s="109"/>
      <c r="K422" s="109"/>
      <c r="L422" s="110"/>
      <c r="M422" s="100"/>
      <c r="N422" s="100"/>
      <c r="O422" s="100"/>
      <c r="P422" s="301"/>
      <c r="Q422" s="112"/>
      <c r="S422" s="114"/>
      <c r="T422" s="302"/>
      <c r="U422" s="302"/>
      <c r="V422" s="302"/>
      <c r="W422" s="302"/>
      <c r="X422" s="302"/>
      <c r="AB422" s="139"/>
    </row>
    <row r="423" spans="1:28" s="33" customFormat="1">
      <c r="A423" s="41"/>
      <c r="B423" s="41"/>
      <c r="C423" s="41"/>
      <c r="D423" s="41"/>
      <c r="E423" s="41"/>
      <c r="F423" s="41"/>
      <c r="G423" s="41"/>
      <c r="H423" s="41"/>
      <c r="I423" s="54"/>
      <c r="J423" s="65"/>
      <c r="K423" s="65"/>
      <c r="L423" s="66"/>
      <c r="M423" s="41"/>
      <c r="N423" s="41"/>
      <c r="O423" s="41"/>
      <c r="P423" s="28"/>
      <c r="S423" s="54"/>
      <c r="T423" s="28"/>
      <c r="U423" s="28"/>
      <c r="V423" s="28"/>
      <c r="AB423" s="69"/>
    </row>
    <row r="424" spans="1:28" s="113" customFormat="1">
      <c r="A424" s="612" t="s">
        <v>2801</v>
      </c>
      <c r="B424" s="100"/>
      <c r="C424" s="100"/>
      <c r="E424" s="100"/>
      <c r="F424" s="100"/>
      <c r="G424" s="100"/>
      <c r="H424" s="100"/>
      <c r="I424" s="108"/>
      <c r="J424" s="109"/>
      <c r="K424" s="109"/>
      <c r="L424" s="110"/>
      <c r="M424" s="100"/>
      <c r="N424" s="100"/>
      <c r="O424" s="100"/>
      <c r="P424" s="613">
        <f>+P421+P387+P384</f>
        <v>1194848.3400000001</v>
      </c>
      <c r="Q424" s="638"/>
      <c r="R424" s="638"/>
      <c r="S424" s="105"/>
      <c r="T424" s="613">
        <f>+T384+T387</f>
        <v>4381.9838888888889</v>
      </c>
      <c r="U424" s="613">
        <f t="shared" ref="T424:X424" si="55">+U421+U387+U384</f>
        <v>0</v>
      </c>
      <c r="V424" s="613">
        <f t="shared" si="55"/>
        <v>8000.7455555555553</v>
      </c>
      <c r="W424" s="613">
        <f t="shared" si="55"/>
        <v>8000.7455555555553</v>
      </c>
      <c r="X424" s="613">
        <f t="shared" si="55"/>
        <v>1186847.5944444446</v>
      </c>
      <c r="Z424" s="139"/>
    </row>
    <row r="425" spans="1:28">
      <c r="A425" s="98"/>
      <c r="B425" s="98"/>
      <c r="C425" s="98"/>
      <c r="D425" s="7"/>
      <c r="E425" s="7"/>
      <c r="F425" s="7"/>
      <c r="G425" s="7"/>
      <c r="H425" s="7"/>
      <c r="I425" s="7"/>
      <c r="J425" s="36"/>
      <c r="K425" s="36"/>
      <c r="L425" s="7"/>
      <c r="M425" s="7"/>
      <c r="N425" s="7"/>
      <c r="O425" s="7"/>
      <c r="P425" s="7"/>
      <c r="S425" s="33"/>
      <c r="T425" s="7"/>
      <c r="U425" s="7"/>
      <c r="V425" s="7"/>
      <c r="W425" s="7"/>
      <c r="X425" s="7"/>
    </row>
    <row r="426" spans="1:28" s="33" customFormat="1" ht="16.5" thickBot="1">
      <c r="A426" s="22" t="s">
        <v>2802</v>
      </c>
      <c r="B426" s="59"/>
      <c r="C426" s="59"/>
      <c r="D426" s="59"/>
      <c r="E426" s="59"/>
      <c r="F426" s="59"/>
      <c r="G426" s="59"/>
      <c r="H426" s="59"/>
      <c r="I426" s="75"/>
      <c r="J426" s="60"/>
      <c r="K426" s="60"/>
      <c r="L426" s="61"/>
      <c r="M426" s="59"/>
      <c r="N426" s="59"/>
      <c r="O426" s="59"/>
      <c r="P426" s="88">
        <f>+P381+P424</f>
        <v>18166891.437989999</v>
      </c>
      <c r="Q426" s="28"/>
      <c r="R426" s="28"/>
      <c r="S426" s="28"/>
      <c r="T426" s="88">
        <f>+T381+T424</f>
        <v>158879.21054972219</v>
      </c>
      <c r="U426" s="88">
        <v>15697845.749063609</v>
      </c>
      <c r="V426" s="88">
        <f>+V381+V424</f>
        <v>16169338.174601665</v>
      </c>
      <c r="W426" s="88">
        <f>+W381+W424</f>
        <v>471492.4255380556</v>
      </c>
      <c r="X426" s="88">
        <f>+X381+X424</f>
        <v>3006622.2822772227</v>
      </c>
    </row>
    <row r="427" spans="1:28" ht="16.5" thickTop="1">
      <c r="A427" s="98"/>
      <c r="B427" s="98"/>
      <c r="C427" s="98"/>
      <c r="D427" s="7"/>
      <c r="E427" s="7"/>
      <c r="F427" s="7"/>
      <c r="G427" s="7"/>
      <c r="H427" s="7"/>
      <c r="I427" s="7"/>
      <c r="J427" s="36"/>
      <c r="K427" s="36"/>
      <c r="L427" s="7"/>
      <c r="M427" s="7"/>
      <c r="N427" s="7"/>
      <c r="O427" s="7"/>
      <c r="P427" s="7"/>
      <c r="S427" s="33"/>
      <c r="T427" s="7"/>
      <c r="U427" s="7"/>
      <c r="V427" s="7"/>
      <c r="W427" s="7"/>
      <c r="X427" s="7"/>
    </row>
    <row r="428" spans="1:28">
      <c r="A428" s="98"/>
      <c r="B428" s="98"/>
      <c r="C428" s="98"/>
      <c r="D428" s="7"/>
      <c r="E428" s="7"/>
      <c r="F428" s="7"/>
      <c r="G428" s="7"/>
      <c r="H428" s="7"/>
      <c r="I428" s="7"/>
      <c r="J428" s="36"/>
      <c r="K428" s="36"/>
      <c r="L428" s="7"/>
      <c r="M428" s="7"/>
      <c r="N428" s="7"/>
      <c r="O428" s="7"/>
      <c r="P428" s="7"/>
      <c r="S428" s="33"/>
      <c r="T428" s="7"/>
      <c r="U428" s="7"/>
      <c r="V428" s="7"/>
      <c r="W428" s="7"/>
      <c r="X428" s="7"/>
    </row>
    <row r="429" spans="1:28">
      <c r="A429" s="98"/>
      <c r="B429" s="98"/>
      <c r="C429" s="98"/>
      <c r="D429" s="7"/>
      <c r="E429" s="7"/>
      <c r="F429" s="7"/>
      <c r="G429" s="7"/>
      <c r="H429" s="7"/>
      <c r="I429" s="7"/>
      <c r="J429" s="36"/>
      <c r="K429" s="36"/>
      <c r="L429" s="7"/>
      <c r="M429" s="7"/>
      <c r="N429" s="7"/>
      <c r="O429" s="7"/>
      <c r="P429" s="7"/>
      <c r="S429" s="33"/>
      <c r="T429" s="7"/>
      <c r="U429" s="7"/>
      <c r="V429" s="7"/>
      <c r="W429" s="7"/>
      <c r="X429" s="7"/>
    </row>
    <row r="430" spans="1:28">
      <c r="A430" s="98"/>
      <c r="B430" s="98"/>
      <c r="C430" s="98"/>
      <c r="D430" s="7"/>
      <c r="E430" s="7"/>
      <c r="F430" s="7"/>
      <c r="G430" s="7"/>
      <c r="H430" s="7"/>
      <c r="I430" s="7"/>
      <c r="J430" s="36"/>
      <c r="K430" s="36"/>
      <c r="L430" s="7"/>
      <c r="M430" s="7"/>
      <c r="N430" s="7"/>
      <c r="O430" s="7"/>
      <c r="P430" s="7"/>
      <c r="S430" s="33"/>
      <c r="T430" s="7"/>
      <c r="U430" s="7"/>
      <c r="V430" s="7"/>
      <c r="W430" s="7"/>
      <c r="X430" s="7"/>
    </row>
    <row r="431" spans="1:28">
      <c r="A431" s="98"/>
      <c r="B431" s="98"/>
      <c r="C431" s="98"/>
      <c r="D431" s="7"/>
      <c r="E431" s="7"/>
      <c r="F431" s="7"/>
      <c r="G431" s="7"/>
      <c r="H431" s="7"/>
      <c r="I431" s="7"/>
      <c r="J431" s="36"/>
      <c r="K431" s="36"/>
      <c r="L431" s="7"/>
      <c r="M431" s="7"/>
      <c r="N431" s="7"/>
      <c r="O431" s="7"/>
      <c r="P431" s="7"/>
      <c r="S431" s="33"/>
      <c r="T431" s="7"/>
      <c r="U431" s="7"/>
      <c r="V431" s="7"/>
      <c r="W431" s="7"/>
      <c r="X431" s="7"/>
    </row>
    <row r="432" spans="1:28">
      <c r="A432" s="98"/>
      <c r="B432" s="98"/>
      <c r="C432" s="98"/>
      <c r="D432" s="7"/>
      <c r="E432" s="7"/>
      <c r="F432" s="7"/>
      <c r="G432" s="7"/>
      <c r="H432" s="7"/>
      <c r="I432" s="7"/>
      <c r="J432" s="36"/>
      <c r="K432" s="36"/>
      <c r="L432" s="7"/>
      <c r="M432" s="7"/>
      <c r="N432" s="7"/>
      <c r="O432" s="7"/>
      <c r="P432" s="7"/>
      <c r="S432" s="33"/>
      <c r="T432" s="7"/>
      <c r="U432" s="7"/>
      <c r="V432" s="7"/>
      <c r="W432" s="7"/>
      <c r="X432" s="7"/>
    </row>
    <row r="433" spans="1:24">
      <c r="A433" s="98"/>
      <c r="B433" s="98"/>
      <c r="C433" s="98"/>
      <c r="D433" s="7"/>
      <c r="E433" s="7"/>
      <c r="F433" s="7"/>
      <c r="G433" s="7"/>
      <c r="H433" s="7"/>
      <c r="I433" s="7"/>
      <c r="J433" s="36"/>
      <c r="K433" s="36"/>
      <c r="L433" s="7"/>
      <c r="M433" s="7"/>
      <c r="N433" s="7"/>
      <c r="O433" s="7"/>
      <c r="P433" s="7"/>
      <c r="S433" s="33"/>
      <c r="T433" s="7"/>
      <c r="U433" s="7"/>
      <c r="V433" s="7"/>
      <c r="W433" s="7"/>
      <c r="X433" s="7"/>
    </row>
    <row r="434" spans="1:24">
      <c r="A434" s="98"/>
      <c r="B434" s="98"/>
      <c r="C434" s="98"/>
      <c r="D434" s="7"/>
      <c r="E434" s="7"/>
      <c r="F434" s="7"/>
      <c r="G434" s="7"/>
      <c r="H434" s="7"/>
      <c r="I434" s="7"/>
      <c r="J434" s="36"/>
      <c r="K434" s="36"/>
      <c r="L434" s="7"/>
      <c r="M434" s="7"/>
      <c r="N434" s="7"/>
      <c r="O434" s="7"/>
      <c r="P434" s="7"/>
      <c r="S434" s="33"/>
      <c r="T434" s="7"/>
      <c r="U434" s="7"/>
      <c r="V434" s="7"/>
      <c r="W434" s="7"/>
      <c r="X434" s="7"/>
    </row>
    <row r="435" spans="1:24">
      <c r="A435" s="98"/>
      <c r="B435" s="98"/>
      <c r="C435" s="98"/>
      <c r="D435" s="7"/>
      <c r="E435" s="7"/>
      <c r="F435" s="7"/>
      <c r="G435" s="7"/>
      <c r="H435" s="7"/>
      <c r="I435" s="7"/>
      <c r="J435" s="36"/>
      <c r="K435" s="36"/>
      <c r="L435" s="7"/>
      <c r="M435" s="7"/>
      <c r="N435" s="7"/>
      <c r="O435" s="7"/>
      <c r="P435" s="7"/>
      <c r="S435" s="33"/>
      <c r="T435" s="7"/>
      <c r="U435" s="7"/>
      <c r="V435" s="7"/>
      <c r="W435" s="7"/>
      <c r="X435" s="7"/>
    </row>
    <row r="436" spans="1:24">
      <c r="A436" s="98"/>
      <c r="B436" s="98"/>
      <c r="C436" s="98"/>
      <c r="D436" s="7"/>
      <c r="E436" s="7"/>
      <c r="F436" s="7"/>
      <c r="G436" s="7"/>
      <c r="H436" s="7"/>
      <c r="I436" s="7"/>
      <c r="J436" s="36"/>
      <c r="K436" s="36"/>
      <c r="L436" s="7"/>
      <c r="M436" s="7"/>
      <c r="N436" s="7"/>
      <c r="O436" s="7"/>
      <c r="P436" s="7"/>
      <c r="S436" s="33"/>
      <c r="T436" s="7"/>
      <c r="U436" s="7"/>
      <c r="V436" s="7"/>
      <c r="W436" s="7"/>
      <c r="X436" s="7"/>
    </row>
    <row r="437" spans="1:24">
      <c r="A437" s="98"/>
      <c r="B437" s="98"/>
      <c r="C437" s="98"/>
      <c r="D437" s="7"/>
      <c r="E437" s="7"/>
      <c r="F437" s="7"/>
      <c r="G437" s="7"/>
      <c r="H437" s="7"/>
      <c r="I437" s="7"/>
      <c r="J437" s="36"/>
      <c r="K437" s="36"/>
      <c r="L437" s="7"/>
      <c r="M437" s="7"/>
      <c r="N437" s="7"/>
      <c r="O437" s="7"/>
      <c r="P437" s="7"/>
      <c r="S437" s="33"/>
      <c r="T437" s="7"/>
      <c r="U437" s="7"/>
      <c r="V437" s="7"/>
      <c r="W437" s="7"/>
      <c r="X437" s="7"/>
    </row>
    <row r="438" spans="1:24">
      <c r="A438" s="98"/>
      <c r="B438" s="98"/>
      <c r="C438" s="98"/>
      <c r="D438" s="7"/>
      <c r="E438" s="7"/>
      <c r="F438" s="7"/>
      <c r="G438" s="7"/>
      <c r="H438" s="7"/>
      <c r="I438" s="7"/>
      <c r="J438" s="36"/>
      <c r="K438" s="36"/>
      <c r="L438" s="7"/>
      <c r="M438" s="7"/>
      <c r="N438" s="7"/>
      <c r="O438" s="7"/>
      <c r="P438" s="7"/>
      <c r="S438" s="33"/>
      <c r="T438" s="7"/>
      <c r="U438" s="7"/>
      <c r="V438" s="7"/>
      <c r="W438" s="7"/>
      <c r="X438" s="7"/>
    </row>
    <row r="439" spans="1:24">
      <c r="A439" s="98"/>
      <c r="B439" s="98"/>
      <c r="C439" s="98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4">
      <c r="A440" s="98"/>
      <c r="B440" s="98"/>
      <c r="C440" s="98"/>
      <c r="D440" s="7"/>
      <c r="E440" s="7"/>
      <c r="F440" s="7"/>
      <c r="G440" s="7"/>
      <c r="H440" s="7"/>
      <c r="I440" s="7"/>
      <c r="J440" s="36"/>
      <c r="K440" s="36"/>
      <c r="L440" s="7"/>
      <c r="M440" s="7"/>
      <c r="N440" s="7"/>
      <c r="O440" s="7"/>
      <c r="P440" s="7"/>
      <c r="S440" s="33"/>
      <c r="T440" s="7"/>
      <c r="U440" s="7"/>
      <c r="V440" s="7"/>
      <c r="W440" s="7"/>
      <c r="X440" s="7"/>
    </row>
    <row r="441" spans="1:24">
      <c r="A441" s="98"/>
      <c r="B441" s="98"/>
      <c r="C441" s="98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4">
      <c r="A442" s="98"/>
      <c r="B442" s="98"/>
      <c r="C442" s="98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7"/>
      <c r="S442" s="33"/>
      <c r="T442" s="7"/>
      <c r="U442" s="7"/>
      <c r="V442" s="7"/>
      <c r="W442" s="7"/>
      <c r="X442" s="7"/>
    </row>
    <row r="443" spans="1:24">
      <c r="A443" s="98"/>
      <c r="B443" s="98"/>
      <c r="C443" s="98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7"/>
      <c r="S443" s="33"/>
      <c r="T443" s="7"/>
      <c r="U443" s="7"/>
      <c r="V443" s="7"/>
      <c r="W443" s="7"/>
      <c r="X443" s="7"/>
    </row>
    <row r="444" spans="1:24">
      <c r="A444" s="98"/>
      <c r="B444" s="98"/>
      <c r="C444" s="98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7"/>
      <c r="S444" s="33"/>
      <c r="T444" s="7"/>
      <c r="U444" s="7"/>
      <c r="V444" s="7"/>
      <c r="W444" s="7"/>
      <c r="X444" s="7"/>
    </row>
    <row r="445" spans="1:24">
      <c r="A445" s="98"/>
      <c r="B445" s="98"/>
      <c r="C445" s="98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7"/>
      <c r="S445" s="33"/>
      <c r="T445" s="7"/>
      <c r="U445" s="7"/>
      <c r="V445" s="7"/>
      <c r="W445" s="7"/>
      <c r="X445" s="7"/>
    </row>
    <row r="446" spans="1:24">
      <c r="A446" s="98"/>
      <c r="B446" s="98"/>
      <c r="C446" s="98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7"/>
      <c r="S446" s="33"/>
      <c r="T446" s="7"/>
      <c r="U446" s="7"/>
      <c r="V446" s="7"/>
      <c r="W446" s="7"/>
      <c r="X446" s="7"/>
    </row>
    <row r="447" spans="1:24">
      <c r="A447" s="98"/>
      <c r="B447" s="98"/>
      <c r="C447" s="98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4">
      <c r="A448" s="98"/>
      <c r="B448" s="98"/>
      <c r="C448" s="98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7"/>
      <c r="S448" s="33"/>
      <c r="T448" s="7"/>
      <c r="U448" s="7"/>
      <c r="V448" s="7"/>
      <c r="W448" s="7"/>
      <c r="X448" s="7"/>
    </row>
    <row r="449" spans="1:24">
      <c r="A449" s="98"/>
      <c r="B449" s="98"/>
      <c r="C449" s="98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>
      <c r="A450" s="98"/>
      <c r="B450" s="98"/>
      <c r="C450" s="98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>
      <c r="A451" s="98"/>
      <c r="B451" s="98"/>
      <c r="C451" s="98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7"/>
      <c r="S451" s="33"/>
      <c r="T451" s="7"/>
      <c r="U451" s="7"/>
      <c r="V451" s="7"/>
      <c r="W451" s="7"/>
      <c r="X451" s="7"/>
    </row>
    <row r="452" spans="1:24">
      <c r="A452" s="98"/>
      <c r="B452" s="98"/>
      <c r="C452" s="98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>
      <c r="A453" s="98"/>
      <c r="B453" s="98"/>
      <c r="C453" s="98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>
      <c r="A454" s="98"/>
      <c r="B454" s="98"/>
      <c r="C454" s="98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>
      <c r="A455" s="98"/>
      <c r="B455" s="98"/>
      <c r="C455" s="98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>
      <c r="A456" s="98"/>
      <c r="B456" s="98"/>
      <c r="C456" s="98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>
      <c r="A457" s="98"/>
      <c r="B457" s="98"/>
      <c r="C457" s="98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>
      <c r="A458" s="98"/>
      <c r="B458" s="98"/>
      <c r="C458" s="98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>
      <c r="A459" s="98"/>
      <c r="B459" s="98"/>
      <c r="C459" s="98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>
      <c r="A460" s="98"/>
      <c r="B460" s="98"/>
      <c r="C460" s="98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>
      <c r="A461" s="98"/>
      <c r="B461" s="98"/>
      <c r="C461" s="98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>
      <c r="A462" s="98"/>
      <c r="B462" s="98"/>
      <c r="C462" s="98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>
      <c r="A463" s="98"/>
      <c r="B463" s="98"/>
      <c r="C463" s="98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>
      <c r="A464" s="98"/>
      <c r="B464" s="98"/>
      <c r="C464" s="98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>
      <c r="A465" s="98"/>
      <c r="B465" s="98"/>
      <c r="C465" s="98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>
      <c r="A466" s="98"/>
      <c r="B466" s="98"/>
      <c r="C466" s="98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>
      <c r="A467" s="98"/>
      <c r="B467" s="98"/>
      <c r="C467" s="98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>
      <c r="A468" s="98"/>
      <c r="B468" s="98"/>
      <c r="C468" s="98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>
      <c r="A469" s="98"/>
      <c r="B469" s="98"/>
      <c r="C469" s="98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>
      <c r="A470" s="98"/>
      <c r="B470" s="98"/>
      <c r="C470" s="98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>
      <c r="A471" s="98"/>
      <c r="B471" s="98"/>
      <c r="C471" s="98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>
      <c r="A472" s="98"/>
      <c r="B472" s="98"/>
      <c r="C472" s="98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>
      <c r="A473" s="98"/>
      <c r="B473" s="98"/>
      <c r="C473" s="98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>
      <c r="A474" s="98"/>
      <c r="B474" s="98"/>
      <c r="C474" s="98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>
      <c r="A475" s="98"/>
      <c r="B475" s="98"/>
      <c r="C475" s="98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>
      <c r="A476" s="98"/>
      <c r="B476" s="98"/>
      <c r="C476" s="98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>
      <c r="A477" s="98"/>
      <c r="B477" s="98"/>
      <c r="C477" s="98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>
      <c r="A478" s="98"/>
      <c r="B478" s="98"/>
      <c r="C478" s="98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>
      <c r="A479" s="98"/>
      <c r="B479" s="98"/>
      <c r="C479" s="98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>
      <c r="A480" s="98"/>
      <c r="B480" s="98"/>
      <c r="C480" s="98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>
      <c r="A481" s="98"/>
      <c r="B481" s="98"/>
      <c r="C481" s="98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>
      <c r="A482" s="98"/>
      <c r="B482" s="98"/>
      <c r="C482" s="98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>
      <c r="A483" s="98"/>
      <c r="B483" s="98"/>
      <c r="C483" s="98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>
      <c r="A484" s="98"/>
      <c r="B484" s="98"/>
      <c r="C484" s="98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>
      <c r="A485" s="98"/>
      <c r="B485" s="98"/>
      <c r="C485" s="98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>
      <c r="A486" s="98"/>
      <c r="B486" s="98"/>
      <c r="C486" s="98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>
      <c r="A487" s="98"/>
      <c r="B487" s="98"/>
      <c r="C487" s="98"/>
      <c r="D487" s="34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>
      <c r="A488" s="98"/>
      <c r="B488" s="98"/>
      <c r="C488" s="98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>
      <c r="A489" s="98"/>
      <c r="B489" s="98"/>
      <c r="C489" s="98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>
      <c r="A490" s="98"/>
      <c r="B490" s="98"/>
      <c r="C490" s="98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>
      <c r="A491" s="98"/>
      <c r="B491" s="98"/>
      <c r="C491" s="98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>
      <c r="A492" s="98"/>
      <c r="B492" s="98"/>
      <c r="C492" s="98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>
      <c r="A493" s="98"/>
      <c r="B493" s="98"/>
      <c r="C493" s="98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>
      <c r="A494" s="98"/>
      <c r="B494" s="98"/>
      <c r="C494" s="98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>
      <c r="A495" s="98"/>
      <c r="B495" s="98"/>
      <c r="C495" s="98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>
      <c r="A496" s="98"/>
      <c r="B496" s="98"/>
      <c r="C496" s="98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>
      <c r="A497" s="98"/>
      <c r="B497" s="98"/>
      <c r="C497" s="98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>
      <c r="A498" s="98"/>
      <c r="B498" s="98"/>
      <c r="C498" s="98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>
      <c r="A499" s="98"/>
      <c r="B499" s="98"/>
      <c r="C499" s="98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>
      <c r="A500" s="98"/>
      <c r="B500" s="98"/>
      <c r="C500" s="98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>
      <c r="A501" s="98"/>
      <c r="B501" s="98"/>
      <c r="C501" s="98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>
      <c r="A502" s="98"/>
      <c r="B502" s="98"/>
      <c r="C502" s="98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>
      <c r="A503" s="98"/>
      <c r="B503" s="98"/>
      <c r="C503" s="98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>
      <c r="A504" s="98"/>
      <c r="B504" s="98"/>
      <c r="C504" s="98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>
      <c r="A505" s="98"/>
      <c r="B505" s="98"/>
      <c r="C505" s="98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>
      <c r="A506" s="98"/>
      <c r="B506" s="98"/>
      <c r="C506" s="98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>
      <c r="A507" s="98"/>
      <c r="B507" s="98"/>
      <c r="C507" s="98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>
      <c r="A508" s="98"/>
      <c r="B508" s="98"/>
      <c r="C508" s="98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>
      <c r="A509" s="98"/>
      <c r="B509" s="98"/>
      <c r="C509" s="98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>
      <c r="A510" s="98"/>
      <c r="B510" s="98"/>
      <c r="C510" s="98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>
      <c r="A511" s="98"/>
      <c r="B511" s="98"/>
      <c r="C511" s="98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>
      <c r="A512" s="98"/>
      <c r="B512" s="98"/>
      <c r="C512" s="98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>
      <c r="A513" s="98"/>
      <c r="B513" s="98"/>
      <c r="C513" s="98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>
      <c r="A514" s="98"/>
      <c r="B514" s="98"/>
      <c r="C514" s="98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>
      <c r="A515" s="98"/>
      <c r="B515" s="98"/>
      <c r="C515" s="98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>
      <c r="A516" s="98"/>
      <c r="B516" s="98"/>
      <c r="C516" s="98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>
      <c r="A517" s="98"/>
      <c r="B517" s="98"/>
      <c r="C517" s="98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>
      <c r="A518" s="98"/>
      <c r="B518" s="98"/>
      <c r="C518" s="98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>
      <c r="A519" s="98"/>
      <c r="B519" s="98"/>
      <c r="C519" s="98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>
      <c r="A520" s="98"/>
      <c r="B520" s="98"/>
      <c r="C520" s="98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>
      <c r="A521" s="98"/>
      <c r="B521" s="98"/>
      <c r="C521" s="98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>
      <c r="A522" s="98"/>
      <c r="B522" s="98"/>
      <c r="C522" s="98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>
      <c r="A523" s="98"/>
      <c r="B523" s="98"/>
      <c r="C523" s="98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>
      <c r="A524" s="98"/>
      <c r="B524" s="98"/>
      <c r="C524" s="98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>
      <c r="A525" s="98"/>
      <c r="B525" s="98"/>
      <c r="C525" s="98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>
      <c r="A526" s="98"/>
      <c r="B526" s="98"/>
      <c r="C526" s="98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>
      <c r="A527" s="98"/>
      <c r="B527" s="98"/>
      <c r="C527" s="98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>
      <c r="A528" s="98"/>
      <c r="B528" s="98"/>
      <c r="C528" s="98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>
      <c r="A529" s="98"/>
      <c r="B529" s="98"/>
      <c r="C529" s="98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>
      <c r="A530" s="98"/>
      <c r="B530" s="98"/>
      <c r="C530" s="98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>
      <c r="A531" s="98"/>
      <c r="B531" s="98"/>
      <c r="C531" s="98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>
      <c r="A532" s="98"/>
      <c r="B532" s="98"/>
      <c r="C532" s="98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>
      <c r="A533" s="98"/>
      <c r="B533" s="98"/>
      <c r="C533" s="98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>
      <c r="A534" s="98"/>
      <c r="B534" s="98"/>
      <c r="C534" s="98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>
      <c r="A535" s="98"/>
      <c r="B535" s="98"/>
      <c r="C535" s="98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>
      <c r="A536" s="98"/>
      <c r="B536" s="98"/>
      <c r="C536" s="98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>
      <c r="A537" s="98"/>
      <c r="B537" s="98"/>
      <c r="C537" s="98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>
      <c r="A538" s="98"/>
      <c r="B538" s="98"/>
      <c r="C538" s="98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>
      <c r="A539" s="98"/>
      <c r="B539" s="98"/>
      <c r="C539" s="98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>
      <c r="A540" s="98"/>
      <c r="B540" s="98"/>
      <c r="C540" s="98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>
      <c r="A541" s="98"/>
      <c r="B541" s="98"/>
      <c r="C541" s="98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>
      <c r="A542" s="98"/>
      <c r="B542" s="98"/>
      <c r="C542" s="98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>
      <c r="A543" s="98"/>
      <c r="B543" s="98"/>
      <c r="C543" s="98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>
      <c r="A544" s="98"/>
      <c r="B544" s="98"/>
      <c r="C544" s="98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>
      <c r="A545" s="98"/>
      <c r="B545" s="98"/>
      <c r="C545" s="98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>
      <c r="A546" s="98"/>
      <c r="B546" s="98"/>
      <c r="C546" s="98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>
      <c r="A547" s="98"/>
      <c r="B547" s="98"/>
      <c r="C547" s="98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>
      <c r="A548" s="98"/>
      <c r="B548" s="98"/>
      <c r="C548" s="98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>
      <c r="A549" s="98"/>
      <c r="B549" s="98"/>
      <c r="C549" s="98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>
      <c r="A550" s="98"/>
      <c r="B550" s="98"/>
      <c r="C550" s="98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>
      <c r="A551" s="98"/>
      <c r="B551" s="98"/>
      <c r="C551" s="98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>
      <c r="A552" s="98"/>
      <c r="B552" s="98"/>
      <c r="C552" s="98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>
      <c r="A553" s="98"/>
      <c r="B553" s="98"/>
      <c r="C553" s="98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>
      <c r="A554" s="98"/>
      <c r="B554" s="98"/>
      <c r="C554" s="98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>
      <c r="A555" s="98"/>
      <c r="B555" s="98"/>
      <c r="C555" s="98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>
      <c r="A556" s="98"/>
      <c r="B556" s="98"/>
      <c r="C556" s="98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>
      <c r="A557" s="98"/>
      <c r="B557" s="98"/>
      <c r="C557" s="98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>
      <c r="A558" s="98"/>
      <c r="B558" s="98"/>
      <c r="C558" s="98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>
      <c r="A559" s="98"/>
      <c r="B559" s="98"/>
      <c r="C559" s="98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>
      <c r="A560" s="98"/>
      <c r="B560" s="98"/>
      <c r="C560" s="98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>
      <c r="A561" s="98"/>
      <c r="B561" s="98"/>
      <c r="C561" s="98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>
      <c r="A562" s="98"/>
      <c r="B562" s="98"/>
      <c r="C562" s="98"/>
      <c r="D562" s="34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>
      <c r="A563" s="98"/>
      <c r="B563" s="98"/>
      <c r="C563" s="98"/>
      <c r="D563" s="34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>
      <c r="A564" s="98"/>
      <c r="B564" s="98"/>
      <c r="C564" s="98"/>
      <c r="D564" s="34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>
      <c r="A565" s="98"/>
      <c r="B565" s="98"/>
      <c r="C565" s="98"/>
      <c r="D565" s="34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>
      <c r="A566" s="98"/>
      <c r="B566" s="98"/>
      <c r="C566" s="98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>
      <c r="A567" s="118"/>
      <c r="B567" s="118"/>
      <c r="C567" s="118"/>
    </row>
    <row r="568" spans="1:24">
      <c r="A568" s="98"/>
      <c r="B568" s="98"/>
      <c r="C568" s="98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>
      <c r="A569" s="98"/>
      <c r="B569" s="98"/>
      <c r="C569" s="98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>
      <c r="A570" s="118"/>
      <c r="B570" s="118"/>
      <c r="C570" s="118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>
      <c r="A571" s="118"/>
      <c r="B571" s="118"/>
      <c r="C571" s="118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>
      <c r="A572" s="118"/>
      <c r="B572" s="118"/>
      <c r="C572" s="118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>
      <c r="A573" s="118" t="s">
        <v>389</v>
      </c>
      <c r="B573" s="118"/>
      <c r="C573" s="118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W145"/>
  <sheetViews>
    <sheetView zoomScaleNormal="100" workbookViewId="0">
      <pane xSplit="2" ySplit="7" topLeftCell="O73" activePane="bottomRight" state="frozen"/>
      <selection sqref="A1:T2"/>
      <selection pane="topRight" sqref="A1:T2"/>
      <selection pane="bottomLeft" sqref="A1:T2"/>
      <selection pane="bottomRight" activeCell="P54" sqref="P54:P59"/>
    </sheetView>
  </sheetViews>
  <sheetFormatPr baseColWidth="10" defaultRowHeight="12.75"/>
  <cols>
    <col min="1" max="1" width="9.140625" style="431" customWidth="1"/>
    <col min="2" max="2" width="47.85546875" style="431" customWidth="1"/>
    <col min="3" max="3" width="13.140625" style="431" customWidth="1"/>
    <col min="4" max="4" width="19.140625" style="431" customWidth="1"/>
    <col min="5" max="5" width="11.7109375" style="431" customWidth="1"/>
    <col min="6" max="6" width="31.5703125" style="431" customWidth="1"/>
    <col min="7" max="7" width="12" style="431" bestFit="1" customWidth="1"/>
    <col min="8" max="8" width="5.5703125" style="431" customWidth="1"/>
    <col min="9" max="9" width="6.140625" style="431" customWidth="1"/>
    <col min="10" max="10" width="6.5703125" style="431" customWidth="1"/>
    <col min="11" max="11" width="14.28515625" style="431" customWidth="1"/>
    <col min="12" max="12" width="13.7109375" style="486" customWidth="1"/>
    <col min="13" max="13" width="14.140625" style="431" customWidth="1"/>
    <col min="14" max="14" width="14" style="431" customWidth="1"/>
    <col min="15" max="16" width="11.5703125" style="431" bestFit="1" customWidth="1"/>
    <col min="17" max="17" width="12.7109375" style="431" customWidth="1"/>
    <col min="18" max="19" width="12.5703125" style="431" customWidth="1"/>
    <col min="20" max="20" width="14.28515625" style="431" customWidth="1"/>
    <col min="21" max="21" width="13" style="431" customWidth="1"/>
    <col min="22" max="16384" width="11.42578125" style="431"/>
  </cols>
  <sheetData>
    <row r="2" spans="1:23" ht="20.25">
      <c r="A2" s="659" t="s">
        <v>0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W2" s="378"/>
    </row>
    <row r="3" spans="1:23" ht="20.25">
      <c r="A3" s="660" t="s">
        <v>2550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W3" s="378"/>
    </row>
    <row r="4" spans="1:23">
      <c r="A4" s="663" t="str">
        <f>'Equipos de Producción'!A3:S3</f>
        <v>(Al 31 de Marzo del 2015)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W4" s="378"/>
    </row>
    <row r="5" spans="1:23" ht="15.75">
      <c r="A5" s="426"/>
      <c r="B5" s="426"/>
      <c r="C5" s="426"/>
      <c r="D5" s="426"/>
      <c r="E5" s="426"/>
      <c r="F5" s="426"/>
      <c r="G5" s="459"/>
      <c r="H5" s="426"/>
      <c r="I5" s="426"/>
      <c r="J5" s="426"/>
      <c r="K5" s="426"/>
      <c r="L5" s="4"/>
      <c r="M5" s="426"/>
      <c r="N5" s="426"/>
      <c r="O5" s="426"/>
      <c r="P5" s="459"/>
      <c r="Q5" s="459"/>
      <c r="R5" s="426"/>
      <c r="S5" s="426"/>
      <c r="T5" s="426"/>
      <c r="U5" s="426"/>
      <c r="W5" s="123">
        <f>'Equipos de Producción'!$W$4</f>
        <v>42094</v>
      </c>
    </row>
    <row r="6" spans="1:23" s="80" customFormat="1" ht="15.75">
      <c r="A6" s="4"/>
      <c r="B6" s="4"/>
      <c r="C6" s="4"/>
      <c r="D6" s="4"/>
      <c r="E6" s="4"/>
      <c r="F6" s="4"/>
      <c r="G6" s="4"/>
      <c r="H6" s="656" t="s">
        <v>820</v>
      </c>
      <c r="I6" s="657"/>
      <c r="J6" s="658"/>
      <c r="K6" s="4"/>
      <c r="L6" s="4"/>
      <c r="M6" s="4"/>
      <c r="N6" s="460"/>
      <c r="O6" s="7"/>
      <c r="P6" s="649" t="s">
        <v>4</v>
      </c>
      <c r="Q6" s="650"/>
      <c r="R6" s="650"/>
      <c r="S6" s="651"/>
      <c r="T6" s="6"/>
      <c r="U6" s="7"/>
      <c r="W6" s="46"/>
    </row>
    <row r="7" spans="1:23" s="80" customFormat="1" ht="32.25" customHeight="1">
      <c r="A7" s="461" t="s">
        <v>5</v>
      </c>
      <c r="B7" s="461" t="s">
        <v>8</v>
      </c>
      <c r="C7" s="461" t="s">
        <v>9</v>
      </c>
      <c r="D7" s="461" t="s">
        <v>10</v>
      </c>
      <c r="E7" s="461" t="s">
        <v>11</v>
      </c>
      <c r="F7" s="461" t="s">
        <v>12</v>
      </c>
      <c r="G7" s="461" t="s">
        <v>13</v>
      </c>
      <c r="H7" s="462" t="s">
        <v>14</v>
      </c>
      <c r="I7" s="462" t="s">
        <v>15</v>
      </c>
      <c r="J7" s="463" t="s">
        <v>16</v>
      </c>
      <c r="K7" s="461" t="s">
        <v>17</v>
      </c>
      <c r="L7" s="464" t="s">
        <v>18</v>
      </c>
      <c r="M7" s="461" t="s">
        <v>19</v>
      </c>
      <c r="N7" s="465" t="s">
        <v>20</v>
      </c>
      <c r="O7" s="461" t="s">
        <v>22</v>
      </c>
      <c r="P7" s="9" t="s">
        <v>23</v>
      </c>
      <c r="Q7" s="10" t="str">
        <f>+'Equipos de Producción'!$R$6</f>
        <v>Acumulada Dic. 2014</v>
      </c>
      <c r="R7" s="10" t="str">
        <f>+'Equipos de Producción'!$S$6</f>
        <v>Acumulada Marzo 2015</v>
      </c>
      <c r="S7" s="10" t="str">
        <f>+'Equipos de Producción'!$T$6</f>
        <v>Deprec. a Registrar Mar. 2015</v>
      </c>
      <c r="T7" s="131" t="s">
        <v>25</v>
      </c>
      <c r="U7" s="461" t="s">
        <v>26</v>
      </c>
      <c r="W7" s="393" t="s">
        <v>27</v>
      </c>
    </row>
    <row r="8" spans="1:23" s="453" customFormat="1" ht="15.75">
      <c r="B8" s="466" t="s">
        <v>2551</v>
      </c>
      <c r="F8" s="453" t="s">
        <v>2552</v>
      </c>
      <c r="G8" s="134" t="str">
        <f t="shared" ref="G8:G64" si="0">CONCATENATE(H8,"/",I8,"/",J8,)</f>
        <v>20/5/2008</v>
      </c>
      <c r="H8" s="453">
        <v>20</v>
      </c>
      <c r="I8" s="453">
        <v>5</v>
      </c>
      <c r="J8" s="453">
        <v>2008</v>
      </c>
      <c r="K8" s="453" t="s">
        <v>1820</v>
      </c>
      <c r="L8" s="85">
        <v>18</v>
      </c>
      <c r="M8" s="453" t="s">
        <v>2553</v>
      </c>
      <c r="N8" s="467">
        <v>9025.9599999999991</v>
      </c>
      <c r="O8" s="453">
        <v>5</v>
      </c>
      <c r="P8" s="30">
        <v>0</v>
      </c>
      <c r="Q8" s="30">
        <v>9024.9599999999973</v>
      </c>
      <c r="R8" s="30">
        <v>9024.9599999999973</v>
      </c>
      <c r="S8" s="15">
        <f t="shared" ref="S8:S51" si="1">R8-Q8</f>
        <v>0</v>
      </c>
      <c r="T8" s="468">
        <f>N8-R8</f>
        <v>1.000000000001819</v>
      </c>
      <c r="U8" s="453">
        <v>11034</v>
      </c>
      <c r="W8" s="45">
        <f>IF((DATEDIF(G8,W$5,"m"))&gt;=60,60,(DATEDIF(G8,W$5,"m")))</f>
        <v>60</v>
      </c>
    </row>
    <row r="9" spans="1:23" s="453" customFormat="1" ht="15.75">
      <c r="B9" s="466" t="s">
        <v>2551</v>
      </c>
      <c r="F9" s="453" t="s">
        <v>2552</v>
      </c>
      <c r="G9" s="134" t="str">
        <f t="shared" si="0"/>
        <v>20/5/2008</v>
      </c>
      <c r="H9" s="453">
        <v>20</v>
      </c>
      <c r="I9" s="453">
        <v>5</v>
      </c>
      <c r="J9" s="453">
        <v>2008</v>
      </c>
      <c r="K9" s="453" t="s">
        <v>1820</v>
      </c>
      <c r="L9" s="85">
        <v>18</v>
      </c>
      <c r="M9" s="453" t="s">
        <v>2553</v>
      </c>
      <c r="N9" s="467">
        <v>9025.9599999999991</v>
      </c>
      <c r="O9" s="453">
        <v>5</v>
      </c>
      <c r="P9" s="30">
        <v>0</v>
      </c>
      <c r="Q9" s="30">
        <v>9024.9599999999973</v>
      </c>
      <c r="R9" s="30">
        <v>9024.9599999999973</v>
      </c>
      <c r="S9" s="15">
        <f t="shared" si="1"/>
        <v>0</v>
      </c>
      <c r="T9" s="468">
        <f t="shared" ref="T9:T51" si="2">N9-R9</f>
        <v>1.000000000001819</v>
      </c>
      <c r="U9" s="453">
        <v>11034</v>
      </c>
      <c r="W9" s="45">
        <f t="shared" ref="W9:W51" si="3">IF((DATEDIF(G9,W$5,"m"))&gt;=60,60,(DATEDIF(G9,W$5,"m")))</f>
        <v>60</v>
      </c>
    </row>
    <row r="10" spans="1:23" s="453" customFormat="1" ht="15.75">
      <c r="B10" s="466" t="s">
        <v>2551</v>
      </c>
      <c r="F10" s="453" t="s">
        <v>2552</v>
      </c>
      <c r="G10" s="134" t="str">
        <f t="shared" si="0"/>
        <v>20/5/2008</v>
      </c>
      <c r="H10" s="453">
        <v>20</v>
      </c>
      <c r="I10" s="453">
        <v>5</v>
      </c>
      <c r="J10" s="453">
        <v>2008</v>
      </c>
      <c r="K10" s="453" t="s">
        <v>1820</v>
      </c>
      <c r="L10" s="85">
        <v>18</v>
      </c>
      <c r="M10" s="453" t="s">
        <v>2553</v>
      </c>
      <c r="N10" s="467">
        <v>9025.9599999999991</v>
      </c>
      <c r="O10" s="453">
        <v>5</v>
      </c>
      <c r="P10" s="30">
        <v>0</v>
      </c>
      <c r="Q10" s="30">
        <v>9024.9599999999973</v>
      </c>
      <c r="R10" s="30">
        <v>9024.9599999999973</v>
      </c>
      <c r="S10" s="15">
        <f t="shared" si="1"/>
        <v>0</v>
      </c>
      <c r="T10" s="468">
        <f t="shared" si="2"/>
        <v>1.000000000001819</v>
      </c>
      <c r="U10" s="453">
        <v>11034</v>
      </c>
      <c r="W10" s="45">
        <f t="shared" si="3"/>
        <v>60</v>
      </c>
    </row>
    <row r="11" spans="1:23" s="453" customFormat="1" ht="15.75">
      <c r="B11" s="466" t="s">
        <v>2551</v>
      </c>
      <c r="F11" s="453" t="s">
        <v>2552</v>
      </c>
      <c r="G11" s="134" t="str">
        <f t="shared" si="0"/>
        <v>20/5/2008</v>
      </c>
      <c r="H11" s="453">
        <v>20</v>
      </c>
      <c r="I11" s="453">
        <v>5</v>
      </c>
      <c r="J11" s="453">
        <v>2008</v>
      </c>
      <c r="K11" s="453" t="s">
        <v>1820</v>
      </c>
      <c r="L11" s="85">
        <v>18</v>
      </c>
      <c r="M11" s="453" t="s">
        <v>2553</v>
      </c>
      <c r="N11" s="467">
        <v>9025.9599999999991</v>
      </c>
      <c r="O11" s="453">
        <v>5</v>
      </c>
      <c r="P11" s="30">
        <v>0</v>
      </c>
      <c r="Q11" s="30">
        <v>9024.9599999999973</v>
      </c>
      <c r="R11" s="30">
        <v>9024.9599999999973</v>
      </c>
      <c r="S11" s="15">
        <f t="shared" si="1"/>
        <v>0</v>
      </c>
      <c r="T11" s="468">
        <f t="shared" si="2"/>
        <v>1.000000000001819</v>
      </c>
      <c r="U11" s="453">
        <v>11034</v>
      </c>
      <c r="W11" s="45">
        <f t="shared" si="3"/>
        <v>60</v>
      </c>
    </row>
    <row r="12" spans="1:23" s="453" customFormat="1" ht="15.75">
      <c r="B12" s="466" t="s">
        <v>2554</v>
      </c>
      <c r="D12" s="453" t="s">
        <v>2555</v>
      </c>
      <c r="F12" s="453" t="s">
        <v>2552</v>
      </c>
      <c r="G12" s="134" t="str">
        <f t="shared" si="0"/>
        <v>20/5/2008</v>
      </c>
      <c r="H12" s="453">
        <v>20</v>
      </c>
      <c r="I12" s="453">
        <v>5</v>
      </c>
      <c r="J12" s="453">
        <v>2008</v>
      </c>
      <c r="K12" s="453" t="s">
        <v>1820</v>
      </c>
      <c r="L12" s="85">
        <v>18</v>
      </c>
      <c r="M12" s="453" t="s">
        <v>2553</v>
      </c>
      <c r="N12" s="467">
        <v>7700</v>
      </c>
      <c r="O12" s="453">
        <v>5</v>
      </c>
      <c r="P12" s="30">
        <v>0</v>
      </c>
      <c r="Q12" s="30">
        <v>7699</v>
      </c>
      <c r="R12" s="30">
        <v>7699</v>
      </c>
      <c r="S12" s="15">
        <f t="shared" si="1"/>
        <v>0</v>
      </c>
      <c r="T12" s="468">
        <f t="shared" si="2"/>
        <v>1</v>
      </c>
      <c r="U12" s="453">
        <v>11034</v>
      </c>
      <c r="W12" s="45">
        <f t="shared" si="3"/>
        <v>60</v>
      </c>
    </row>
    <row r="13" spans="1:23" s="453" customFormat="1" ht="15.75">
      <c r="B13" s="466" t="s">
        <v>2554</v>
      </c>
      <c r="D13" s="453" t="s">
        <v>2555</v>
      </c>
      <c r="F13" s="453" t="s">
        <v>2552</v>
      </c>
      <c r="G13" s="134" t="str">
        <f t="shared" si="0"/>
        <v>20/5/2008</v>
      </c>
      <c r="H13" s="453">
        <v>20</v>
      </c>
      <c r="I13" s="453">
        <v>5</v>
      </c>
      <c r="J13" s="453">
        <v>2008</v>
      </c>
      <c r="K13" s="453" t="s">
        <v>1820</v>
      </c>
      <c r="L13" s="85">
        <v>18</v>
      </c>
      <c r="M13" s="453" t="s">
        <v>2553</v>
      </c>
      <c r="N13" s="467">
        <v>7700</v>
      </c>
      <c r="O13" s="453">
        <v>5</v>
      </c>
      <c r="P13" s="30">
        <v>0</v>
      </c>
      <c r="Q13" s="30">
        <v>7699</v>
      </c>
      <c r="R13" s="30">
        <v>7699</v>
      </c>
      <c r="S13" s="15">
        <f t="shared" si="1"/>
        <v>0</v>
      </c>
      <c r="T13" s="468">
        <f t="shared" si="2"/>
        <v>1</v>
      </c>
      <c r="U13" s="453">
        <v>11034</v>
      </c>
      <c r="W13" s="45">
        <f t="shared" si="3"/>
        <v>60</v>
      </c>
    </row>
    <row r="14" spans="1:23" s="453" customFormat="1" ht="15.75">
      <c r="B14" s="466" t="s">
        <v>2554</v>
      </c>
      <c r="D14" s="453" t="s">
        <v>2555</v>
      </c>
      <c r="F14" s="453" t="s">
        <v>2552</v>
      </c>
      <c r="G14" s="134" t="str">
        <f t="shared" si="0"/>
        <v>20/5/2008</v>
      </c>
      <c r="H14" s="453">
        <v>20</v>
      </c>
      <c r="I14" s="453">
        <v>5</v>
      </c>
      <c r="J14" s="453">
        <v>2008</v>
      </c>
      <c r="K14" s="453" t="s">
        <v>1820</v>
      </c>
      <c r="L14" s="85">
        <v>18</v>
      </c>
      <c r="M14" s="453" t="s">
        <v>2553</v>
      </c>
      <c r="N14" s="467">
        <v>7700</v>
      </c>
      <c r="O14" s="453">
        <v>5</v>
      </c>
      <c r="P14" s="30">
        <v>0</v>
      </c>
      <c r="Q14" s="30">
        <v>7699</v>
      </c>
      <c r="R14" s="30">
        <v>7699</v>
      </c>
      <c r="S14" s="15">
        <f t="shared" si="1"/>
        <v>0</v>
      </c>
      <c r="T14" s="468">
        <f t="shared" si="2"/>
        <v>1</v>
      </c>
      <c r="U14" s="453">
        <v>11034</v>
      </c>
      <c r="W14" s="45">
        <f t="shared" si="3"/>
        <v>60</v>
      </c>
    </row>
    <row r="15" spans="1:23" s="453" customFormat="1" ht="15.75">
      <c r="B15" s="466" t="s">
        <v>2556</v>
      </c>
      <c r="D15" s="453" t="s">
        <v>2557</v>
      </c>
      <c r="F15" s="453" t="s">
        <v>2552</v>
      </c>
      <c r="G15" s="134" t="str">
        <f t="shared" si="0"/>
        <v>20/5/2008</v>
      </c>
      <c r="H15" s="453">
        <v>20</v>
      </c>
      <c r="I15" s="453">
        <v>5</v>
      </c>
      <c r="J15" s="453">
        <v>2008</v>
      </c>
      <c r="K15" s="453" t="s">
        <v>1820</v>
      </c>
      <c r="L15" s="85">
        <v>18</v>
      </c>
      <c r="M15" s="453" t="s">
        <v>2553</v>
      </c>
      <c r="N15" s="467">
        <v>7528.4</v>
      </c>
      <c r="O15" s="453">
        <v>5</v>
      </c>
      <c r="P15" s="30">
        <v>0</v>
      </c>
      <c r="Q15" s="30">
        <v>7527.4</v>
      </c>
      <c r="R15" s="30">
        <v>7527.4</v>
      </c>
      <c r="S15" s="15">
        <f t="shared" si="1"/>
        <v>0</v>
      </c>
      <c r="T15" s="468">
        <f t="shared" si="2"/>
        <v>1</v>
      </c>
      <c r="U15" s="453">
        <v>11034</v>
      </c>
      <c r="W15" s="45">
        <f t="shared" si="3"/>
        <v>60</v>
      </c>
    </row>
    <row r="16" spans="1:23" s="453" customFormat="1" ht="15.75">
      <c r="B16" s="466" t="s">
        <v>2556</v>
      </c>
      <c r="D16" s="453" t="s">
        <v>2557</v>
      </c>
      <c r="F16" s="453" t="s">
        <v>2552</v>
      </c>
      <c r="G16" s="134" t="str">
        <f t="shared" si="0"/>
        <v>20/5/2008</v>
      </c>
      <c r="H16" s="453">
        <v>20</v>
      </c>
      <c r="I16" s="453">
        <v>5</v>
      </c>
      <c r="J16" s="453">
        <v>2008</v>
      </c>
      <c r="K16" s="453" t="s">
        <v>1820</v>
      </c>
      <c r="L16" s="85">
        <v>18</v>
      </c>
      <c r="M16" s="453" t="s">
        <v>2553</v>
      </c>
      <c r="N16" s="467">
        <v>7528.4</v>
      </c>
      <c r="O16" s="453">
        <v>5</v>
      </c>
      <c r="P16" s="30">
        <v>0</v>
      </c>
      <c r="Q16" s="30">
        <v>7527.4</v>
      </c>
      <c r="R16" s="30">
        <v>7527.4</v>
      </c>
      <c r="S16" s="15">
        <f t="shared" si="1"/>
        <v>0</v>
      </c>
      <c r="T16" s="468">
        <f t="shared" si="2"/>
        <v>1</v>
      </c>
      <c r="U16" s="453">
        <v>11034</v>
      </c>
      <c r="W16" s="45">
        <f t="shared" si="3"/>
        <v>60</v>
      </c>
    </row>
    <row r="17" spans="2:23" s="453" customFormat="1" ht="15.75">
      <c r="B17" s="466" t="s">
        <v>2556</v>
      </c>
      <c r="D17" s="453" t="s">
        <v>2557</v>
      </c>
      <c r="F17" s="453" t="s">
        <v>2552</v>
      </c>
      <c r="G17" s="134" t="str">
        <f t="shared" si="0"/>
        <v>20/5/2008</v>
      </c>
      <c r="H17" s="453">
        <v>20</v>
      </c>
      <c r="I17" s="453">
        <v>5</v>
      </c>
      <c r="J17" s="453">
        <v>2008</v>
      </c>
      <c r="K17" s="453" t="s">
        <v>1820</v>
      </c>
      <c r="L17" s="85">
        <v>18</v>
      </c>
      <c r="M17" s="453" t="s">
        <v>2553</v>
      </c>
      <c r="N17" s="467">
        <v>7528.4</v>
      </c>
      <c r="O17" s="453">
        <v>5</v>
      </c>
      <c r="P17" s="30">
        <v>0</v>
      </c>
      <c r="Q17" s="30">
        <v>7527.4</v>
      </c>
      <c r="R17" s="30">
        <v>7527.4</v>
      </c>
      <c r="S17" s="15">
        <f t="shared" si="1"/>
        <v>0</v>
      </c>
      <c r="T17" s="468">
        <f t="shared" si="2"/>
        <v>1</v>
      </c>
      <c r="U17" s="453">
        <v>11034</v>
      </c>
      <c r="W17" s="45">
        <f t="shared" si="3"/>
        <v>60</v>
      </c>
    </row>
    <row r="18" spans="2:23" s="453" customFormat="1" ht="15.75">
      <c r="B18" s="466" t="s">
        <v>2558</v>
      </c>
      <c r="C18" s="453" t="s">
        <v>2559</v>
      </c>
      <c r="D18" s="453">
        <v>1459</v>
      </c>
      <c r="F18" s="453" t="s">
        <v>2552</v>
      </c>
      <c r="G18" s="134" t="str">
        <f t="shared" si="0"/>
        <v>20/5/2008</v>
      </c>
      <c r="H18" s="453">
        <v>20</v>
      </c>
      <c r="I18" s="453">
        <v>5</v>
      </c>
      <c r="J18" s="453">
        <v>2008</v>
      </c>
      <c r="K18" s="453" t="s">
        <v>1820</v>
      </c>
      <c r="L18" s="85">
        <v>18</v>
      </c>
      <c r="M18" s="453" t="s">
        <v>2553</v>
      </c>
      <c r="N18" s="467">
        <v>5220</v>
      </c>
      <c r="O18" s="453">
        <v>5</v>
      </c>
      <c r="P18" s="30">
        <v>0</v>
      </c>
      <c r="Q18" s="30">
        <v>5219</v>
      </c>
      <c r="R18" s="30">
        <v>5219</v>
      </c>
      <c r="S18" s="15">
        <f t="shared" si="1"/>
        <v>0</v>
      </c>
      <c r="T18" s="468">
        <f t="shared" si="2"/>
        <v>1</v>
      </c>
      <c r="U18" s="453">
        <v>11034</v>
      </c>
      <c r="W18" s="45">
        <f t="shared" si="3"/>
        <v>60</v>
      </c>
    </row>
    <row r="19" spans="2:23" s="453" customFormat="1" ht="15.75">
      <c r="B19" s="466" t="s">
        <v>2558</v>
      </c>
      <c r="C19" s="453" t="s">
        <v>2559</v>
      </c>
      <c r="D19" s="453">
        <v>1459</v>
      </c>
      <c r="F19" s="453" t="s">
        <v>2552</v>
      </c>
      <c r="G19" s="134" t="str">
        <f t="shared" si="0"/>
        <v>20/5/2008</v>
      </c>
      <c r="H19" s="453">
        <v>20</v>
      </c>
      <c r="I19" s="453">
        <v>5</v>
      </c>
      <c r="J19" s="453">
        <v>2008</v>
      </c>
      <c r="K19" s="453" t="s">
        <v>1820</v>
      </c>
      <c r="L19" s="85">
        <v>18</v>
      </c>
      <c r="M19" s="453" t="s">
        <v>2553</v>
      </c>
      <c r="N19" s="467">
        <v>5220</v>
      </c>
      <c r="O19" s="453">
        <v>5</v>
      </c>
      <c r="P19" s="30">
        <v>0</v>
      </c>
      <c r="Q19" s="30">
        <v>5219</v>
      </c>
      <c r="R19" s="30">
        <v>5219</v>
      </c>
      <c r="S19" s="15">
        <f t="shared" si="1"/>
        <v>0</v>
      </c>
      <c r="T19" s="468">
        <f t="shared" si="2"/>
        <v>1</v>
      </c>
      <c r="U19" s="453">
        <v>11034</v>
      </c>
      <c r="W19" s="45">
        <f t="shared" si="3"/>
        <v>60</v>
      </c>
    </row>
    <row r="20" spans="2:23" s="453" customFormat="1" ht="15.75">
      <c r="B20" s="466" t="s">
        <v>2558</v>
      </c>
      <c r="C20" s="453" t="s">
        <v>2559</v>
      </c>
      <c r="D20" s="453">
        <v>1459</v>
      </c>
      <c r="F20" s="453" t="s">
        <v>2552</v>
      </c>
      <c r="G20" s="134" t="str">
        <f t="shared" si="0"/>
        <v>20/5/2008</v>
      </c>
      <c r="H20" s="453">
        <v>20</v>
      </c>
      <c r="I20" s="453">
        <v>5</v>
      </c>
      <c r="J20" s="453">
        <v>2008</v>
      </c>
      <c r="K20" s="453" t="s">
        <v>1820</v>
      </c>
      <c r="L20" s="85">
        <v>18</v>
      </c>
      <c r="M20" s="453" t="s">
        <v>2553</v>
      </c>
      <c r="N20" s="467">
        <v>5220</v>
      </c>
      <c r="O20" s="453">
        <v>5</v>
      </c>
      <c r="P20" s="30">
        <v>0</v>
      </c>
      <c r="Q20" s="30">
        <v>5219</v>
      </c>
      <c r="R20" s="30">
        <v>5219</v>
      </c>
      <c r="S20" s="15">
        <f t="shared" si="1"/>
        <v>0</v>
      </c>
      <c r="T20" s="468">
        <f t="shared" si="2"/>
        <v>1</v>
      </c>
      <c r="U20" s="453">
        <v>11034</v>
      </c>
      <c r="W20" s="45">
        <f t="shared" si="3"/>
        <v>60</v>
      </c>
    </row>
    <row r="21" spans="2:23" s="453" customFormat="1" ht="15.75">
      <c r="B21" s="466" t="s">
        <v>2560</v>
      </c>
      <c r="D21" s="453" t="s">
        <v>2561</v>
      </c>
      <c r="F21" s="453" t="s">
        <v>2552</v>
      </c>
      <c r="G21" s="134" t="str">
        <f t="shared" si="0"/>
        <v>20/5/2008</v>
      </c>
      <c r="H21" s="453">
        <v>20</v>
      </c>
      <c r="I21" s="453">
        <v>5</v>
      </c>
      <c r="J21" s="453">
        <v>2008</v>
      </c>
      <c r="K21" s="453" t="s">
        <v>1820</v>
      </c>
      <c r="L21" s="85">
        <v>18</v>
      </c>
      <c r="M21" s="453" t="s">
        <v>2553</v>
      </c>
      <c r="N21" s="467">
        <v>10300.799999999999</v>
      </c>
      <c r="O21" s="453">
        <v>5</v>
      </c>
      <c r="P21" s="30">
        <v>0</v>
      </c>
      <c r="Q21" s="30">
        <v>10299.799999999999</v>
      </c>
      <c r="R21" s="30">
        <v>10299.799999999999</v>
      </c>
      <c r="S21" s="15">
        <f t="shared" si="1"/>
        <v>0</v>
      </c>
      <c r="T21" s="468">
        <f t="shared" si="2"/>
        <v>1</v>
      </c>
      <c r="U21" s="453">
        <v>11034</v>
      </c>
      <c r="W21" s="45">
        <f t="shared" si="3"/>
        <v>60</v>
      </c>
    </row>
    <row r="22" spans="2:23" s="453" customFormat="1" ht="15.75">
      <c r="B22" s="466" t="s">
        <v>2560</v>
      </c>
      <c r="D22" s="453" t="s">
        <v>2561</v>
      </c>
      <c r="F22" s="453" t="s">
        <v>2552</v>
      </c>
      <c r="G22" s="134" t="str">
        <f t="shared" si="0"/>
        <v>20/5/2008</v>
      </c>
      <c r="H22" s="453">
        <v>20</v>
      </c>
      <c r="I22" s="453">
        <v>5</v>
      </c>
      <c r="J22" s="453">
        <v>2008</v>
      </c>
      <c r="K22" s="453" t="s">
        <v>1820</v>
      </c>
      <c r="L22" s="85">
        <v>18</v>
      </c>
      <c r="M22" s="453" t="s">
        <v>2553</v>
      </c>
      <c r="N22" s="467">
        <v>10300.799999999999</v>
      </c>
      <c r="O22" s="453">
        <v>5</v>
      </c>
      <c r="P22" s="30">
        <v>0</v>
      </c>
      <c r="Q22" s="30">
        <v>10299.799999999999</v>
      </c>
      <c r="R22" s="30">
        <v>10299.799999999999</v>
      </c>
      <c r="S22" s="15">
        <f t="shared" si="1"/>
        <v>0</v>
      </c>
      <c r="T22" s="468">
        <f t="shared" si="2"/>
        <v>1</v>
      </c>
      <c r="U22" s="453">
        <v>11034</v>
      </c>
      <c r="W22" s="45">
        <f t="shared" si="3"/>
        <v>60</v>
      </c>
    </row>
    <row r="23" spans="2:23" s="453" customFormat="1" ht="15.75">
      <c r="B23" s="466" t="s">
        <v>2560</v>
      </c>
      <c r="D23" s="453" t="s">
        <v>2561</v>
      </c>
      <c r="F23" s="453" t="s">
        <v>2552</v>
      </c>
      <c r="G23" s="134" t="str">
        <f t="shared" si="0"/>
        <v>20/5/2008</v>
      </c>
      <c r="H23" s="453">
        <v>20</v>
      </c>
      <c r="I23" s="453">
        <v>5</v>
      </c>
      <c r="J23" s="453">
        <v>2008</v>
      </c>
      <c r="K23" s="453" t="s">
        <v>1820</v>
      </c>
      <c r="L23" s="85">
        <v>18</v>
      </c>
      <c r="M23" s="453" t="s">
        <v>2553</v>
      </c>
      <c r="N23" s="467">
        <v>10300.799999999999</v>
      </c>
      <c r="O23" s="453">
        <v>5</v>
      </c>
      <c r="P23" s="30">
        <v>0</v>
      </c>
      <c r="Q23" s="30">
        <v>10299.799999999999</v>
      </c>
      <c r="R23" s="30">
        <v>10299.799999999999</v>
      </c>
      <c r="S23" s="15">
        <f t="shared" si="1"/>
        <v>0</v>
      </c>
      <c r="T23" s="468">
        <f t="shared" si="2"/>
        <v>1</v>
      </c>
      <c r="U23" s="453">
        <v>11034</v>
      </c>
      <c r="W23" s="45">
        <f>IF((DATEDIF(G23,W$5,"m"))&gt;=60,60,(DATEDIF(G23,W$5,"m")))</f>
        <v>60</v>
      </c>
    </row>
    <row r="24" spans="2:23" s="453" customFormat="1" ht="15.75">
      <c r="B24" s="466" t="s">
        <v>2562</v>
      </c>
      <c r="D24" s="453" t="s">
        <v>2563</v>
      </c>
      <c r="F24" s="453" t="s">
        <v>2552</v>
      </c>
      <c r="G24" s="134" t="str">
        <f t="shared" si="0"/>
        <v>20/5/2008</v>
      </c>
      <c r="H24" s="453">
        <v>20</v>
      </c>
      <c r="I24" s="453">
        <v>5</v>
      </c>
      <c r="J24" s="453">
        <v>2008</v>
      </c>
      <c r="K24" s="453" t="s">
        <v>1820</v>
      </c>
      <c r="L24" s="85">
        <v>18</v>
      </c>
      <c r="M24" s="453" t="s">
        <v>2553</v>
      </c>
      <c r="N24" s="467">
        <v>1157.68</v>
      </c>
      <c r="O24" s="453">
        <v>5</v>
      </c>
      <c r="P24" s="30">
        <v>0</v>
      </c>
      <c r="Q24" s="30">
        <v>1156.68</v>
      </c>
      <c r="R24" s="30">
        <v>1156.68</v>
      </c>
      <c r="S24" s="15">
        <f t="shared" si="1"/>
        <v>0</v>
      </c>
      <c r="T24" s="468">
        <f t="shared" si="2"/>
        <v>1</v>
      </c>
      <c r="U24" s="453">
        <v>11034</v>
      </c>
      <c r="W24" s="45">
        <f t="shared" si="3"/>
        <v>60</v>
      </c>
    </row>
    <row r="25" spans="2:23" s="453" customFormat="1" ht="15.75">
      <c r="B25" s="466" t="s">
        <v>2562</v>
      </c>
      <c r="D25" s="453" t="s">
        <v>2563</v>
      </c>
      <c r="F25" s="453" t="s">
        <v>2552</v>
      </c>
      <c r="G25" s="134" t="str">
        <f t="shared" si="0"/>
        <v>20/5/2008</v>
      </c>
      <c r="H25" s="453">
        <v>20</v>
      </c>
      <c r="I25" s="453">
        <v>5</v>
      </c>
      <c r="J25" s="453">
        <v>2008</v>
      </c>
      <c r="K25" s="453" t="s">
        <v>1820</v>
      </c>
      <c r="L25" s="85">
        <v>18</v>
      </c>
      <c r="M25" s="453" t="s">
        <v>2553</v>
      </c>
      <c r="N25" s="467">
        <v>1157.68</v>
      </c>
      <c r="O25" s="453">
        <v>5</v>
      </c>
      <c r="P25" s="30">
        <v>0</v>
      </c>
      <c r="Q25" s="30">
        <v>1156.68</v>
      </c>
      <c r="R25" s="30">
        <v>1156.68</v>
      </c>
      <c r="S25" s="15">
        <f t="shared" si="1"/>
        <v>0</v>
      </c>
      <c r="T25" s="468">
        <f t="shared" si="2"/>
        <v>1</v>
      </c>
      <c r="U25" s="453">
        <v>11034</v>
      </c>
      <c r="W25" s="45">
        <f t="shared" si="3"/>
        <v>60</v>
      </c>
    </row>
    <row r="26" spans="2:23" s="453" customFormat="1" ht="15.75">
      <c r="B26" s="466" t="s">
        <v>2562</v>
      </c>
      <c r="D26" s="453" t="s">
        <v>2563</v>
      </c>
      <c r="F26" s="453" t="s">
        <v>2552</v>
      </c>
      <c r="G26" s="134" t="str">
        <f t="shared" si="0"/>
        <v>20/5/2008</v>
      </c>
      <c r="H26" s="453">
        <v>20</v>
      </c>
      <c r="I26" s="453">
        <v>5</v>
      </c>
      <c r="J26" s="453">
        <v>2008</v>
      </c>
      <c r="K26" s="453" t="s">
        <v>1820</v>
      </c>
      <c r="L26" s="85">
        <v>18</v>
      </c>
      <c r="M26" s="453" t="s">
        <v>2553</v>
      </c>
      <c r="N26" s="467">
        <v>1157.68</v>
      </c>
      <c r="O26" s="453">
        <v>5</v>
      </c>
      <c r="P26" s="30">
        <v>0</v>
      </c>
      <c r="Q26" s="30">
        <v>1156.68</v>
      </c>
      <c r="R26" s="30">
        <v>1156.68</v>
      </c>
      <c r="S26" s="15">
        <f t="shared" si="1"/>
        <v>0</v>
      </c>
      <c r="T26" s="468">
        <f t="shared" si="2"/>
        <v>1</v>
      </c>
      <c r="U26" s="453">
        <v>11034</v>
      </c>
      <c r="W26" s="45">
        <f t="shared" si="3"/>
        <v>60</v>
      </c>
    </row>
    <row r="27" spans="2:23" s="453" customFormat="1" ht="31.5">
      <c r="B27" s="466" t="s">
        <v>2564</v>
      </c>
      <c r="C27" s="453" t="s">
        <v>2565</v>
      </c>
      <c r="D27" s="453" t="s">
        <v>2566</v>
      </c>
      <c r="F27" s="453" t="s">
        <v>2567</v>
      </c>
      <c r="G27" s="134" t="str">
        <f t="shared" si="0"/>
        <v>20/6/2008</v>
      </c>
      <c r="H27" s="453">
        <v>20</v>
      </c>
      <c r="I27" s="453">
        <v>6</v>
      </c>
      <c r="J27" s="453">
        <v>2008</v>
      </c>
      <c r="K27" s="453" t="s">
        <v>1820</v>
      </c>
      <c r="L27" s="85">
        <v>40</v>
      </c>
      <c r="M27" s="453" t="s">
        <v>2553</v>
      </c>
      <c r="N27" s="467">
        <v>2366.4</v>
      </c>
      <c r="O27" s="453">
        <v>5</v>
      </c>
      <c r="P27" s="30">
        <v>0</v>
      </c>
      <c r="Q27" s="30">
        <v>2365.4000000000005</v>
      </c>
      <c r="R27" s="30">
        <v>2365.4000000000005</v>
      </c>
      <c r="S27" s="15">
        <f t="shared" si="1"/>
        <v>0</v>
      </c>
      <c r="T27" s="468">
        <f t="shared" si="2"/>
        <v>0.99999999999954525</v>
      </c>
      <c r="U27" s="453">
        <v>11232</v>
      </c>
      <c r="W27" s="45">
        <f t="shared" si="3"/>
        <v>60</v>
      </c>
    </row>
    <row r="28" spans="2:23" s="453" customFormat="1" ht="15.75">
      <c r="B28" s="466" t="s">
        <v>2568</v>
      </c>
      <c r="C28" s="453" t="s">
        <v>2565</v>
      </c>
      <c r="D28" s="453" t="s">
        <v>2566</v>
      </c>
      <c r="F28" s="453" t="s">
        <v>2567</v>
      </c>
      <c r="G28" s="134" t="str">
        <f t="shared" si="0"/>
        <v>1/6/2008</v>
      </c>
      <c r="H28" s="453">
        <v>1</v>
      </c>
      <c r="I28" s="453">
        <v>6</v>
      </c>
      <c r="J28" s="453">
        <v>2008</v>
      </c>
      <c r="K28" s="453" t="s">
        <v>1820</v>
      </c>
      <c r="L28" s="85">
        <v>40</v>
      </c>
      <c r="M28" s="453" t="s">
        <v>2553</v>
      </c>
      <c r="N28" s="467">
        <v>2366.4</v>
      </c>
      <c r="O28" s="453">
        <v>5</v>
      </c>
      <c r="P28" s="30">
        <v>0</v>
      </c>
      <c r="Q28" s="30">
        <v>2365.4000000000005</v>
      </c>
      <c r="R28" s="30">
        <v>2365.4000000000005</v>
      </c>
      <c r="S28" s="15">
        <f t="shared" si="1"/>
        <v>0</v>
      </c>
      <c r="T28" s="468">
        <f t="shared" si="2"/>
        <v>0.99999999999954525</v>
      </c>
      <c r="U28" s="453">
        <v>11232</v>
      </c>
      <c r="W28" s="45">
        <f t="shared" si="3"/>
        <v>60</v>
      </c>
    </row>
    <row r="29" spans="2:23" s="453" customFormat="1" ht="15.75">
      <c r="B29" s="466" t="s">
        <v>2568</v>
      </c>
      <c r="C29" s="453" t="s">
        <v>2565</v>
      </c>
      <c r="D29" s="453" t="s">
        <v>2566</v>
      </c>
      <c r="F29" s="453" t="s">
        <v>2567</v>
      </c>
      <c r="G29" s="134" t="str">
        <f t="shared" si="0"/>
        <v>20/6/2008</v>
      </c>
      <c r="H29" s="453">
        <v>20</v>
      </c>
      <c r="I29" s="453">
        <v>6</v>
      </c>
      <c r="J29" s="453">
        <v>2008</v>
      </c>
      <c r="K29" s="453" t="s">
        <v>1820</v>
      </c>
      <c r="L29" s="85">
        <v>40</v>
      </c>
      <c r="M29" s="453" t="s">
        <v>2553</v>
      </c>
      <c r="N29" s="467">
        <v>2366.4</v>
      </c>
      <c r="O29" s="453">
        <v>5</v>
      </c>
      <c r="P29" s="30">
        <v>0</v>
      </c>
      <c r="Q29" s="30">
        <v>2365.4000000000005</v>
      </c>
      <c r="R29" s="30">
        <v>2365.4000000000005</v>
      </c>
      <c r="S29" s="15">
        <f t="shared" si="1"/>
        <v>0</v>
      </c>
      <c r="T29" s="468">
        <f t="shared" si="2"/>
        <v>0.99999999999954525</v>
      </c>
      <c r="U29" s="453">
        <v>11232</v>
      </c>
      <c r="W29" s="45">
        <f t="shared" si="3"/>
        <v>60</v>
      </c>
    </row>
    <row r="30" spans="2:23" s="453" customFormat="1" ht="15.75">
      <c r="B30" s="466" t="s">
        <v>2568</v>
      </c>
      <c r="C30" s="453" t="s">
        <v>2565</v>
      </c>
      <c r="D30" s="453" t="s">
        <v>2566</v>
      </c>
      <c r="F30" s="453" t="s">
        <v>2567</v>
      </c>
      <c r="G30" s="134" t="str">
        <f t="shared" si="0"/>
        <v>20/6/2008</v>
      </c>
      <c r="H30" s="453">
        <v>20</v>
      </c>
      <c r="I30" s="453">
        <v>6</v>
      </c>
      <c r="J30" s="453">
        <v>2008</v>
      </c>
      <c r="K30" s="453" t="s">
        <v>1820</v>
      </c>
      <c r="L30" s="85">
        <v>40</v>
      </c>
      <c r="M30" s="453" t="s">
        <v>2553</v>
      </c>
      <c r="N30" s="467">
        <v>2366.4</v>
      </c>
      <c r="O30" s="453">
        <v>5</v>
      </c>
      <c r="P30" s="30">
        <v>0</v>
      </c>
      <c r="Q30" s="30">
        <v>2365.4000000000005</v>
      </c>
      <c r="R30" s="30">
        <v>2365.4000000000005</v>
      </c>
      <c r="S30" s="15">
        <f t="shared" si="1"/>
        <v>0</v>
      </c>
      <c r="T30" s="468">
        <f t="shared" si="2"/>
        <v>0.99999999999954525</v>
      </c>
      <c r="U30" s="453">
        <v>11232</v>
      </c>
      <c r="W30" s="45">
        <f t="shared" si="3"/>
        <v>60</v>
      </c>
    </row>
    <row r="31" spans="2:23" s="453" customFormat="1" ht="15.75">
      <c r="B31" s="466" t="s">
        <v>2568</v>
      </c>
      <c r="C31" s="453" t="s">
        <v>2565</v>
      </c>
      <c r="D31" s="453" t="s">
        <v>2566</v>
      </c>
      <c r="F31" s="453" t="s">
        <v>2567</v>
      </c>
      <c r="G31" s="134" t="str">
        <f t="shared" si="0"/>
        <v>20/6/2008</v>
      </c>
      <c r="H31" s="453">
        <v>20</v>
      </c>
      <c r="I31" s="453">
        <v>6</v>
      </c>
      <c r="J31" s="453">
        <v>2008</v>
      </c>
      <c r="K31" s="453" t="s">
        <v>1820</v>
      </c>
      <c r="L31" s="85">
        <v>40</v>
      </c>
      <c r="M31" s="453" t="s">
        <v>2553</v>
      </c>
      <c r="N31" s="467">
        <v>2366.4</v>
      </c>
      <c r="O31" s="453">
        <v>5</v>
      </c>
      <c r="P31" s="30">
        <v>0</v>
      </c>
      <c r="Q31" s="30">
        <v>2365.4000000000005</v>
      </c>
      <c r="R31" s="30">
        <v>2365.4000000000005</v>
      </c>
      <c r="S31" s="15">
        <f t="shared" si="1"/>
        <v>0</v>
      </c>
      <c r="T31" s="468">
        <f t="shared" si="2"/>
        <v>0.99999999999954525</v>
      </c>
      <c r="U31" s="453">
        <v>11232</v>
      </c>
      <c r="W31" s="45">
        <f t="shared" si="3"/>
        <v>60</v>
      </c>
    </row>
    <row r="32" spans="2:23" s="453" customFormat="1" ht="15.75">
      <c r="B32" s="466" t="s">
        <v>2569</v>
      </c>
      <c r="F32" s="453" t="s">
        <v>2570</v>
      </c>
      <c r="G32" s="134" t="str">
        <f t="shared" si="0"/>
        <v>20/6/2008</v>
      </c>
      <c r="H32" s="453">
        <v>20</v>
      </c>
      <c r="I32" s="453">
        <v>6</v>
      </c>
      <c r="J32" s="453">
        <v>2008</v>
      </c>
      <c r="K32" s="453" t="s">
        <v>1820</v>
      </c>
      <c r="L32" s="85">
        <v>40</v>
      </c>
      <c r="M32" s="453" t="s">
        <v>2553</v>
      </c>
      <c r="N32" s="467">
        <v>30740</v>
      </c>
      <c r="O32" s="453">
        <v>5</v>
      </c>
      <c r="P32" s="30">
        <v>0</v>
      </c>
      <c r="Q32" s="30">
        <v>30739.000000000004</v>
      </c>
      <c r="R32" s="30">
        <v>30739.000000000004</v>
      </c>
      <c r="S32" s="15">
        <f t="shared" si="1"/>
        <v>0</v>
      </c>
      <c r="T32" s="468">
        <f t="shared" si="2"/>
        <v>0.99999999999636202</v>
      </c>
      <c r="U32" s="453">
        <v>11232</v>
      </c>
      <c r="W32" s="45">
        <f t="shared" si="3"/>
        <v>60</v>
      </c>
    </row>
    <row r="33" spans="2:23" s="453" customFormat="1" ht="15.75">
      <c r="B33" s="466" t="s">
        <v>2569</v>
      </c>
      <c r="F33" s="453" t="s">
        <v>2570</v>
      </c>
      <c r="G33" s="134" t="str">
        <f t="shared" si="0"/>
        <v>20/6/2008</v>
      </c>
      <c r="H33" s="453">
        <v>20</v>
      </c>
      <c r="I33" s="453">
        <v>6</v>
      </c>
      <c r="J33" s="453">
        <v>2008</v>
      </c>
      <c r="K33" s="453" t="s">
        <v>1820</v>
      </c>
      <c r="L33" s="85">
        <v>40</v>
      </c>
      <c r="M33" s="453" t="s">
        <v>2553</v>
      </c>
      <c r="N33" s="467">
        <v>30740</v>
      </c>
      <c r="O33" s="453">
        <v>5</v>
      </c>
      <c r="P33" s="30">
        <v>0</v>
      </c>
      <c r="Q33" s="30">
        <v>30739.000000000004</v>
      </c>
      <c r="R33" s="30">
        <v>30739.000000000004</v>
      </c>
      <c r="S33" s="15">
        <f t="shared" si="1"/>
        <v>0</v>
      </c>
      <c r="T33" s="468">
        <f t="shared" si="2"/>
        <v>0.99999999999636202</v>
      </c>
      <c r="U33" s="453">
        <v>11232</v>
      </c>
      <c r="W33" s="45">
        <f t="shared" si="3"/>
        <v>60</v>
      </c>
    </row>
    <row r="34" spans="2:23" s="453" customFormat="1" ht="15.75">
      <c r="B34" s="466" t="s">
        <v>2569</v>
      </c>
      <c r="F34" s="453" t="s">
        <v>2570</v>
      </c>
      <c r="G34" s="134" t="str">
        <f t="shared" si="0"/>
        <v>20/6/2008</v>
      </c>
      <c r="H34" s="453">
        <v>20</v>
      </c>
      <c r="I34" s="453">
        <v>6</v>
      </c>
      <c r="J34" s="453">
        <v>2008</v>
      </c>
      <c r="K34" s="453" t="s">
        <v>1820</v>
      </c>
      <c r="L34" s="85">
        <v>40</v>
      </c>
      <c r="M34" s="453" t="s">
        <v>2553</v>
      </c>
      <c r="N34" s="467">
        <v>30740</v>
      </c>
      <c r="O34" s="453">
        <v>5</v>
      </c>
      <c r="P34" s="30">
        <v>0</v>
      </c>
      <c r="Q34" s="30">
        <v>30739.000000000004</v>
      </c>
      <c r="R34" s="30">
        <v>30739.000000000004</v>
      </c>
      <c r="S34" s="15">
        <f t="shared" si="1"/>
        <v>0</v>
      </c>
      <c r="T34" s="468">
        <f t="shared" si="2"/>
        <v>0.99999999999636202</v>
      </c>
      <c r="U34" s="453">
        <v>11232</v>
      </c>
      <c r="W34" s="45">
        <f t="shared" si="3"/>
        <v>60</v>
      </c>
    </row>
    <row r="35" spans="2:23" s="453" customFormat="1" ht="15.75">
      <c r="B35" s="469" t="s">
        <v>2569</v>
      </c>
      <c r="C35" s="470"/>
      <c r="D35" s="470"/>
      <c r="E35" s="470"/>
      <c r="F35" s="470" t="s">
        <v>2570</v>
      </c>
      <c r="G35" s="471" t="str">
        <f t="shared" si="0"/>
        <v>20/6/2008</v>
      </c>
      <c r="H35" s="470">
        <v>20</v>
      </c>
      <c r="I35" s="470">
        <v>6</v>
      </c>
      <c r="J35" s="470">
        <v>2008</v>
      </c>
      <c r="K35" s="470" t="s">
        <v>1820</v>
      </c>
      <c r="L35" s="472">
        <v>40</v>
      </c>
      <c r="M35" s="470" t="s">
        <v>2553</v>
      </c>
      <c r="N35" s="473">
        <v>30740</v>
      </c>
      <c r="O35" s="453">
        <v>5</v>
      </c>
      <c r="P35" s="30">
        <v>0</v>
      </c>
      <c r="Q35" s="30">
        <v>30739.000000000004</v>
      </c>
      <c r="R35" s="30">
        <v>30739.000000000004</v>
      </c>
      <c r="S35" s="15">
        <f t="shared" si="1"/>
        <v>0</v>
      </c>
      <c r="T35" s="468">
        <f t="shared" si="2"/>
        <v>0.99999999999636202</v>
      </c>
      <c r="U35" s="453">
        <v>11232</v>
      </c>
      <c r="W35" s="45">
        <f t="shared" si="3"/>
        <v>60</v>
      </c>
    </row>
    <row r="36" spans="2:23" s="453" customFormat="1" ht="15.75">
      <c r="B36" s="466" t="s">
        <v>2569</v>
      </c>
      <c r="F36" s="453" t="s">
        <v>2570</v>
      </c>
      <c r="G36" s="134" t="str">
        <f t="shared" si="0"/>
        <v>20/6/2008</v>
      </c>
      <c r="H36" s="453">
        <v>20</v>
      </c>
      <c r="I36" s="453">
        <v>6</v>
      </c>
      <c r="J36" s="453">
        <v>2008</v>
      </c>
      <c r="K36" s="453" t="s">
        <v>1820</v>
      </c>
      <c r="L36" s="85">
        <v>40</v>
      </c>
      <c r="M36" s="453" t="s">
        <v>2553</v>
      </c>
      <c r="N36" s="467">
        <v>30740</v>
      </c>
      <c r="O36" s="453">
        <v>5</v>
      </c>
      <c r="P36" s="30">
        <v>0</v>
      </c>
      <c r="Q36" s="30">
        <v>30739.000000000004</v>
      </c>
      <c r="R36" s="30">
        <v>30739.000000000004</v>
      </c>
      <c r="S36" s="15">
        <f t="shared" si="1"/>
        <v>0</v>
      </c>
      <c r="T36" s="468">
        <f t="shared" si="2"/>
        <v>0.99999999999636202</v>
      </c>
      <c r="U36" s="453">
        <v>11232</v>
      </c>
      <c r="W36" s="45">
        <f t="shared" si="3"/>
        <v>60</v>
      </c>
    </row>
    <row r="37" spans="2:23" s="453" customFormat="1" ht="15.75">
      <c r="B37" s="466" t="s">
        <v>2571</v>
      </c>
      <c r="C37" s="453" t="s">
        <v>2572</v>
      </c>
      <c r="D37" s="453" t="s">
        <v>2573</v>
      </c>
      <c r="F37" s="453" t="s">
        <v>2574</v>
      </c>
      <c r="G37" s="134" t="str">
        <f t="shared" si="0"/>
        <v>22/9/2008</v>
      </c>
      <c r="H37" s="453">
        <v>22</v>
      </c>
      <c r="I37" s="453">
        <v>9</v>
      </c>
      <c r="J37" s="453">
        <v>2008</v>
      </c>
      <c r="L37" s="85">
        <v>101</v>
      </c>
      <c r="M37" s="453" t="s">
        <v>2553</v>
      </c>
      <c r="N37" s="467">
        <v>27685</v>
      </c>
      <c r="O37" s="453">
        <v>5</v>
      </c>
      <c r="P37" s="30">
        <v>0</v>
      </c>
      <c r="Q37" s="30">
        <v>27684.000000000004</v>
      </c>
      <c r="R37" s="30">
        <v>27684.000000000004</v>
      </c>
      <c r="S37" s="15">
        <f t="shared" si="1"/>
        <v>0</v>
      </c>
      <c r="T37" s="468">
        <f t="shared" si="2"/>
        <v>0.99999999999636202</v>
      </c>
      <c r="W37" s="45">
        <f t="shared" si="3"/>
        <v>60</v>
      </c>
    </row>
    <row r="38" spans="2:23" s="453" customFormat="1" ht="31.5">
      <c r="B38" s="466" t="s">
        <v>2575</v>
      </c>
      <c r="F38" s="453" t="s">
        <v>2576</v>
      </c>
      <c r="G38" s="134" t="str">
        <f t="shared" si="0"/>
        <v>9/10/2008</v>
      </c>
      <c r="H38" s="453">
        <v>9</v>
      </c>
      <c r="I38" s="453">
        <v>10</v>
      </c>
      <c r="J38" s="453">
        <v>2008</v>
      </c>
      <c r="L38" s="85"/>
      <c r="M38" s="453" t="s">
        <v>2553</v>
      </c>
      <c r="N38" s="467">
        <v>30740</v>
      </c>
      <c r="O38" s="453">
        <v>5</v>
      </c>
      <c r="P38" s="30">
        <v>0</v>
      </c>
      <c r="Q38" s="30">
        <v>30739.000000000004</v>
      </c>
      <c r="R38" s="30">
        <v>30739.000000000004</v>
      </c>
      <c r="S38" s="15">
        <f t="shared" si="1"/>
        <v>0</v>
      </c>
      <c r="T38" s="468">
        <f t="shared" si="2"/>
        <v>0.99999999999636202</v>
      </c>
      <c r="U38" s="453">
        <v>11552</v>
      </c>
      <c r="W38" s="45">
        <f t="shared" si="3"/>
        <v>60</v>
      </c>
    </row>
    <row r="39" spans="2:23" s="453" customFormat="1" ht="31.5">
      <c r="B39" s="466" t="s">
        <v>2575</v>
      </c>
      <c r="F39" s="453" t="s">
        <v>2577</v>
      </c>
      <c r="G39" s="134" t="str">
        <f t="shared" si="0"/>
        <v>9/10/2008</v>
      </c>
      <c r="H39" s="453">
        <v>9</v>
      </c>
      <c r="I39" s="453">
        <v>10</v>
      </c>
      <c r="J39" s="453">
        <v>2008</v>
      </c>
      <c r="L39" s="85"/>
      <c r="M39" s="453" t="s">
        <v>2553</v>
      </c>
      <c r="N39" s="467">
        <v>30740</v>
      </c>
      <c r="O39" s="453">
        <v>5</v>
      </c>
      <c r="P39" s="30">
        <v>0</v>
      </c>
      <c r="Q39" s="30">
        <v>30739.000000000004</v>
      </c>
      <c r="R39" s="30">
        <v>30739.000000000004</v>
      </c>
      <c r="S39" s="15">
        <f t="shared" si="1"/>
        <v>0</v>
      </c>
      <c r="T39" s="468">
        <f t="shared" si="2"/>
        <v>0.99999999999636202</v>
      </c>
      <c r="U39" s="453">
        <v>11552</v>
      </c>
      <c r="W39" s="45">
        <f t="shared" si="3"/>
        <v>60</v>
      </c>
    </row>
    <row r="40" spans="2:23" s="453" customFormat="1" ht="31.5">
      <c r="B40" s="466" t="s">
        <v>2575</v>
      </c>
      <c r="F40" s="453" t="s">
        <v>2576</v>
      </c>
      <c r="G40" s="134" t="str">
        <f t="shared" si="0"/>
        <v>9/10/2008</v>
      </c>
      <c r="H40" s="453">
        <v>9</v>
      </c>
      <c r="I40" s="453">
        <v>10</v>
      </c>
      <c r="J40" s="453">
        <v>2008</v>
      </c>
      <c r="L40" s="85"/>
      <c r="M40" s="453" t="s">
        <v>2553</v>
      </c>
      <c r="N40" s="467">
        <v>30740</v>
      </c>
      <c r="O40" s="453">
        <v>5</v>
      </c>
      <c r="P40" s="30">
        <v>0</v>
      </c>
      <c r="Q40" s="30">
        <v>30739.000000000004</v>
      </c>
      <c r="R40" s="30">
        <v>30739.000000000004</v>
      </c>
      <c r="S40" s="15">
        <f t="shared" si="1"/>
        <v>0</v>
      </c>
      <c r="T40" s="468">
        <f t="shared" si="2"/>
        <v>0.99999999999636202</v>
      </c>
      <c r="U40" s="453">
        <v>11552</v>
      </c>
      <c r="W40" s="45">
        <f t="shared" si="3"/>
        <v>60</v>
      </c>
    </row>
    <row r="41" spans="2:23" s="453" customFormat="1" ht="31.5">
      <c r="B41" s="466" t="s">
        <v>2575</v>
      </c>
      <c r="F41" s="453" t="s">
        <v>2576</v>
      </c>
      <c r="G41" s="134" t="str">
        <f t="shared" si="0"/>
        <v>9/10/2008</v>
      </c>
      <c r="H41" s="453">
        <v>9</v>
      </c>
      <c r="I41" s="453">
        <v>10</v>
      </c>
      <c r="J41" s="453">
        <v>2008</v>
      </c>
      <c r="L41" s="85"/>
      <c r="M41" s="453" t="s">
        <v>2553</v>
      </c>
      <c r="N41" s="467">
        <v>30740</v>
      </c>
      <c r="O41" s="453">
        <v>5</v>
      </c>
      <c r="P41" s="30">
        <v>0</v>
      </c>
      <c r="Q41" s="30">
        <v>30739.000000000004</v>
      </c>
      <c r="R41" s="30">
        <v>30739.000000000004</v>
      </c>
      <c r="S41" s="15">
        <f t="shared" si="1"/>
        <v>0</v>
      </c>
      <c r="T41" s="468">
        <f t="shared" si="2"/>
        <v>0.99999999999636202</v>
      </c>
      <c r="U41" s="453">
        <v>11552</v>
      </c>
      <c r="W41" s="45">
        <f t="shared" si="3"/>
        <v>60</v>
      </c>
    </row>
    <row r="42" spans="2:23" s="453" customFormat="1" ht="15.75">
      <c r="B42" s="466" t="s">
        <v>2578</v>
      </c>
      <c r="C42" s="453" t="s">
        <v>2579</v>
      </c>
      <c r="F42" s="453" t="s">
        <v>2576</v>
      </c>
      <c r="G42" s="134" t="str">
        <f t="shared" si="0"/>
        <v>9/10/2008</v>
      </c>
      <c r="H42" s="453">
        <v>9</v>
      </c>
      <c r="I42" s="453">
        <v>10</v>
      </c>
      <c r="J42" s="453">
        <v>2008</v>
      </c>
      <c r="L42" s="85"/>
      <c r="M42" s="453" t="s">
        <v>2553</v>
      </c>
      <c r="N42" s="467">
        <v>2366.4</v>
      </c>
      <c r="O42" s="453">
        <v>5</v>
      </c>
      <c r="P42" s="30">
        <v>0</v>
      </c>
      <c r="Q42" s="30">
        <v>2365.4000000000005</v>
      </c>
      <c r="R42" s="30">
        <v>2365.4000000000005</v>
      </c>
      <c r="S42" s="15">
        <f t="shared" si="1"/>
        <v>0</v>
      </c>
      <c r="T42" s="468">
        <f t="shared" si="2"/>
        <v>0.99999999999954525</v>
      </c>
      <c r="U42" s="453">
        <v>11552</v>
      </c>
      <c r="W42" s="45">
        <f t="shared" si="3"/>
        <v>60</v>
      </c>
    </row>
    <row r="43" spans="2:23" s="453" customFormat="1" ht="15.75">
      <c r="B43" s="466" t="s">
        <v>2578</v>
      </c>
      <c r="C43" s="453" t="s">
        <v>2579</v>
      </c>
      <c r="F43" s="453" t="s">
        <v>2576</v>
      </c>
      <c r="G43" s="134" t="str">
        <f t="shared" si="0"/>
        <v>9/10/2008</v>
      </c>
      <c r="H43" s="453">
        <v>9</v>
      </c>
      <c r="I43" s="453">
        <v>10</v>
      </c>
      <c r="J43" s="453">
        <v>2008</v>
      </c>
      <c r="L43" s="85"/>
      <c r="M43" s="453" t="s">
        <v>2553</v>
      </c>
      <c r="N43" s="467">
        <v>2366.4</v>
      </c>
      <c r="O43" s="453">
        <v>5</v>
      </c>
      <c r="P43" s="30">
        <v>0</v>
      </c>
      <c r="Q43" s="30">
        <v>2365.4000000000005</v>
      </c>
      <c r="R43" s="30">
        <v>2365.4000000000005</v>
      </c>
      <c r="S43" s="15">
        <f t="shared" si="1"/>
        <v>0</v>
      </c>
      <c r="T43" s="468">
        <f t="shared" si="2"/>
        <v>0.99999999999954525</v>
      </c>
      <c r="U43" s="453">
        <v>11552</v>
      </c>
      <c r="W43" s="45">
        <f t="shared" si="3"/>
        <v>60</v>
      </c>
    </row>
    <row r="44" spans="2:23" s="453" customFormat="1" ht="15.75">
      <c r="B44" s="466" t="s">
        <v>2578</v>
      </c>
      <c r="C44" s="453" t="s">
        <v>2579</v>
      </c>
      <c r="F44" s="453" t="s">
        <v>2576</v>
      </c>
      <c r="G44" s="134" t="str">
        <f t="shared" si="0"/>
        <v>9/10/2008</v>
      </c>
      <c r="H44" s="453">
        <v>9</v>
      </c>
      <c r="I44" s="453">
        <v>10</v>
      </c>
      <c r="J44" s="453">
        <v>2008</v>
      </c>
      <c r="L44" s="85"/>
      <c r="M44" s="453" t="s">
        <v>2553</v>
      </c>
      <c r="N44" s="467">
        <v>2366.4</v>
      </c>
      <c r="O44" s="453">
        <v>5</v>
      </c>
      <c r="P44" s="30">
        <v>0</v>
      </c>
      <c r="Q44" s="30">
        <v>2365.4000000000005</v>
      </c>
      <c r="R44" s="30">
        <v>2365.4000000000005</v>
      </c>
      <c r="S44" s="15">
        <f t="shared" si="1"/>
        <v>0</v>
      </c>
      <c r="T44" s="468">
        <f t="shared" si="2"/>
        <v>0.99999999999954525</v>
      </c>
      <c r="U44" s="453">
        <v>11552</v>
      </c>
      <c r="W44" s="45">
        <f t="shared" si="3"/>
        <v>60</v>
      </c>
    </row>
    <row r="45" spans="2:23" s="453" customFormat="1" ht="15.75">
      <c r="B45" s="466" t="s">
        <v>2578</v>
      </c>
      <c r="C45" s="453" t="s">
        <v>2579</v>
      </c>
      <c r="F45" s="453" t="s">
        <v>2576</v>
      </c>
      <c r="G45" s="134" t="str">
        <f t="shared" si="0"/>
        <v>9/10/2008</v>
      </c>
      <c r="H45" s="453">
        <v>9</v>
      </c>
      <c r="I45" s="453">
        <v>10</v>
      </c>
      <c r="J45" s="453">
        <v>2008</v>
      </c>
      <c r="L45" s="85"/>
      <c r="M45" s="453" t="s">
        <v>2553</v>
      </c>
      <c r="N45" s="467">
        <v>2366.4</v>
      </c>
      <c r="O45" s="453">
        <v>5</v>
      </c>
      <c r="P45" s="30">
        <v>0</v>
      </c>
      <c r="Q45" s="30">
        <v>2365.4000000000005</v>
      </c>
      <c r="R45" s="30">
        <v>2365.4000000000005</v>
      </c>
      <c r="S45" s="15">
        <f t="shared" si="1"/>
        <v>0</v>
      </c>
      <c r="T45" s="468">
        <f t="shared" si="2"/>
        <v>0.99999999999954525</v>
      </c>
      <c r="U45" s="453">
        <v>11552</v>
      </c>
      <c r="W45" s="45">
        <f t="shared" si="3"/>
        <v>60</v>
      </c>
    </row>
    <row r="46" spans="2:23" s="453" customFormat="1" ht="15.75">
      <c r="B46" s="466" t="s">
        <v>2580</v>
      </c>
      <c r="F46" s="453" t="s">
        <v>2581</v>
      </c>
      <c r="G46" s="134" t="str">
        <f t="shared" si="0"/>
        <v>8/9/2008</v>
      </c>
      <c r="H46" s="453">
        <v>8</v>
      </c>
      <c r="I46" s="453">
        <v>9</v>
      </c>
      <c r="J46" s="453">
        <v>2008</v>
      </c>
      <c r="L46" s="85"/>
      <c r="M46" s="453" t="s">
        <v>2553</v>
      </c>
      <c r="N46" s="467">
        <v>5788.4</v>
      </c>
      <c r="O46" s="453">
        <v>5</v>
      </c>
      <c r="P46" s="30">
        <v>0</v>
      </c>
      <c r="Q46" s="30">
        <v>5787.4</v>
      </c>
      <c r="R46" s="30">
        <v>5787.4</v>
      </c>
      <c r="S46" s="15">
        <f t="shared" si="1"/>
        <v>0</v>
      </c>
      <c r="T46" s="468">
        <f t="shared" si="2"/>
        <v>1</v>
      </c>
      <c r="W46" s="45">
        <f t="shared" si="3"/>
        <v>60</v>
      </c>
    </row>
    <row r="47" spans="2:23" s="453" customFormat="1" ht="31.5">
      <c r="B47" s="466" t="s">
        <v>2582</v>
      </c>
      <c r="F47" s="453" t="s">
        <v>2581</v>
      </c>
      <c r="G47" s="134" t="str">
        <f t="shared" si="0"/>
        <v>8/9/2008</v>
      </c>
      <c r="H47" s="453">
        <v>8</v>
      </c>
      <c r="I47" s="453">
        <v>9</v>
      </c>
      <c r="J47" s="453">
        <v>2008</v>
      </c>
      <c r="L47" s="85"/>
      <c r="M47" s="453" t="s">
        <v>2553</v>
      </c>
      <c r="N47" s="467">
        <v>27358.6</v>
      </c>
      <c r="O47" s="453">
        <v>5</v>
      </c>
      <c r="P47" s="30">
        <v>0</v>
      </c>
      <c r="Q47" s="30">
        <v>27357.599999999999</v>
      </c>
      <c r="R47" s="30">
        <v>27357.599999999999</v>
      </c>
      <c r="S47" s="15">
        <f t="shared" si="1"/>
        <v>0</v>
      </c>
      <c r="T47" s="468">
        <f t="shared" si="2"/>
        <v>1</v>
      </c>
      <c r="W47" s="45">
        <f t="shared" si="3"/>
        <v>60</v>
      </c>
    </row>
    <row r="48" spans="2:23" s="453" customFormat="1" ht="15.75">
      <c r="B48" s="466" t="s">
        <v>2583</v>
      </c>
      <c r="F48" s="453" t="s">
        <v>2581</v>
      </c>
      <c r="G48" s="134" t="str">
        <f t="shared" si="0"/>
        <v>8/9/2008</v>
      </c>
      <c r="H48" s="453">
        <v>8</v>
      </c>
      <c r="I48" s="453">
        <v>9</v>
      </c>
      <c r="J48" s="453">
        <v>2008</v>
      </c>
      <c r="L48" s="85"/>
      <c r="M48" s="453" t="s">
        <v>2553</v>
      </c>
      <c r="N48" s="467">
        <v>46487</v>
      </c>
      <c r="O48" s="453">
        <v>5</v>
      </c>
      <c r="P48" s="30">
        <v>0</v>
      </c>
      <c r="Q48" s="30">
        <v>46486.000000000007</v>
      </c>
      <c r="R48" s="30">
        <v>46486.000000000007</v>
      </c>
      <c r="S48" s="15">
        <f t="shared" si="1"/>
        <v>0</v>
      </c>
      <c r="T48" s="468">
        <f t="shared" si="2"/>
        <v>0.99999999999272404</v>
      </c>
      <c r="W48" s="45">
        <f t="shared" si="3"/>
        <v>60</v>
      </c>
    </row>
    <row r="49" spans="1:23" s="453" customFormat="1" ht="15.75">
      <c r="B49" s="466" t="s">
        <v>2584</v>
      </c>
      <c r="F49" s="453" t="s">
        <v>2581</v>
      </c>
      <c r="G49" s="134" t="str">
        <f t="shared" si="0"/>
        <v>8/9/2008</v>
      </c>
      <c r="H49" s="453">
        <v>8</v>
      </c>
      <c r="I49" s="453">
        <v>9</v>
      </c>
      <c r="J49" s="453">
        <v>2008</v>
      </c>
      <c r="L49" s="85"/>
      <c r="M49" s="453" t="s">
        <v>2553</v>
      </c>
      <c r="N49" s="467">
        <v>37700</v>
      </c>
      <c r="O49" s="453">
        <v>5</v>
      </c>
      <c r="P49" s="30">
        <v>0</v>
      </c>
      <c r="Q49" s="30">
        <v>37699</v>
      </c>
      <c r="R49" s="30">
        <v>37699</v>
      </c>
      <c r="S49" s="15">
        <f t="shared" si="1"/>
        <v>0</v>
      </c>
      <c r="T49" s="468">
        <f t="shared" si="2"/>
        <v>1</v>
      </c>
      <c r="W49" s="45">
        <f t="shared" si="3"/>
        <v>60</v>
      </c>
    </row>
    <row r="50" spans="1:23" s="453" customFormat="1" ht="15.75">
      <c r="B50" s="466" t="s">
        <v>2585</v>
      </c>
      <c r="F50" s="453" t="s">
        <v>2581</v>
      </c>
      <c r="G50" s="134" t="str">
        <f t="shared" si="0"/>
        <v>8/9/2008</v>
      </c>
      <c r="H50" s="453">
        <v>8</v>
      </c>
      <c r="I50" s="453">
        <v>9</v>
      </c>
      <c r="J50" s="453">
        <v>2008</v>
      </c>
      <c r="L50" s="85"/>
      <c r="M50" s="453" t="s">
        <v>2553</v>
      </c>
      <c r="N50" s="467">
        <v>64588.800000000003</v>
      </c>
      <c r="O50" s="453">
        <v>5</v>
      </c>
      <c r="P50" s="30">
        <v>0</v>
      </c>
      <c r="Q50" s="30">
        <v>64587.8</v>
      </c>
      <c r="R50" s="30">
        <v>64587.8</v>
      </c>
      <c r="S50" s="15">
        <f t="shared" si="1"/>
        <v>0</v>
      </c>
      <c r="T50" s="468">
        <f t="shared" si="2"/>
        <v>1</v>
      </c>
      <c r="W50" s="45">
        <f t="shared" si="3"/>
        <v>60</v>
      </c>
    </row>
    <row r="51" spans="1:23" s="453" customFormat="1" ht="15.75">
      <c r="B51" s="466" t="s">
        <v>2586</v>
      </c>
      <c r="F51" s="453" t="s">
        <v>2581</v>
      </c>
      <c r="G51" s="134" t="str">
        <f t="shared" si="0"/>
        <v>8/9/2008</v>
      </c>
      <c r="H51" s="453">
        <v>8</v>
      </c>
      <c r="I51" s="453">
        <v>9</v>
      </c>
      <c r="J51" s="453">
        <v>2008</v>
      </c>
      <c r="L51" s="85"/>
      <c r="M51" s="453" t="s">
        <v>2553</v>
      </c>
      <c r="N51" s="467">
        <v>37642</v>
      </c>
      <c r="O51" s="453">
        <v>5</v>
      </c>
      <c r="P51" s="30">
        <v>0</v>
      </c>
      <c r="Q51" s="30">
        <v>37641</v>
      </c>
      <c r="R51" s="30">
        <v>37641</v>
      </c>
      <c r="S51" s="15">
        <f t="shared" si="1"/>
        <v>0</v>
      </c>
      <c r="T51" s="468">
        <f t="shared" si="2"/>
        <v>1</v>
      </c>
      <c r="W51" s="45">
        <f t="shared" si="3"/>
        <v>60</v>
      </c>
    </row>
    <row r="52" spans="1:23" s="458" customFormat="1" ht="15.75">
      <c r="A52" s="458" t="s">
        <v>430</v>
      </c>
      <c r="B52" s="466"/>
      <c r="G52" s="134"/>
      <c r="L52" s="474"/>
      <c r="N52" s="475">
        <f>SUM(N8:N51)</f>
        <v>677031.88000000012</v>
      </c>
      <c r="P52" s="475">
        <f>SUM(P8:P51)</f>
        <v>0</v>
      </c>
      <c r="Q52" s="475">
        <v>676987.88000000012</v>
      </c>
      <c r="R52" s="475">
        <f>SUM(R8:R51)</f>
        <v>676987.88000000012</v>
      </c>
      <c r="S52" s="475">
        <f>SUM(S8:S51)</f>
        <v>0</v>
      </c>
      <c r="T52" s="475">
        <f>SUM(T8:T51)</f>
        <v>43.999999999959527</v>
      </c>
      <c r="W52" s="45"/>
    </row>
    <row r="53" spans="1:23" s="453" customFormat="1" ht="15.75">
      <c r="B53" s="466"/>
      <c r="G53" s="134"/>
      <c r="L53" s="85"/>
      <c r="N53" s="467"/>
      <c r="P53" s="468"/>
      <c r="Q53" s="468"/>
      <c r="R53" s="468"/>
      <c r="S53" s="468"/>
      <c r="W53" s="45"/>
    </row>
    <row r="54" spans="1:23" s="453" customFormat="1" ht="15.75">
      <c r="B54" s="466" t="s">
        <v>2587</v>
      </c>
      <c r="C54" s="33" t="s">
        <v>2588</v>
      </c>
      <c r="D54" s="33"/>
      <c r="E54" s="33"/>
      <c r="F54" s="33" t="s">
        <v>2589</v>
      </c>
      <c r="G54" s="134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540</v>
      </c>
      <c r="L54" s="41">
        <v>19001</v>
      </c>
      <c r="M54" s="33" t="s">
        <v>2553</v>
      </c>
      <c r="N54" s="476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8">
        <f t="shared" ref="T54:T59" si="5">N54-R54</f>
        <v>1</v>
      </c>
      <c r="W54" s="45">
        <f t="shared" ref="W54:W64" si="6">IF((DATEDIF(G54,W$5,"m"))&gt;=60,60,(DATEDIF(G54,W$5,"m")))</f>
        <v>60</v>
      </c>
    </row>
    <row r="55" spans="1:23" s="453" customFormat="1" ht="15.75">
      <c r="B55" s="466" t="s">
        <v>2590</v>
      </c>
      <c r="C55" s="33" t="s">
        <v>2588</v>
      </c>
      <c r="D55" s="33"/>
      <c r="E55" s="33"/>
      <c r="F55" s="33" t="s">
        <v>2589</v>
      </c>
      <c r="G55" s="134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540</v>
      </c>
      <c r="L55" s="41">
        <v>19001</v>
      </c>
      <c r="M55" s="33" t="s">
        <v>2553</v>
      </c>
      <c r="N55" s="476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8">
        <f t="shared" si="5"/>
        <v>1</v>
      </c>
      <c r="W55" s="45">
        <f t="shared" si="6"/>
        <v>60</v>
      </c>
    </row>
    <row r="56" spans="1:23" s="453" customFormat="1" ht="15.75">
      <c r="B56" s="466" t="s">
        <v>2590</v>
      </c>
      <c r="C56" s="33" t="s">
        <v>2588</v>
      </c>
      <c r="D56" s="33"/>
      <c r="E56" s="33"/>
      <c r="F56" s="33" t="s">
        <v>2589</v>
      </c>
      <c r="G56" s="134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540</v>
      </c>
      <c r="L56" s="41">
        <v>19001</v>
      </c>
      <c r="M56" s="33" t="s">
        <v>2553</v>
      </c>
      <c r="N56" s="476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8">
        <f t="shared" si="5"/>
        <v>1</v>
      </c>
      <c r="W56" s="45">
        <f t="shared" si="6"/>
        <v>60</v>
      </c>
    </row>
    <row r="57" spans="1:23" s="453" customFormat="1" ht="15.75">
      <c r="B57" s="466" t="s">
        <v>2590</v>
      </c>
      <c r="C57" s="33" t="s">
        <v>2588</v>
      </c>
      <c r="D57" s="33"/>
      <c r="E57" s="33"/>
      <c r="F57" s="33" t="s">
        <v>2589</v>
      </c>
      <c r="G57" s="134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540</v>
      </c>
      <c r="L57" s="41">
        <v>19001</v>
      </c>
      <c r="M57" s="33" t="s">
        <v>2553</v>
      </c>
      <c r="N57" s="476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8">
        <f t="shared" si="5"/>
        <v>1</v>
      </c>
      <c r="W57" s="45">
        <f t="shared" si="6"/>
        <v>60</v>
      </c>
    </row>
    <row r="58" spans="1:23" s="453" customFormat="1" ht="15.75">
      <c r="B58" s="466" t="s">
        <v>2590</v>
      </c>
      <c r="C58" s="33" t="s">
        <v>2588</v>
      </c>
      <c r="D58" s="33"/>
      <c r="E58" s="33"/>
      <c r="F58" s="33" t="s">
        <v>2589</v>
      </c>
      <c r="G58" s="134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540</v>
      </c>
      <c r="L58" s="41">
        <v>19001</v>
      </c>
      <c r="M58" s="33" t="s">
        <v>2553</v>
      </c>
      <c r="N58" s="476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8">
        <f t="shared" si="5"/>
        <v>1</v>
      </c>
      <c r="W58" s="45">
        <f t="shared" si="6"/>
        <v>60</v>
      </c>
    </row>
    <row r="59" spans="1:23" s="453" customFormat="1" ht="15.75">
      <c r="B59" s="466" t="s">
        <v>2590</v>
      </c>
      <c r="C59" s="33" t="s">
        <v>2588</v>
      </c>
      <c r="D59" s="33"/>
      <c r="E59" s="33"/>
      <c r="F59" s="33" t="s">
        <v>2589</v>
      </c>
      <c r="G59" s="134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540</v>
      </c>
      <c r="L59" s="41">
        <v>19001</v>
      </c>
      <c r="M59" s="33" t="s">
        <v>2553</v>
      </c>
      <c r="N59" s="476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8">
        <f t="shared" si="5"/>
        <v>1</v>
      </c>
      <c r="W59" s="45">
        <f t="shared" si="6"/>
        <v>60</v>
      </c>
    </row>
    <row r="60" spans="1:23" s="453" customFormat="1" ht="15.75">
      <c r="A60" s="458" t="s">
        <v>533</v>
      </c>
      <c r="B60" s="466"/>
      <c r="G60" s="134"/>
      <c r="L60" s="85"/>
      <c r="N60" s="477">
        <f>SUM(N54:N59)</f>
        <v>54984</v>
      </c>
      <c r="P60" s="477">
        <f>SUM(P54:P59)</f>
        <v>0</v>
      </c>
      <c r="Q60" s="477">
        <v>54978</v>
      </c>
      <c r="R60" s="477">
        <f>SUM(R54:R59)</f>
        <v>54978</v>
      </c>
      <c r="S60" s="477">
        <f>SUM(S54:S59)</f>
        <v>0</v>
      </c>
      <c r="T60" s="477">
        <f>SUM(T54:T59)</f>
        <v>6</v>
      </c>
      <c r="W60" s="45"/>
    </row>
    <row r="61" spans="1:23" s="453" customFormat="1" ht="15.75">
      <c r="A61" s="458"/>
      <c r="B61" s="466"/>
      <c r="G61" s="134"/>
      <c r="L61" s="85"/>
      <c r="N61" s="478"/>
      <c r="P61" s="478"/>
      <c r="Q61" s="478"/>
      <c r="R61" s="478"/>
      <c r="S61" s="478"/>
      <c r="T61" s="478"/>
      <c r="W61" s="45"/>
    </row>
    <row r="62" spans="1:23" s="453" customFormat="1" ht="15.75">
      <c r="A62" s="458"/>
      <c r="B62" s="466" t="s">
        <v>2591</v>
      </c>
      <c r="F62" s="453" t="s">
        <v>2592</v>
      </c>
      <c r="G62" s="134" t="str">
        <f t="shared" si="0"/>
        <v>14/4/2011</v>
      </c>
      <c r="H62" s="33">
        <v>14</v>
      </c>
      <c r="I62" s="33">
        <v>4</v>
      </c>
      <c r="J62" s="33">
        <v>2011</v>
      </c>
      <c r="L62" s="85"/>
      <c r="N62" s="90">
        <v>15000.01</v>
      </c>
      <c r="O62" s="33">
        <v>5</v>
      </c>
      <c r="P62" s="468">
        <f>(N62/O62)/12</f>
        <v>250.00016666666667</v>
      </c>
      <c r="Q62" s="5">
        <v>11000.007333333333</v>
      </c>
      <c r="R62" s="468">
        <f>P62*W62</f>
        <v>11750.007833333333</v>
      </c>
      <c r="S62" s="15">
        <f>R62-Q62</f>
        <v>750.0005000000001</v>
      </c>
      <c r="T62" s="468">
        <f>N62-R62</f>
        <v>3250.0021666666671</v>
      </c>
      <c r="U62" s="54">
        <v>15407</v>
      </c>
      <c r="W62" s="45">
        <f t="shared" si="6"/>
        <v>47</v>
      </c>
    </row>
    <row r="63" spans="1:23" s="453" customFormat="1" ht="15.75">
      <c r="A63" s="458"/>
      <c r="B63" s="466" t="s">
        <v>2593</v>
      </c>
      <c r="F63" s="453" t="s">
        <v>2592</v>
      </c>
      <c r="G63" s="134" t="str">
        <f t="shared" si="0"/>
        <v>14/4/2011</v>
      </c>
      <c r="H63" s="33">
        <v>14</v>
      </c>
      <c r="I63" s="33">
        <v>4</v>
      </c>
      <c r="J63" s="33">
        <v>2011</v>
      </c>
      <c r="L63" s="85"/>
      <c r="N63" s="90">
        <v>2159.5700000000002</v>
      </c>
      <c r="O63" s="33">
        <v>5</v>
      </c>
      <c r="P63" s="468">
        <f>(N63/O63)/12</f>
        <v>35.992833333333337</v>
      </c>
      <c r="Q63" s="5">
        <v>1583.6846666666668</v>
      </c>
      <c r="R63" s="468">
        <f>P63*W63</f>
        <v>1691.6631666666669</v>
      </c>
      <c r="S63" s="15">
        <f>R63-Q63</f>
        <v>107.97850000000017</v>
      </c>
      <c r="T63" s="468">
        <f>N63-R63</f>
        <v>467.90683333333322</v>
      </c>
      <c r="U63" s="54">
        <v>15407</v>
      </c>
      <c r="W63" s="45">
        <f t="shared" si="6"/>
        <v>47</v>
      </c>
    </row>
    <row r="64" spans="1:23" s="453" customFormat="1" ht="15.75">
      <c r="A64" s="458"/>
      <c r="B64" s="466" t="s">
        <v>2594</v>
      </c>
      <c r="F64" s="453" t="s">
        <v>2592</v>
      </c>
      <c r="G64" s="134" t="str">
        <f t="shared" si="0"/>
        <v>14/4/2011</v>
      </c>
      <c r="H64" s="33">
        <v>14</v>
      </c>
      <c r="I64" s="33">
        <v>4</v>
      </c>
      <c r="J64" s="33">
        <v>2011</v>
      </c>
      <c r="L64" s="85"/>
      <c r="N64" s="90">
        <v>20648</v>
      </c>
      <c r="O64" s="33">
        <v>5</v>
      </c>
      <c r="P64" s="468">
        <f>(N64/O64)/12</f>
        <v>344.13333333333338</v>
      </c>
      <c r="Q64" s="5">
        <v>15141.866666666669</v>
      </c>
      <c r="R64" s="468">
        <f>P64*W64</f>
        <v>16174.266666666668</v>
      </c>
      <c r="S64" s="15">
        <f>R64-Q64</f>
        <v>1032.3999999999996</v>
      </c>
      <c r="T64" s="468">
        <f>N64-R64</f>
        <v>4473.7333333333318</v>
      </c>
      <c r="U64" s="54">
        <v>15407</v>
      </c>
      <c r="W64" s="45">
        <f t="shared" si="6"/>
        <v>47</v>
      </c>
    </row>
    <row r="65" spans="1:23" s="458" customFormat="1" ht="15.75">
      <c r="A65" s="458" t="s">
        <v>686</v>
      </c>
      <c r="B65" s="57"/>
      <c r="L65" s="474"/>
      <c r="N65" s="477">
        <f>SUM(N62:N64)</f>
        <v>37807.58</v>
      </c>
      <c r="P65" s="479">
        <f>SUM(P62:P64)</f>
        <v>630.12633333333338</v>
      </c>
      <c r="Q65" s="479">
        <v>27725.558666666668</v>
      </c>
      <c r="R65" s="479">
        <f>SUM(R62:R64)</f>
        <v>29615.937666666669</v>
      </c>
      <c r="S65" s="479">
        <f>SUM(S62:S64)</f>
        <v>1890.3789999999999</v>
      </c>
      <c r="T65" s="479">
        <f>SUM(T62:T64)</f>
        <v>8191.6423333333323</v>
      </c>
      <c r="W65" s="45"/>
    </row>
    <row r="66" spans="1:23" s="453" customFormat="1" ht="15.75">
      <c r="B66" s="33"/>
      <c r="L66" s="85"/>
      <c r="N66" s="480"/>
      <c r="P66" s="468"/>
      <c r="Q66" s="468"/>
      <c r="R66" s="468"/>
      <c r="S66" s="468"/>
      <c r="T66" s="468"/>
      <c r="W66" s="45"/>
    </row>
    <row r="67" spans="1:23" s="458" customFormat="1" ht="15.75">
      <c r="A67" s="107" t="s">
        <v>688</v>
      </c>
      <c r="B67" s="57"/>
      <c r="L67" s="474"/>
      <c r="N67" s="481">
        <f>+N65+N60+N52</f>
        <v>769823.46000000008</v>
      </c>
      <c r="P67" s="481">
        <f>+P65+P60+P52</f>
        <v>630.12633333333338</v>
      </c>
      <c r="Q67" s="481">
        <v>759691.43866666674</v>
      </c>
      <c r="R67" s="481">
        <f>+R65+R60+R52</f>
        <v>761581.81766666682</v>
      </c>
      <c r="S67" s="481">
        <f>+S65+S60+S52</f>
        <v>1890.3789999999999</v>
      </c>
      <c r="T67" s="481">
        <f>+T65+T60+T52</f>
        <v>8241.6423333332932</v>
      </c>
      <c r="W67" s="482"/>
    </row>
    <row r="68" spans="1:23" s="453" customFormat="1" ht="15.75">
      <c r="B68" s="33"/>
      <c r="L68" s="85"/>
      <c r="N68" s="480"/>
      <c r="P68" s="468"/>
      <c r="Q68" s="468"/>
      <c r="R68" s="468"/>
      <c r="S68" s="468"/>
      <c r="T68" s="468"/>
      <c r="W68" s="45"/>
    </row>
    <row r="69" spans="1:23" s="453" customFormat="1" ht="15.75">
      <c r="B69" s="33" t="s">
        <v>2595</v>
      </c>
      <c r="F69" s="453" t="s">
        <v>2596</v>
      </c>
      <c r="G69" s="483">
        <v>41110</v>
      </c>
      <c r="H69" s="453">
        <v>20</v>
      </c>
      <c r="I69" s="453">
        <v>7</v>
      </c>
      <c r="J69" s="453">
        <v>2012</v>
      </c>
      <c r="K69" s="33" t="s">
        <v>540</v>
      </c>
      <c r="L69" s="85" t="s">
        <v>2597</v>
      </c>
      <c r="M69" s="33" t="s">
        <v>2553</v>
      </c>
      <c r="N69" s="480">
        <f>17500*1.16</f>
        <v>20300</v>
      </c>
      <c r="O69" s="33">
        <v>5</v>
      </c>
      <c r="P69" s="468">
        <f>(N69/O69)/12</f>
        <v>338.33333333333331</v>
      </c>
      <c r="Q69" s="5">
        <v>9811.6666666666661</v>
      </c>
      <c r="R69" s="468">
        <f t="shared" ref="R69:R90" si="7">P69*W69</f>
        <v>10826.666666666666</v>
      </c>
      <c r="S69" s="15">
        <f t="shared" ref="S69:S90" si="8">R69-Q69</f>
        <v>1015</v>
      </c>
      <c r="T69" s="468">
        <f t="shared" ref="T69:T90" si="9">N69-R69</f>
        <v>9473.3333333333339</v>
      </c>
      <c r="U69" s="453">
        <v>17271</v>
      </c>
      <c r="W69" s="45">
        <f t="shared" ref="W69:W90" si="10">IF((DATEDIF(G69,W$5,"m"))&gt;=60,60,(DATEDIF(G69,W$5,"m")))</f>
        <v>32</v>
      </c>
    </row>
    <row r="70" spans="1:23" s="453" customFormat="1" ht="15.75">
      <c r="B70" s="33" t="s">
        <v>2595</v>
      </c>
      <c r="F70" s="453" t="s">
        <v>2596</v>
      </c>
      <c r="G70" s="483">
        <v>41110</v>
      </c>
      <c r="H70" s="453">
        <v>20</v>
      </c>
      <c r="I70" s="453">
        <v>7</v>
      </c>
      <c r="J70" s="453">
        <v>2012</v>
      </c>
      <c r="K70" s="33" t="s">
        <v>540</v>
      </c>
      <c r="L70" s="85" t="s">
        <v>2597</v>
      </c>
      <c r="M70" s="33" t="s">
        <v>2553</v>
      </c>
      <c r="N70" s="480">
        <f>17500*1.16</f>
        <v>20300</v>
      </c>
      <c r="O70" s="33">
        <v>5</v>
      </c>
      <c r="P70" s="468">
        <f t="shared" ref="P70:P90" si="11">(N70/O70)/12</f>
        <v>338.33333333333331</v>
      </c>
      <c r="Q70" s="5">
        <v>9811.6666666666661</v>
      </c>
      <c r="R70" s="468">
        <f t="shared" si="7"/>
        <v>10826.666666666666</v>
      </c>
      <c r="S70" s="15">
        <f t="shared" si="8"/>
        <v>1015</v>
      </c>
      <c r="T70" s="468">
        <f t="shared" si="9"/>
        <v>9473.3333333333339</v>
      </c>
      <c r="U70" s="453">
        <v>17271</v>
      </c>
      <c r="W70" s="45">
        <f t="shared" si="10"/>
        <v>32</v>
      </c>
    </row>
    <row r="71" spans="1:23" s="453" customFormat="1" ht="15.75">
      <c r="B71" s="33" t="s">
        <v>2595</v>
      </c>
      <c r="F71" s="453" t="s">
        <v>2596</v>
      </c>
      <c r="G71" s="483">
        <v>41110</v>
      </c>
      <c r="H71" s="453">
        <v>20</v>
      </c>
      <c r="I71" s="453">
        <v>7</v>
      </c>
      <c r="J71" s="453">
        <v>2012</v>
      </c>
      <c r="K71" s="33" t="s">
        <v>540</v>
      </c>
      <c r="L71" s="85" t="s">
        <v>2597</v>
      </c>
      <c r="M71" s="33" t="s">
        <v>2553</v>
      </c>
      <c r="N71" s="480">
        <f>17500*1.16</f>
        <v>20300</v>
      </c>
      <c r="O71" s="33">
        <v>5</v>
      </c>
      <c r="P71" s="468">
        <f t="shared" si="11"/>
        <v>338.33333333333331</v>
      </c>
      <c r="Q71" s="5">
        <v>9811.6666666666661</v>
      </c>
      <c r="R71" s="468">
        <f t="shared" si="7"/>
        <v>10826.666666666666</v>
      </c>
      <c r="S71" s="15">
        <f t="shared" si="8"/>
        <v>1015</v>
      </c>
      <c r="T71" s="468">
        <f t="shared" si="9"/>
        <v>9473.3333333333339</v>
      </c>
      <c r="U71" s="453">
        <v>17271</v>
      </c>
      <c r="W71" s="45">
        <f t="shared" si="10"/>
        <v>32</v>
      </c>
    </row>
    <row r="72" spans="1:23" s="453" customFormat="1" ht="15.75">
      <c r="B72" s="33" t="s">
        <v>2598</v>
      </c>
      <c r="F72" s="453" t="s">
        <v>2599</v>
      </c>
      <c r="G72" s="483">
        <v>41110</v>
      </c>
      <c r="H72" s="453">
        <v>20</v>
      </c>
      <c r="I72" s="453">
        <v>7</v>
      </c>
      <c r="J72" s="453">
        <v>2012</v>
      </c>
      <c r="K72" s="33" t="s">
        <v>540</v>
      </c>
      <c r="L72" s="85" t="s">
        <v>2600</v>
      </c>
      <c r="M72" s="33" t="s">
        <v>2553</v>
      </c>
      <c r="N72" s="480">
        <f>850*1.16</f>
        <v>985.99999999999989</v>
      </c>
      <c r="O72" s="33">
        <v>5</v>
      </c>
      <c r="P72" s="468">
        <f t="shared" si="11"/>
        <v>16.433333333333334</v>
      </c>
      <c r="Q72" s="5">
        <v>476.56666666666666</v>
      </c>
      <c r="R72" s="468">
        <f t="shared" si="7"/>
        <v>525.86666666666667</v>
      </c>
      <c r="S72" s="15">
        <f t="shared" si="8"/>
        <v>49.300000000000011</v>
      </c>
      <c r="T72" s="468">
        <f t="shared" si="9"/>
        <v>460.13333333333321</v>
      </c>
      <c r="U72" s="453">
        <v>17316</v>
      </c>
      <c r="W72" s="45">
        <f t="shared" si="10"/>
        <v>32</v>
      </c>
    </row>
    <row r="73" spans="1:23" s="453" customFormat="1" ht="15.75">
      <c r="B73" s="33" t="s">
        <v>2598</v>
      </c>
      <c r="F73" s="453" t="s">
        <v>2599</v>
      </c>
      <c r="G73" s="483">
        <v>41110</v>
      </c>
      <c r="H73" s="453">
        <v>20</v>
      </c>
      <c r="I73" s="453">
        <v>7</v>
      </c>
      <c r="J73" s="453">
        <v>2012</v>
      </c>
      <c r="K73" s="33" t="s">
        <v>540</v>
      </c>
      <c r="L73" s="85" t="s">
        <v>2600</v>
      </c>
      <c r="M73" s="33" t="s">
        <v>2553</v>
      </c>
      <c r="N73" s="480">
        <f>850*1.16</f>
        <v>985.99999999999989</v>
      </c>
      <c r="O73" s="33">
        <v>5</v>
      </c>
      <c r="P73" s="468">
        <f t="shared" si="11"/>
        <v>16.433333333333334</v>
      </c>
      <c r="Q73" s="5">
        <v>476.56666666666666</v>
      </c>
      <c r="R73" s="468">
        <f t="shared" si="7"/>
        <v>525.86666666666667</v>
      </c>
      <c r="S73" s="15">
        <f t="shared" si="8"/>
        <v>49.300000000000011</v>
      </c>
      <c r="T73" s="468">
        <f t="shared" si="9"/>
        <v>460.13333333333321</v>
      </c>
      <c r="U73" s="453">
        <v>17316</v>
      </c>
      <c r="W73" s="45">
        <f t="shared" si="10"/>
        <v>32</v>
      </c>
    </row>
    <row r="74" spans="1:23" s="453" customFormat="1" ht="15.75">
      <c r="B74" s="33" t="s">
        <v>2598</v>
      </c>
      <c r="F74" s="453" t="s">
        <v>2599</v>
      </c>
      <c r="G74" s="483">
        <v>41110</v>
      </c>
      <c r="H74" s="453">
        <v>20</v>
      </c>
      <c r="I74" s="453">
        <v>7</v>
      </c>
      <c r="J74" s="453">
        <v>2012</v>
      </c>
      <c r="K74" s="33" t="s">
        <v>540</v>
      </c>
      <c r="L74" s="85" t="s">
        <v>2600</v>
      </c>
      <c r="M74" s="33" t="s">
        <v>2553</v>
      </c>
      <c r="N74" s="480">
        <f>850*1.16</f>
        <v>985.99999999999989</v>
      </c>
      <c r="O74" s="33">
        <v>5</v>
      </c>
      <c r="P74" s="468">
        <f t="shared" si="11"/>
        <v>16.433333333333334</v>
      </c>
      <c r="Q74" s="5">
        <v>476.56666666666666</v>
      </c>
      <c r="R74" s="468">
        <f t="shared" si="7"/>
        <v>525.86666666666667</v>
      </c>
      <c r="S74" s="15">
        <f t="shared" si="8"/>
        <v>49.300000000000011</v>
      </c>
      <c r="T74" s="468">
        <f t="shared" si="9"/>
        <v>460.13333333333321</v>
      </c>
      <c r="U74" s="453">
        <v>17316</v>
      </c>
      <c r="W74" s="45">
        <f t="shared" si="10"/>
        <v>32</v>
      </c>
    </row>
    <row r="75" spans="1:23" s="453" customFormat="1" ht="15.75">
      <c r="B75" s="33" t="s">
        <v>2598</v>
      </c>
      <c r="F75" s="453" t="s">
        <v>2599</v>
      </c>
      <c r="G75" s="483">
        <v>41110</v>
      </c>
      <c r="H75" s="453">
        <v>20</v>
      </c>
      <c r="I75" s="453">
        <v>7</v>
      </c>
      <c r="J75" s="453">
        <v>2012</v>
      </c>
      <c r="K75" s="33" t="s">
        <v>540</v>
      </c>
      <c r="L75" s="85" t="s">
        <v>2600</v>
      </c>
      <c r="M75" s="33" t="s">
        <v>2553</v>
      </c>
      <c r="N75" s="480">
        <f>850*1.16</f>
        <v>985.99999999999989</v>
      </c>
      <c r="O75" s="33">
        <v>5</v>
      </c>
      <c r="P75" s="468">
        <f t="shared" si="11"/>
        <v>16.433333333333334</v>
      </c>
      <c r="Q75" s="5">
        <v>476.56666666666666</v>
      </c>
      <c r="R75" s="468">
        <f t="shared" si="7"/>
        <v>525.86666666666667</v>
      </c>
      <c r="S75" s="15">
        <f t="shared" si="8"/>
        <v>49.300000000000011</v>
      </c>
      <c r="T75" s="468">
        <f t="shared" si="9"/>
        <v>460.13333333333321</v>
      </c>
      <c r="U75" s="453">
        <v>17316</v>
      </c>
      <c r="W75" s="45">
        <f t="shared" si="10"/>
        <v>32</v>
      </c>
    </row>
    <row r="76" spans="1:23" s="453" customFormat="1" ht="15.75">
      <c r="B76" s="33" t="s">
        <v>2598</v>
      </c>
      <c r="F76" s="453" t="s">
        <v>2599</v>
      </c>
      <c r="G76" s="483">
        <v>41110</v>
      </c>
      <c r="H76" s="453">
        <v>20</v>
      </c>
      <c r="I76" s="453">
        <v>7</v>
      </c>
      <c r="J76" s="453">
        <v>2012</v>
      </c>
      <c r="K76" s="33" t="s">
        <v>540</v>
      </c>
      <c r="L76" s="85" t="s">
        <v>2600</v>
      </c>
      <c r="M76" s="33" t="s">
        <v>2553</v>
      </c>
      <c r="N76" s="480">
        <f>850*1.16</f>
        <v>985.99999999999989</v>
      </c>
      <c r="O76" s="33">
        <v>5</v>
      </c>
      <c r="P76" s="468">
        <f t="shared" si="11"/>
        <v>16.433333333333334</v>
      </c>
      <c r="Q76" s="5">
        <v>476.56666666666666</v>
      </c>
      <c r="R76" s="468">
        <f t="shared" si="7"/>
        <v>525.86666666666667</v>
      </c>
      <c r="S76" s="15">
        <f t="shared" si="8"/>
        <v>49.300000000000011</v>
      </c>
      <c r="T76" s="468">
        <f t="shared" si="9"/>
        <v>460.13333333333321</v>
      </c>
      <c r="U76" s="453">
        <v>17316</v>
      </c>
      <c r="W76" s="45">
        <f t="shared" si="10"/>
        <v>32</v>
      </c>
    </row>
    <row r="77" spans="1:23" s="453" customFormat="1" ht="15.75">
      <c r="B77" s="33" t="s">
        <v>2601</v>
      </c>
      <c r="F77" s="453" t="s">
        <v>2599</v>
      </c>
      <c r="G77" s="483">
        <v>41110</v>
      </c>
      <c r="H77" s="453">
        <v>20</v>
      </c>
      <c r="I77" s="453">
        <v>7</v>
      </c>
      <c r="J77" s="453">
        <v>2012</v>
      </c>
      <c r="K77" s="33" t="s">
        <v>540</v>
      </c>
      <c r="L77" s="85" t="s">
        <v>2600</v>
      </c>
      <c r="M77" s="33" t="s">
        <v>2553</v>
      </c>
      <c r="N77" s="480">
        <f t="shared" ref="N77:N82" si="12">1200*1.16</f>
        <v>1392</v>
      </c>
      <c r="O77" s="33">
        <v>5</v>
      </c>
      <c r="P77" s="468">
        <f t="shared" si="11"/>
        <v>23.2</v>
      </c>
      <c r="Q77" s="5">
        <v>672.8</v>
      </c>
      <c r="R77" s="468">
        <f t="shared" si="7"/>
        <v>742.4</v>
      </c>
      <c r="S77" s="15">
        <f t="shared" si="8"/>
        <v>69.600000000000023</v>
      </c>
      <c r="T77" s="468">
        <f t="shared" si="9"/>
        <v>649.6</v>
      </c>
      <c r="U77" s="453">
        <v>17316</v>
      </c>
      <c r="W77" s="45">
        <f t="shared" si="10"/>
        <v>32</v>
      </c>
    </row>
    <row r="78" spans="1:23" s="453" customFormat="1" ht="15.75">
      <c r="B78" s="33" t="s">
        <v>2601</v>
      </c>
      <c r="F78" s="453" t="s">
        <v>2599</v>
      </c>
      <c r="G78" s="483">
        <v>41110</v>
      </c>
      <c r="H78" s="453">
        <v>20</v>
      </c>
      <c r="I78" s="453">
        <v>7</v>
      </c>
      <c r="J78" s="453">
        <v>2012</v>
      </c>
      <c r="K78" s="33" t="s">
        <v>540</v>
      </c>
      <c r="L78" s="85" t="s">
        <v>2600</v>
      </c>
      <c r="M78" s="33" t="s">
        <v>2553</v>
      </c>
      <c r="N78" s="480">
        <f t="shared" si="12"/>
        <v>1392</v>
      </c>
      <c r="O78" s="33">
        <v>5</v>
      </c>
      <c r="P78" s="468">
        <f t="shared" si="11"/>
        <v>23.2</v>
      </c>
      <c r="Q78" s="5">
        <v>672.8</v>
      </c>
      <c r="R78" s="468">
        <f t="shared" si="7"/>
        <v>742.4</v>
      </c>
      <c r="S78" s="15">
        <f t="shared" si="8"/>
        <v>69.600000000000023</v>
      </c>
      <c r="T78" s="468">
        <f t="shared" si="9"/>
        <v>649.6</v>
      </c>
      <c r="U78" s="453">
        <v>17316</v>
      </c>
      <c r="W78" s="45">
        <f t="shared" si="10"/>
        <v>32</v>
      </c>
    </row>
    <row r="79" spans="1:23" s="453" customFormat="1" ht="15.75">
      <c r="B79" s="33" t="s">
        <v>2601</v>
      </c>
      <c r="F79" s="453" t="s">
        <v>2599</v>
      </c>
      <c r="G79" s="483">
        <v>41110</v>
      </c>
      <c r="H79" s="453">
        <v>20</v>
      </c>
      <c r="I79" s="453">
        <v>7</v>
      </c>
      <c r="J79" s="453">
        <v>2012</v>
      </c>
      <c r="K79" s="33" t="s">
        <v>540</v>
      </c>
      <c r="L79" s="85" t="s">
        <v>2600</v>
      </c>
      <c r="M79" s="33" t="s">
        <v>2553</v>
      </c>
      <c r="N79" s="480">
        <f t="shared" si="12"/>
        <v>1392</v>
      </c>
      <c r="O79" s="33">
        <v>5</v>
      </c>
      <c r="P79" s="468">
        <f t="shared" si="11"/>
        <v>23.2</v>
      </c>
      <c r="Q79" s="5">
        <v>672.8</v>
      </c>
      <c r="R79" s="468">
        <f t="shared" si="7"/>
        <v>742.4</v>
      </c>
      <c r="S79" s="15">
        <f t="shared" si="8"/>
        <v>69.600000000000023</v>
      </c>
      <c r="T79" s="468">
        <f t="shared" si="9"/>
        <v>649.6</v>
      </c>
      <c r="U79" s="453">
        <v>17316</v>
      </c>
      <c r="W79" s="45">
        <f t="shared" si="10"/>
        <v>32</v>
      </c>
    </row>
    <row r="80" spans="1:23" s="453" customFormat="1" ht="15.75">
      <c r="B80" s="33" t="s">
        <v>2601</v>
      </c>
      <c r="F80" s="453" t="s">
        <v>2599</v>
      </c>
      <c r="G80" s="483">
        <v>41110</v>
      </c>
      <c r="H80" s="453">
        <v>20</v>
      </c>
      <c r="I80" s="453">
        <v>7</v>
      </c>
      <c r="J80" s="453">
        <v>2012</v>
      </c>
      <c r="K80" s="33" t="s">
        <v>540</v>
      </c>
      <c r="L80" s="85" t="s">
        <v>2600</v>
      </c>
      <c r="M80" s="33" t="s">
        <v>2553</v>
      </c>
      <c r="N80" s="480">
        <f t="shared" si="12"/>
        <v>1392</v>
      </c>
      <c r="O80" s="33">
        <v>5</v>
      </c>
      <c r="P80" s="468">
        <f t="shared" si="11"/>
        <v>23.2</v>
      </c>
      <c r="Q80" s="5">
        <v>672.8</v>
      </c>
      <c r="R80" s="468">
        <f t="shared" si="7"/>
        <v>742.4</v>
      </c>
      <c r="S80" s="15">
        <f t="shared" si="8"/>
        <v>69.600000000000023</v>
      </c>
      <c r="T80" s="468">
        <f t="shared" si="9"/>
        <v>649.6</v>
      </c>
      <c r="U80" s="453">
        <v>17316</v>
      </c>
      <c r="W80" s="45">
        <f t="shared" si="10"/>
        <v>32</v>
      </c>
    </row>
    <row r="81" spans="1:23" s="453" customFormat="1" ht="15.75">
      <c r="B81" s="33" t="s">
        <v>2601</v>
      </c>
      <c r="F81" s="453" t="s">
        <v>2599</v>
      </c>
      <c r="G81" s="483">
        <v>41110</v>
      </c>
      <c r="H81" s="453">
        <v>20</v>
      </c>
      <c r="I81" s="453">
        <v>7</v>
      </c>
      <c r="J81" s="453">
        <v>2012</v>
      </c>
      <c r="K81" s="33" t="s">
        <v>540</v>
      </c>
      <c r="L81" s="85" t="s">
        <v>2600</v>
      </c>
      <c r="M81" s="33" t="s">
        <v>2553</v>
      </c>
      <c r="N81" s="480">
        <f t="shared" si="12"/>
        <v>1392</v>
      </c>
      <c r="O81" s="33">
        <v>5</v>
      </c>
      <c r="P81" s="468">
        <f t="shared" si="11"/>
        <v>23.2</v>
      </c>
      <c r="Q81" s="5">
        <v>672.8</v>
      </c>
      <c r="R81" s="468">
        <f t="shared" si="7"/>
        <v>742.4</v>
      </c>
      <c r="S81" s="15">
        <f t="shared" si="8"/>
        <v>69.600000000000023</v>
      </c>
      <c r="T81" s="468">
        <f t="shared" si="9"/>
        <v>649.6</v>
      </c>
      <c r="U81" s="453">
        <v>17316</v>
      </c>
      <c r="W81" s="45">
        <f t="shared" si="10"/>
        <v>32</v>
      </c>
    </row>
    <row r="82" spans="1:23" s="453" customFormat="1" ht="15.75">
      <c r="B82" s="33" t="s">
        <v>2601</v>
      </c>
      <c r="F82" s="453" t="s">
        <v>2599</v>
      </c>
      <c r="G82" s="483">
        <v>41110</v>
      </c>
      <c r="H82" s="453">
        <v>20</v>
      </c>
      <c r="I82" s="453">
        <v>7</v>
      </c>
      <c r="J82" s="453">
        <v>2012</v>
      </c>
      <c r="K82" s="33" t="s">
        <v>540</v>
      </c>
      <c r="L82" s="85" t="s">
        <v>2600</v>
      </c>
      <c r="M82" s="33" t="s">
        <v>2553</v>
      </c>
      <c r="N82" s="480">
        <f t="shared" si="12"/>
        <v>1392</v>
      </c>
      <c r="O82" s="33">
        <v>5</v>
      </c>
      <c r="P82" s="468">
        <f t="shared" si="11"/>
        <v>23.2</v>
      </c>
      <c r="Q82" s="5">
        <v>672.8</v>
      </c>
      <c r="R82" s="468">
        <f t="shared" si="7"/>
        <v>742.4</v>
      </c>
      <c r="S82" s="15">
        <f t="shared" si="8"/>
        <v>69.600000000000023</v>
      </c>
      <c r="T82" s="468">
        <f t="shared" si="9"/>
        <v>649.6</v>
      </c>
      <c r="U82" s="453">
        <v>17316</v>
      </c>
      <c r="W82" s="45">
        <f t="shared" si="10"/>
        <v>32</v>
      </c>
    </row>
    <row r="83" spans="1:23" s="453" customFormat="1" ht="15.75">
      <c r="B83" s="33" t="s">
        <v>2602</v>
      </c>
      <c r="F83" s="453" t="s">
        <v>2599</v>
      </c>
      <c r="G83" s="483">
        <v>41110</v>
      </c>
      <c r="H83" s="453">
        <v>20</v>
      </c>
      <c r="I83" s="453">
        <v>7</v>
      </c>
      <c r="J83" s="453">
        <v>2012</v>
      </c>
      <c r="K83" s="33" t="s">
        <v>540</v>
      </c>
      <c r="L83" s="85" t="s">
        <v>2600</v>
      </c>
      <c r="M83" s="33" t="s">
        <v>2553</v>
      </c>
      <c r="N83" s="480">
        <f>6900*1.16</f>
        <v>8003.9999999999991</v>
      </c>
      <c r="O83" s="33">
        <v>5</v>
      </c>
      <c r="P83" s="468">
        <f t="shared" si="11"/>
        <v>133.39999999999998</v>
      </c>
      <c r="Q83" s="5">
        <v>3868.5999999999995</v>
      </c>
      <c r="R83" s="468">
        <f t="shared" si="7"/>
        <v>4268.7999999999993</v>
      </c>
      <c r="S83" s="15">
        <f t="shared" si="8"/>
        <v>400.19999999999982</v>
      </c>
      <c r="T83" s="468">
        <f t="shared" si="9"/>
        <v>3735.2</v>
      </c>
      <c r="U83" s="453">
        <v>17316</v>
      </c>
      <c r="W83" s="45">
        <f t="shared" si="10"/>
        <v>32</v>
      </c>
    </row>
    <row r="84" spans="1:23" s="453" customFormat="1" ht="15.75">
      <c r="B84" s="33" t="s">
        <v>2602</v>
      </c>
      <c r="F84" s="453" t="s">
        <v>2599</v>
      </c>
      <c r="G84" s="483">
        <v>41110</v>
      </c>
      <c r="H84" s="453">
        <v>20</v>
      </c>
      <c r="I84" s="453">
        <v>7</v>
      </c>
      <c r="J84" s="453">
        <v>2012</v>
      </c>
      <c r="K84" s="33" t="s">
        <v>540</v>
      </c>
      <c r="L84" s="85" t="s">
        <v>2600</v>
      </c>
      <c r="M84" s="33" t="s">
        <v>2553</v>
      </c>
      <c r="N84" s="480">
        <f>6900*1.16</f>
        <v>8003.9999999999991</v>
      </c>
      <c r="O84" s="33">
        <v>5</v>
      </c>
      <c r="P84" s="468">
        <f t="shared" si="11"/>
        <v>133.39999999999998</v>
      </c>
      <c r="Q84" s="5">
        <v>3868.5999999999995</v>
      </c>
      <c r="R84" s="468">
        <f t="shared" si="7"/>
        <v>4268.7999999999993</v>
      </c>
      <c r="S84" s="15">
        <f t="shared" si="8"/>
        <v>400.19999999999982</v>
      </c>
      <c r="T84" s="468">
        <f t="shared" si="9"/>
        <v>3735.2</v>
      </c>
      <c r="U84" s="453">
        <v>17316</v>
      </c>
      <c r="W84" s="45">
        <f t="shared" si="10"/>
        <v>32</v>
      </c>
    </row>
    <row r="85" spans="1:23" s="453" customFormat="1" ht="15.75">
      <c r="B85" s="33" t="s">
        <v>2602</v>
      </c>
      <c r="F85" s="453" t="s">
        <v>2599</v>
      </c>
      <c r="G85" s="483">
        <v>41110</v>
      </c>
      <c r="H85" s="453">
        <v>20</v>
      </c>
      <c r="I85" s="453">
        <v>7</v>
      </c>
      <c r="J85" s="453">
        <v>2012</v>
      </c>
      <c r="K85" s="33" t="s">
        <v>540</v>
      </c>
      <c r="L85" s="85" t="s">
        <v>2600</v>
      </c>
      <c r="M85" s="33" t="s">
        <v>2553</v>
      </c>
      <c r="N85" s="480">
        <f>6900*1.16</f>
        <v>8003.9999999999991</v>
      </c>
      <c r="O85" s="33">
        <v>5</v>
      </c>
      <c r="P85" s="468">
        <f t="shared" si="11"/>
        <v>133.39999999999998</v>
      </c>
      <c r="Q85" s="5">
        <v>3868.5999999999995</v>
      </c>
      <c r="R85" s="468">
        <f t="shared" si="7"/>
        <v>4268.7999999999993</v>
      </c>
      <c r="S85" s="15">
        <f t="shared" si="8"/>
        <v>400.19999999999982</v>
      </c>
      <c r="T85" s="468">
        <f t="shared" si="9"/>
        <v>3735.2</v>
      </c>
      <c r="U85" s="453">
        <v>17316</v>
      </c>
      <c r="W85" s="45">
        <f t="shared" si="10"/>
        <v>32</v>
      </c>
    </row>
    <row r="86" spans="1:23" s="453" customFormat="1" ht="15.75">
      <c r="B86" s="33" t="s">
        <v>2602</v>
      </c>
      <c r="F86" s="453" t="s">
        <v>2599</v>
      </c>
      <c r="G86" s="483">
        <v>41110</v>
      </c>
      <c r="H86" s="453">
        <v>20</v>
      </c>
      <c r="I86" s="453">
        <v>7</v>
      </c>
      <c r="J86" s="453">
        <v>2012</v>
      </c>
      <c r="K86" s="33" t="s">
        <v>540</v>
      </c>
      <c r="L86" s="85" t="s">
        <v>2600</v>
      </c>
      <c r="M86" s="33" t="s">
        <v>2553</v>
      </c>
      <c r="N86" s="480">
        <f>6900*1.16</f>
        <v>8003.9999999999991</v>
      </c>
      <c r="O86" s="33">
        <v>5</v>
      </c>
      <c r="P86" s="468">
        <f t="shared" si="11"/>
        <v>133.39999999999998</v>
      </c>
      <c r="Q86" s="5">
        <v>3868.5999999999995</v>
      </c>
      <c r="R86" s="468">
        <f t="shared" si="7"/>
        <v>4268.7999999999993</v>
      </c>
      <c r="S86" s="15">
        <f t="shared" si="8"/>
        <v>400.19999999999982</v>
      </c>
      <c r="T86" s="468">
        <f t="shared" si="9"/>
        <v>3735.2</v>
      </c>
      <c r="U86" s="453">
        <v>17316</v>
      </c>
      <c r="W86" s="45">
        <f t="shared" si="10"/>
        <v>32</v>
      </c>
    </row>
    <row r="87" spans="1:23" s="453" customFormat="1" ht="15.75">
      <c r="B87" s="33" t="s">
        <v>2603</v>
      </c>
      <c r="F87" s="453" t="s">
        <v>2599</v>
      </c>
      <c r="G87" s="483">
        <v>41110</v>
      </c>
      <c r="H87" s="453">
        <v>20</v>
      </c>
      <c r="I87" s="453">
        <v>7</v>
      </c>
      <c r="J87" s="453">
        <v>2012</v>
      </c>
      <c r="K87" s="33" t="s">
        <v>540</v>
      </c>
      <c r="L87" s="85" t="s">
        <v>2600</v>
      </c>
      <c r="M87" s="33" t="s">
        <v>2553</v>
      </c>
      <c r="N87" s="480">
        <f>6100*1.16</f>
        <v>7075.9999999999991</v>
      </c>
      <c r="O87" s="33">
        <v>5</v>
      </c>
      <c r="P87" s="468">
        <f t="shared" si="11"/>
        <v>117.93333333333332</v>
      </c>
      <c r="Q87" s="5">
        <v>3420.0666666666662</v>
      </c>
      <c r="R87" s="468">
        <f t="shared" si="7"/>
        <v>3773.8666666666663</v>
      </c>
      <c r="S87" s="15">
        <f t="shared" si="8"/>
        <v>353.80000000000018</v>
      </c>
      <c r="T87" s="468">
        <f t="shared" si="9"/>
        <v>3302.1333333333328</v>
      </c>
      <c r="U87" s="453">
        <v>17316</v>
      </c>
      <c r="W87" s="45">
        <f t="shared" si="10"/>
        <v>32</v>
      </c>
    </row>
    <row r="88" spans="1:23" s="453" customFormat="1" ht="15.75">
      <c r="B88" s="33" t="s">
        <v>2603</v>
      </c>
      <c r="F88" s="453" t="s">
        <v>2599</v>
      </c>
      <c r="G88" s="483">
        <v>41110</v>
      </c>
      <c r="H88" s="453">
        <v>20</v>
      </c>
      <c r="I88" s="453">
        <v>7</v>
      </c>
      <c r="J88" s="453">
        <v>2012</v>
      </c>
      <c r="K88" s="33" t="s">
        <v>540</v>
      </c>
      <c r="L88" s="85" t="s">
        <v>2600</v>
      </c>
      <c r="M88" s="33" t="s">
        <v>2553</v>
      </c>
      <c r="N88" s="480">
        <f>6100*1.16</f>
        <v>7075.9999999999991</v>
      </c>
      <c r="O88" s="33">
        <v>5</v>
      </c>
      <c r="P88" s="468">
        <f t="shared" si="11"/>
        <v>117.93333333333332</v>
      </c>
      <c r="Q88" s="5">
        <v>3420.0666666666662</v>
      </c>
      <c r="R88" s="468">
        <f t="shared" si="7"/>
        <v>3773.8666666666663</v>
      </c>
      <c r="S88" s="15">
        <f t="shared" si="8"/>
        <v>353.80000000000018</v>
      </c>
      <c r="T88" s="468">
        <f t="shared" si="9"/>
        <v>3302.1333333333328</v>
      </c>
      <c r="U88" s="453">
        <v>17316</v>
      </c>
      <c r="W88" s="45">
        <f t="shared" si="10"/>
        <v>32</v>
      </c>
    </row>
    <row r="89" spans="1:23" s="453" customFormat="1" ht="15.75">
      <c r="B89" s="33" t="s">
        <v>2603</v>
      </c>
      <c r="F89" s="453" t="s">
        <v>2599</v>
      </c>
      <c r="G89" s="483">
        <v>41110</v>
      </c>
      <c r="H89" s="453">
        <v>20</v>
      </c>
      <c r="I89" s="453">
        <v>7</v>
      </c>
      <c r="J89" s="453">
        <v>2012</v>
      </c>
      <c r="K89" s="33" t="s">
        <v>540</v>
      </c>
      <c r="L89" s="85" t="s">
        <v>2600</v>
      </c>
      <c r="M89" s="33" t="s">
        <v>2553</v>
      </c>
      <c r="N89" s="480">
        <f>6100*1.16</f>
        <v>7075.9999999999991</v>
      </c>
      <c r="O89" s="33">
        <v>5</v>
      </c>
      <c r="P89" s="468">
        <f t="shared" si="11"/>
        <v>117.93333333333332</v>
      </c>
      <c r="Q89" s="5">
        <v>3420.0666666666662</v>
      </c>
      <c r="R89" s="468">
        <f t="shared" si="7"/>
        <v>3773.8666666666663</v>
      </c>
      <c r="S89" s="15">
        <f t="shared" si="8"/>
        <v>353.80000000000018</v>
      </c>
      <c r="T89" s="468">
        <f t="shared" si="9"/>
        <v>3302.1333333333328</v>
      </c>
      <c r="U89" s="453">
        <v>17316</v>
      </c>
      <c r="W89" s="45">
        <f t="shared" si="10"/>
        <v>32</v>
      </c>
    </row>
    <row r="90" spans="1:23" s="453" customFormat="1" ht="15.75">
      <c r="B90" s="33" t="s">
        <v>2603</v>
      </c>
      <c r="F90" s="453" t="s">
        <v>2599</v>
      </c>
      <c r="G90" s="483">
        <v>41110</v>
      </c>
      <c r="H90" s="453">
        <v>20</v>
      </c>
      <c r="I90" s="453">
        <v>7</v>
      </c>
      <c r="J90" s="453">
        <v>2012</v>
      </c>
      <c r="K90" s="33" t="s">
        <v>540</v>
      </c>
      <c r="L90" s="85" t="s">
        <v>2600</v>
      </c>
      <c r="M90" s="33" t="s">
        <v>2553</v>
      </c>
      <c r="N90" s="480">
        <f>6100*1.16</f>
        <v>7075.9999999999991</v>
      </c>
      <c r="O90" s="33">
        <v>5</v>
      </c>
      <c r="P90" s="468">
        <f t="shared" si="11"/>
        <v>117.93333333333332</v>
      </c>
      <c r="Q90" s="5">
        <v>3420.0666666666662</v>
      </c>
      <c r="R90" s="468">
        <f t="shared" si="7"/>
        <v>3773.8666666666663</v>
      </c>
      <c r="S90" s="15">
        <f t="shared" si="8"/>
        <v>353.80000000000018</v>
      </c>
      <c r="T90" s="468">
        <f t="shared" si="9"/>
        <v>3302.1333333333328</v>
      </c>
      <c r="U90" s="453">
        <v>17316</v>
      </c>
      <c r="W90" s="45">
        <f t="shared" si="10"/>
        <v>32</v>
      </c>
    </row>
    <row r="91" spans="1:23" s="453" customFormat="1" ht="15.75">
      <c r="B91" s="33"/>
      <c r="G91" s="483"/>
      <c r="K91" s="33"/>
      <c r="L91" s="85"/>
      <c r="M91" s="33"/>
      <c r="N91" s="477">
        <f>SUM(N69:N90)</f>
        <v>134502</v>
      </c>
      <c r="O91" s="57"/>
      <c r="P91" s="479">
        <f>SUM(P69:P90)</f>
        <v>2241.7000000000012</v>
      </c>
      <c r="Q91" s="479">
        <v>65009.299999999996</v>
      </c>
      <c r="R91" s="479">
        <f>SUM(R69:R90)</f>
        <v>71734.400000000038</v>
      </c>
      <c r="S91" s="479">
        <f>SUM(S69:S90)</f>
        <v>6725.1</v>
      </c>
      <c r="T91" s="479">
        <f>SUM(T69:T90)</f>
        <v>62767.599999999962</v>
      </c>
      <c r="U91" s="484"/>
      <c r="W91" s="45"/>
    </row>
    <row r="92" spans="1:23" s="453" customFormat="1" ht="15.75">
      <c r="B92" s="33"/>
      <c r="L92" s="85"/>
      <c r="N92" s="480"/>
      <c r="P92" s="468"/>
      <c r="Q92" s="468"/>
      <c r="R92" s="468"/>
      <c r="S92" s="468"/>
      <c r="T92" s="468"/>
      <c r="W92" s="45"/>
    </row>
    <row r="93" spans="1:23" s="458" customFormat="1" ht="16.5" thickBot="1">
      <c r="A93" s="107" t="s">
        <v>2802</v>
      </c>
      <c r="L93" s="474"/>
      <c r="N93" s="485">
        <f>+N67+N91</f>
        <v>904325.46000000008</v>
      </c>
      <c r="P93" s="485">
        <f>+P67+P91</f>
        <v>2871.8263333333343</v>
      </c>
      <c r="Q93" s="485">
        <v>824700.73866666679</v>
      </c>
      <c r="R93" s="485">
        <f>+R67+R91</f>
        <v>833316.21766666684</v>
      </c>
      <c r="S93" s="485">
        <f>+S67+S91</f>
        <v>8615.4789999999994</v>
      </c>
      <c r="T93" s="485">
        <f>+T67+T91</f>
        <v>71009.242333333255</v>
      </c>
      <c r="W93" s="45"/>
    </row>
    <row r="94" spans="1:23" s="453" customFormat="1" ht="16.5" thickTop="1">
      <c r="L94" s="85"/>
    </row>
    <row r="95" spans="1:23" s="80" customFormat="1" ht="15.75">
      <c r="L95" s="437"/>
    </row>
    <row r="96" spans="1:23" s="80" customFormat="1" ht="15.75">
      <c r="L96" s="437"/>
    </row>
    <row r="97" spans="12:12" s="80" customFormat="1" ht="15.75">
      <c r="L97" s="437"/>
    </row>
    <row r="98" spans="12:12" s="80" customFormat="1" ht="15.75">
      <c r="L98" s="437"/>
    </row>
    <row r="99" spans="12:12" s="80" customFormat="1" ht="15.75">
      <c r="L99" s="437"/>
    </row>
    <row r="100" spans="12:12" s="80" customFormat="1" ht="15.75">
      <c r="L100" s="437"/>
    </row>
    <row r="101" spans="12:12" s="80" customFormat="1" ht="15.75">
      <c r="L101" s="437"/>
    </row>
    <row r="102" spans="12:12" s="80" customFormat="1" ht="15.75">
      <c r="L102" s="437"/>
    </row>
    <row r="103" spans="12:12" s="80" customFormat="1" ht="15.75">
      <c r="L103" s="437"/>
    </row>
    <row r="104" spans="12:12" s="80" customFormat="1" ht="15.75">
      <c r="L104" s="437"/>
    </row>
    <row r="105" spans="12:12" s="80" customFormat="1" ht="15.75">
      <c r="L105" s="437"/>
    </row>
    <row r="106" spans="12:12" s="80" customFormat="1" ht="15.75">
      <c r="L106" s="437"/>
    </row>
    <row r="107" spans="12:12" s="80" customFormat="1" ht="15.75">
      <c r="L107" s="437"/>
    </row>
    <row r="108" spans="12:12" s="80" customFormat="1" ht="15.75">
      <c r="L108" s="437"/>
    </row>
    <row r="109" spans="12:12" s="80" customFormat="1" ht="15.75">
      <c r="L109" s="437"/>
    </row>
    <row r="110" spans="12:12" s="80" customFormat="1" ht="15.75">
      <c r="L110" s="437"/>
    </row>
    <row r="111" spans="12:12" s="80" customFormat="1" ht="15.75">
      <c r="L111" s="437"/>
    </row>
    <row r="112" spans="12:12" s="80" customFormat="1" ht="15.75">
      <c r="L112" s="437"/>
    </row>
    <row r="113" spans="12:12" s="80" customFormat="1" ht="15.75">
      <c r="L113" s="437"/>
    </row>
    <row r="114" spans="12:12" s="80" customFormat="1" ht="15.75">
      <c r="L114" s="437"/>
    </row>
    <row r="115" spans="12:12" s="80" customFormat="1" ht="15.75">
      <c r="L115" s="437"/>
    </row>
    <row r="116" spans="12:12" s="80" customFormat="1" ht="15.75">
      <c r="L116" s="437"/>
    </row>
    <row r="117" spans="12:12" s="80" customFormat="1" ht="15.75">
      <c r="L117" s="437"/>
    </row>
    <row r="118" spans="12:12" s="80" customFormat="1" ht="15.75">
      <c r="L118" s="437"/>
    </row>
    <row r="119" spans="12:12" s="80" customFormat="1" ht="15.75">
      <c r="L119" s="437"/>
    </row>
    <row r="120" spans="12:12" s="80" customFormat="1" ht="15.75">
      <c r="L120" s="437"/>
    </row>
    <row r="121" spans="12:12" s="80" customFormat="1" ht="15.75">
      <c r="L121" s="437"/>
    </row>
    <row r="122" spans="12:12" s="80" customFormat="1" ht="15.75">
      <c r="L122" s="437"/>
    </row>
    <row r="123" spans="12:12" s="80" customFormat="1" ht="15.75">
      <c r="L123" s="437"/>
    </row>
    <row r="124" spans="12:12" s="80" customFormat="1" ht="15.75">
      <c r="L124" s="437"/>
    </row>
    <row r="125" spans="12:12" s="80" customFormat="1" ht="15.75">
      <c r="L125" s="437"/>
    </row>
    <row r="126" spans="12:12" s="80" customFormat="1" ht="15.75">
      <c r="L126" s="437"/>
    </row>
    <row r="127" spans="12:12" s="80" customFormat="1" ht="15.75">
      <c r="L127" s="437"/>
    </row>
    <row r="128" spans="12:12" s="80" customFormat="1" ht="15.75">
      <c r="L128" s="437"/>
    </row>
    <row r="129" spans="12:12" s="80" customFormat="1" ht="15.75">
      <c r="L129" s="437"/>
    </row>
    <row r="130" spans="12:12" s="80" customFormat="1" ht="15.75">
      <c r="L130" s="437"/>
    </row>
    <row r="131" spans="12:12" s="80" customFormat="1" ht="15.75">
      <c r="L131" s="437"/>
    </row>
    <row r="132" spans="12:12" s="80" customFormat="1" ht="15.75">
      <c r="L132" s="437"/>
    </row>
    <row r="133" spans="12:12" s="80" customFormat="1" ht="15.75">
      <c r="L133" s="437"/>
    </row>
    <row r="134" spans="12:12" s="80" customFormat="1" ht="15.75">
      <c r="L134" s="437"/>
    </row>
    <row r="135" spans="12:12" s="80" customFormat="1" ht="15.75">
      <c r="L135" s="437"/>
    </row>
    <row r="136" spans="12:12" s="80" customFormat="1" ht="15.75">
      <c r="L136" s="437"/>
    </row>
    <row r="137" spans="12:12" s="80" customFormat="1" ht="15.75">
      <c r="L137" s="437"/>
    </row>
    <row r="138" spans="12:12" s="80" customFormat="1" ht="15.75">
      <c r="L138" s="437"/>
    </row>
    <row r="139" spans="12:12" s="80" customFormat="1" ht="15.75">
      <c r="L139" s="437"/>
    </row>
    <row r="140" spans="12:12" s="80" customFormat="1" ht="15.75">
      <c r="L140" s="437"/>
    </row>
    <row r="141" spans="12:12" s="80" customFormat="1" ht="15.75">
      <c r="L141" s="437"/>
    </row>
    <row r="142" spans="12:12" s="80" customFormat="1" ht="15.75">
      <c r="L142" s="437"/>
    </row>
    <row r="143" spans="12:12" s="80" customFormat="1" ht="15.75">
      <c r="L143" s="437"/>
    </row>
    <row r="144" spans="12:12" s="80" customFormat="1" ht="15.75">
      <c r="L144" s="437"/>
    </row>
    <row r="145" spans="12:12" s="80" customFormat="1" ht="15.75">
      <c r="L145" s="437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V89"/>
  <sheetViews>
    <sheetView topLeftCell="F58" zoomScaleNormal="100" workbookViewId="0">
      <selection activeCell="O97" sqref="O97"/>
    </sheetView>
  </sheetViews>
  <sheetFormatPr baseColWidth="10" defaultRowHeight="12.75"/>
  <cols>
    <col min="1" max="1" width="7.85546875" style="431" customWidth="1"/>
    <col min="2" max="2" width="39.7109375" style="431" customWidth="1"/>
    <col min="3" max="3" width="11.7109375" style="486" customWidth="1"/>
    <col min="4" max="4" width="14.42578125" style="486" customWidth="1"/>
    <col min="5" max="6" width="20.7109375" style="431" customWidth="1"/>
    <col min="7" max="8" width="5" style="431" customWidth="1"/>
    <col min="9" max="9" width="8.5703125" style="431" customWidth="1"/>
    <col min="10" max="10" width="7.42578125" style="431" customWidth="1"/>
    <col min="11" max="11" width="7.7109375" style="431" customWidth="1"/>
    <col min="12" max="12" width="7.5703125" style="431" customWidth="1"/>
    <col min="13" max="13" width="13.42578125" style="431" customWidth="1"/>
    <col min="14" max="14" width="13.42578125" style="498" customWidth="1"/>
    <col min="15" max="16" width="14.7109375" style="531" customWidth="1"/>
    <col min="17" max="18" width="15.140625" style="530" customWidth="1"/>
    <col min="19" max="19" width="15.85546875" style="431" bestFit="1" customWidth="1"/>
    <col min="20" max="20" width="11.5703125" style="431" customWidth="1"/>
    <col min="21" max="16384" width="11.42578125" style="431"/>
  </cols>
  <sheetData>
    <row r="1" spans="1:22" s="505" customFormat="1" ht="18.75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</row>
    <row r="2" spans="1:22" s="80" customFormat="1" ht="15.75">
      <c r="A2" s="666" t="s">
        <v>2613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</row>
    <row r="3" spans="1:22">
      <c r="A3" s="663" t="str">
        <f>'Equipos de Producción'!A3:S3</f>
        <v>(Al 31 de Marzo del 2015)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506"/>
      <c r="U3" s="506"/>
    </row>
    <row r="4" spans="1:22" s="509" customFormat="1" ht="15.75">
      <c r="A4" s="50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641"/>
      <c r="O4" s="507"/>
      <c r="P4" s="507"/>
      <c r="Q4" s="508"/>
      <c r="R4" s="508"/>
    </row>
    <row r="5" spans="1:22" s="1" customFormat="1">
      <c r="C5" s="39"/>
      <c r="D5" s="39"/>
      <c r="N5" s="519"/>
      <c r="O5" s="510"/>
      <c r="P5" s="510"/>
      <c r="Q5" s="511"/>
      <c r="R5" s="511"/>
      <c r="V5" s="123">
        <f>'Equipos Médicos'!W5</f>
        <v>42094</v>
      </c>
    </row>
    <row r="6" spans="1:22" ht="15.75">
      <c r="A6" s="512"/>
      <c r="O6" s="649" t="s">
        <v>4</v>
      </c>
      <c r="P6" s="650"/>
      <c r="Q6" s="650"/>
      <c r="R6" s="651"/>
      <c r="V6" s="46"/>
    </row>
    <row r="7" spans="1:22" s="513" customFormat="1" ht="63">
      <c r="A7" s="622" t="s">
        <v>2614</v>
      </c>
      <c r="B7" s="622" t="s">
        <v>2615</v>
      </c>
      <c r="C7" s="622" t="s">
        <v>9</v>
      </c>
      <c r="D7" s="622" t="s">
        <v>10</v>
      </c>
      <c r="E7" s="622" t="s">
        <v>12</v>
      </c>
      <c r="F7" s="622" t="s">
        <v>2616</v>
      </c>
      <c r="G7" s="622" t="s">
        <v>14</v>
      </c>
      <c r="H7" s="622" t="s">
        <v>15</v>
      </c>
      <c r="I7" s="622" t="s">
        <v>16</v>
      </c>
      <c r="J7" s="622" t="s">
        <v>2617</v>
      </c>
      <c r="K7" s="622" t="s">
        <v>2618</v>
      </c>
      <c r="L7" s="622" t="s">
        <v>2619</v>
      </c>
      <c r="M7" s="639" t="s">
        <v>20</v>
      </c>
      <c r="N7" s="642" t="s">
        <v>2620</v>
      </c>
      <c r="O7" s="640" t="s">
        <v>23</v>
      </c>
      <c r="P7" s="10" t="str">
        <f>+'Equipos de Producción'!$R$6</f>
        <v>Acumulada Dic. 2014</v>
      </c>
      <c r="Q7" s="10" t="str">
        <f>+'Equipos de Producción'!$S$6</f>
        <v>Acumulada Marzo 2015</v>
      </c>
      <c r="R7" s="10" t="str">
        <f>+'Equipos de Producción'!$T$6</f>
        <v>Deprec. a Registrar Mar. 2015</v>
      </c>
      <c r="S7" s="131" t="s">
        <v>25</v>
      </c>
      <c r="V7" s="393" t="s">
        <v>27</v>
      </c>
    </row>
    <row r="8" spans="1:22" s="498" customFormat="1" ht="15.75">
      <c r="B8" s="100" t="s">
        <v>2621</v>
      </c>
      <c r="C8" s="499"/>
      <c r="D8" s="100"/>
      <c r="E8" s="100" t="s">
        <v>2622</v>
      </c>
      <c r="F8" s="238" t="str">
        <f t="shared" ref="F8:F25" si="0">CONCATENATE(G8,"/",H8,"/",I8,)</f>
        <v>31/3/2008</v>
      </c>
      <c r="G8" s="41">
        <v>31</v>
      </c>
      <c r="H8" s="41">
        <v>3</v>
      </c>
      <c r="I8" s="41">
        <v>2008</v>
      </c>
      <c r="J8" s="41" t="s">
        <v>1820</v>
      </c>
      <c r="K8" s="41">
        <v>4445</v>
      </c>
      <c r="L8" s="41" t="s">
        <v>2623</v>
      </c>
      <c r="M8" s="5">
        <v>466519.06</v>
      </c>
      <c r="N8" s="105">
        <v>5</v>
      </c>
      <c r="O8" s="5">
        <v>0</v>
      </c>
      <c r="P8" s="5">
        <v>233259.02999999997</v>
      </c>
      <c r="Q8" s="5">
        <v>233259.02999999997</v>
      </c>
      <c r="R8" s="15">
        <f>Q8-P8</f>
        <v>0</v>
      </c>
      <c r="S8" s="468">
        <f>M8-Q8</f>
        <v>233260.03000000003</v>
      </c>
      <c r="T8" s="518">
        <f>((2011-I8)*12)+(12-H8)+1</f>
        <v>46</v>
      </c>
      <c r="V8" s="45">
        <f>IF((DATEDIF(F8,V$5,"m"))&gt;=60,60,(DATEDIF(F8,V$5,"m")))</f>
        <v>60</v>
      </c>
    </row>
    <row r="9" spans="1:22" s="498" customFormat="1" ht="15.75">
      <c r="B9" s="100" t="s">
        <v>2624</v>
      </c>
      <c r="C9" s="499"/>
      <c r="D9" s="100" t="s">
        <v>2625</v>
      </c>
      <c r="E9" s="100" t="s">
        <v>2622</v>
      </c>
      <c r="F9" s="238" t="str">
        <f t="shared" si="0"/>
        <v>31/3/2008</v>
      </c>
      <c r="G9" s="41">
        <v>31</v>
      </c>
      <c r="H9" s="41">
        <v>3</v>
      </c>
      <c r="I9" s="41">
        <v>2008</v>
      </c>
      <c r="J9" s="41" t="s">
        <v>1820</v>
      </c>
      <c r="K9" s="41">
        <v>4448</v>
      </c>
      <c r="L9" s="41" t="s">
        <v>2623</v>
      </c>
      <c r="M9" s="5">
        <f>50071.12*1.16</f>
        <v>58082.499199999998</v>
      </c>
      <c r="N9" s="105">
        <v>5</v>
      </c>
      <c r="O9" s="5">
        <v>0</v>
      </c>
      <c r="P9" s="5">
        <v>29040.749599999999</v>
      </c>
      <c r="Q9" s="5">
        <v>29040.749599999999</v>
      </c>
      <c r="R9" s="15">
        <f t="shared" ref="R9:R25" si="1">Q9-P9</f>
        <v>0</v>
      </c>
      <c r="S9" s="468">
        <f t="shared" ref="S9:S25" si="2">M9-Q9</f>
        <v>29041.749599999999</v>
      </c>
      <c r="T9" s="518">
        <f t="shared" ref="T9:T25" si="3">((2011-I9)*12)+(12-H9)+1</f>
        <v>46</v>
      </c>
      <c r="V9" s="45">
        <f t="shared" ref="V9:V29" si="4">IF((DATEDIF(F9,V$5,"m"))&gt;=60,60,(DATEDIF(F9,V$5,"m")))</f>
        <v>60</v>
      </c>
    </row>
    <row r="10" spans="1:22" s="498" customFormat="1" ht="15.75">
      <c r="B10" s="100" t="s">
        <v>2626</v>
      </c>
      <c r="C10" s="499"/>
      <c r="D10" s="100" t="s">
        <v>2627</v>
      </c>
      <c r="E10" s="100" t="s">
        <v>2622</v>
      </c>
      <c r="F10" s="238" t="str">
        <f t="shared" si="0"/>
        <v>31/3/2008</v>
      </c>
      <c r="G10" s="41">
        <v>31</v>
      </c>
      <c r="H10" s="41">
        <v>3</v>
      </c>
      <c r="I10" s="41">
        <v>2008</v>
      </c>
      <c r="J10" s="41" t="s">
        <v>1820</v>
      </c>
      <c r="K10" s="41">
        <v>4448</v>
      </c>
      <c r="L10" s="41" t="s">
        <v>2623</v>
      </c>
      <c r="M10" s="5">
        <f>24165.34*1.16</f>
        <v>28031.794399999999</v>
      </c>
      <c r="N10" s="105">
        <v>5</v>
      </c>
      <c r="O10" s="5">
        <v>0</v>
      </c>
      <c r="P10" s="5">
        <v>14015.397200000001</v>
      </c>
      <c r="Q10" s="5">
        <v>14015.397200000001</v>
      </c>
      <c r="R10" s="15">
        <f t="shared" si="1"/>
        <v>0</v>
      </c>
      <c r="S10" s="468">
        <f t="shared" si="2"/>
        <v>14016.397199999998</v>
      </c>
      <c r="T10" s="518">
        <f t="shared" si="3"/>
        <v>46</v>
      </c>
      <c r="V10" s="45">
        <f t="shared" si="4"/>
        <v>60</v>
      </c>
    </row>
    <row r="11" spans="1:22" s="498" customFormat="1" ht="15.75">
      <c r="B11" s="100" t="s">
        <v>2628</v>
      </c>
      <c r="C11" s="499"/>
      <c r="D11" s="100" t="s">
        <v>2629</v>
      </c>
      <c r="E11" s="100" t="s">
        <v>2622</v>
      </c>
      <c r="F11" s="238" t="str">
        <f t="shared" si="0"/>
        <v>31/3/2008</v>
      </c>
      <c r="G11" s="41">
        <v>31</v>
      </c>
      <c r="H11" s="41">
        <v>3</v>
      </c>
      <c r="I11" s="41">
        <v>2008</v>
      </c>
      <c r="J11" s="41" t="s">
        <v>1820</v>
      </c>
      <c r="K11" s="41">
        <v>4448</v>
      </c>
      <c r="L11" s="41" t="s">
        <v>2623</v>
      </c>
      <c r="M11" s="5">
        <f>52547.9*1.16</f>
        <v>60955.563999999998</v>
      </c>
      <c r="N11" s="105">
        <v>5</v>
      </c>
      <c r="O11" s="5">
        <v>0</v>
      </c>
      <c r="P11" s="5">
        <v>30477.281999999999</v>
      </c>
      <c r="Q11" s="5">
        <v>30477.281999999999</v>
      </c>
      <c r="R11" s="15">
        <f t="shared" si="1"/>
        <v>0</v>
      </c>
      <c r="S11" s="468">
        <f t="shared" si="2"/>
        <v>30478.281999999999</v>
      </c>
      <c r="T11" s="518">
        <f t="shared" si="3"/>
        <v>46</v>
      </c>
      <c r="V11" s="45">
        <f t="shared" si="4"/>
        <v>60</v>
      </c>
    </row>
    <row r="12" spans="1:22" s="498" customFormat="1" ht="15.75">
      <c r="B12" s="100" t="s">
        <v>2630</v>
      </c>
      <c r="C12" s="499"/>
      <c r="D12" s="100">
        <v>10795</v>
      </c>
      <c r="E12" s="100" t="s">
        <v>2622</v>
      </c>
      <c r="F12" s="238" t="str">
        <f t="shared" si="0"/>
        <v>31/3/2008</v>
      </c>
      <c r="G12" s="41">
        <v>31</v>
      </c>
      <c r="H12" s="41">
        <v>3</v>
      </c>
      <c r="I12" s="41">
        <v>2008</v>
      </c>
      <c r="J12" s="41" t="s">
        <v>1820</v>
      </c>
      <c r="K12" s="41">
        <v>4448</v>
      </c>
      <c r="L12" s="41" t="s">
        <v>2623</v>
      </c>
      <c r="M12" s="5">
        <f>2175.55*1.16</f>
        <v>2523.6379999999999</v>
      </c>
      <c r="N12" s="105">
        <v>5</v>
      </c>
      <c r="O12" s="5">
        <v>0</v>
      </c>
      <c r="P12" s="5">
        <v>1261.3190000000002</v>
      </c>
      <c r="Q12" s="5">
        <v>1261.3190000000002</v>
      </c>
      <c r="R12" s="15">
        <f t="shared" si="1"/>
        <v>0</v>
      </c>
      <c r="S12" s="468">
        <f t="shared" si="2"/>
        <v>1262.3189999999997</v>
      </c>
      <c r="T12" s="518">
        <f t="shared" si="3"/>
        <v>46</v>
      </c>
      <c r="V12" s="45">
        <f t="shared" si="4"/>
        <v>60</v>
      </c>
    </row>
    <row r="13" spans="1:22" s="498" customFormat="1" ht="15.75">
      <c r="B13" s="100" t="s">
        <v>2631</v>
      </c>
      <c r="C13" s="499"/>
      <c r="D13" s="100">
        <v>10796</v>
      </c>
      <c r="E13" s="100" t="s">
        <v>2622</v>
      </c>
      <c r="F13" s="238" t="str">
        <f t="shared" si="0"/>
        <v>31/3/2008</v>
      </c>
      <c r="G13" s="41">
        <v>31</v>
      </c>
      <c r="H13" s="41">
        <v>3</v>
      </c>
      <c r="I13" s="41">
        <v>2008</v>
      </c>
      <c r="J13" s="41" t="s">
        <v>1820</v>
      </c>
      <c r="K13" s="41">
        <v>4448</v>
      </c>
      <c r="L13" s="41" t="s">
        <v>2623</v>
      </c>
      <c r="M13" s="5">
        <f>12216.55*1.16</f>
        <v>14171.197999999999</v>
      </c>
      <c r="N13" s="105">
        <v>5</v>
      </c>
      <c r="O13" s="5">
        <v>0</v>
      </c>
      <c r="P13" s="5">
        <v>7085.0989999999983</v>
      </c>
      <c r="Q13" s="5">
        <v>7085.0989999999983</v>
      </c>
      <c r="R13" s="15">
        <f t="shared" si="1"/>
        <v>0</v>
      </c>
      <c r="S13" s="468">
        <f t="shared" si="2"/>
        <v>7086.0990000000002</v>
      </c>
      <c r="T13" s="518">
        <f t="shared" si="3"/>
        <v>46</v>
      </c>
      <c r="V13" s="45">
        <f t="shared" si="4"/>
        <v>60</v>
      </c>
    </row>
    <row r="14" spans="1:22" s="498" customFormat="1" ht="15.75">
      <c r="B14" s="100" t="s">
        <v>2632</v>
      </c>
      <c r="C14" s="499"/>
      <c r="D14" s="100">
        <v>10797</v>
      </c>
      <c r="E14" s="100" t="s">
        <v>2622</v>
      </c>
      <c r="F14" s="238" t="str">
        <f t="shared" si="0"/>
        <v>31/3/2008</v>
      </c>
      <c r="G14" s="41">
        <v>31</v>
      </c>
      <c r="H14" s="41">
        <v>3</v>
      </c>
      <c r="I14" s="41">
        <v>2008</v>
      </c>
      <c r="J14" s="41" t="s">
        <v>1820</v>
      </c>
      <c r="K14" s="41">
        <v>4448</v>
      </c>
      <c r="L14" s="41" t="s">
        <v>2623</v>
      </c>
      <c r="M14" s="5">
        <f>1773.91*1.16</f>
        <v>2057.7356</v>
      </c>
      <c r="N14" s="105">
        <v>5</v>
      </c>
      <c r="O14" s="5">
        <v>0</v>
      </c>
      <c r="P14" s="5">
        <v>1028.3678000000002</v>
      </c>
      <c r="Q14" s="5">
        <v>1028.3678000000002</v>
      </c>
      <c r="R14" s="15">
        <f t="shared" si="1"/>
        <v>0</v>
      </c>
      <c r="S14" s="468">
        <f t="shared" si="2"/>
        <v>1029.3677999999998</v>
      </c>
      <c r="T14" s="518">
        <f t="shared" si="3"/>
        <v>46</v>
      </c>
      <c r="V14" s="45">
        <f t="shared" si="4"/>
        <v>60</v>
      </c>
    </row>
    <row r="15" spans="1:22" s="498" customFormat="1" ht="15.75">
      <c r="B15" s="100" t="s">
        <v>2626</v>
      </c>
      <c r="C15" s="499"/>
      <c r="D15" s="100" t="s">
        <v>2633</v>
      </c>
      <c r="E15" s="100" t="s">
        <v>2622</v>
      </c>
      <c r="F15" s="238" t="str">
        <f t="shared" si="0"/>
        <v>31/3/2008</v>
      </c>
      <c r="G15" s="41">
        <v>31</v>
      </c>
      <c r="H15" s="41">
        <v>3</v>
      </c>
      <c r="I15" s="41">
        <v>2008</v>
      </c>
      <c r="J15" s="41" t="s">
        <v>1820</v>
      </c>
      <c r="K15" s="41">
        <v>4448</v>
      </c>
      <c r="L15" s="41" t="s">
        <v>2623</v>
      </c>
      <c r="M15" s="5">
        <f>4886.62*1.16</f>
        <v>5668.4791999999998</v>
      </c>
      <c r="N15" s="105">
        <v>5</v>
      </c>
      <c r="O15" s="5">
        <v>0</v>
      </c>
      <c r="P15" s="5">
        <v>2833.7395999999999</v>
      </c>
      <c r="Q15" s="5">
        <v>2833.7395999999999</v>
      </c>
      <c r="R15" s="15">
        <f t="shared" si="1"/>
        <v>0</v>
      </c>
      <c r="S15" s="468">
        <f t="shared" si="2"/>
        <v>2834.7395999999999</v>
      </c>
      <c r="T15" s="518">
        <f t="shared" si="3"/>
        <v>46</v>
      </c>
      <c r="V15" s="45">
        <f t="shared" si="4"/>
        <v>60</v>
      </c>
    </row>
    <row r="16" spans="1:22" s="498" customFormat="1" ht="15.75">
      <c r="B16" s="100" t="s">
        <v>2634</v>
      </c>
      <c r="C16" s="499"/>
      <c r="D16" s="100" t="s">
        <v>2635</v>
      </c>
      <c r="E16" s="100" t="s">
        <v>2622</v>
      </c>
      <c r="F16" s="238" t="str">
        <f t="shared" si="0"/>
        <v>31/3/2008</v>
      </c>
      <c r="G16" s="41">
        <v>31</v>
      </c>
      <c r="H16" s="41">
        <v>3</v>
      </c>
      <c r="I16" s="41">
        <v>2008</v>
      </c>
      <c r="J16" s="41" t="s">
        <v>1820</v>
      </c>
      <c r="K16" s="41">
        <v>4448</v>
      </c>
      <c r="L16" s="41" t="s">
        <v>2623</v>
      </c>
      <c r="M16" s="5">
        <f>1271.86*1.16</f>
        <v>1475.3575999999998</v>
      </c>
      <c r="N16" s="105">
        <v>5</v>
      </c>
      <c r="O16" s="5">
        <v>0</v>
      </c>
      <c r="P16" s="5">
        <v>737.17879999999991</v>
      </c>
      <c r="Q16" s="5">
        <v>737.17879999999991</v>
      </c>
      <c r="R16" s="15">
        <f t="shared" si="1"/>
        <v>0</v>
      </c>
      <c r="S16" s="468">
        <f t="shared" si="2"/>
        <v>738.17879999999991</v>
      </c>
      <c r="T16" s="518">
        <f t="shared" si="3"/>
        <v>46</v>
      </c>
      <c r="V16" s="45">
        <f t="shared" si="4"/>
        <v>60</v>
      </c>
    </row>
    <row r="17" spans="1:22" s="498" customFormat="1" ht="15.75">
      <c r="B17" s="100" t="s">
        <v>2636</v>
      </c>
      <c r="C17" s="499"/>
      <c r="D17" s="100" t="s">
        <v>2637</v>
      </c>
      <c r="E17" s="100" t="s">
        <v>2622</v>
      </c>
      <c r="F17" s="238" t="str">
        <f t="shared" si="0"/>
        <v>31/3/2008</v>
      </c>
      <c r="G17" s="41">
        <v>31</v>
      </c>
      <c r="H17" s="41">
        <v>3</v>
      </c>
      <c r="I17" s="41">
        <v>2008</v>
      </c>
      <c r="J17" s="41" t="s">
        <v>1820</v>
      </c>
      <c r="K17" s="41">
        <v>4448</v>
      </c>
      <c r="L17" s="41" t="s">
        <v>2623</v>
      </c>
      <c r="M17" s="5">
        <f>9974.06*1.16</f>
        <v>11569.909599999999</v>
      </c>
      <c r="N17" s="105">
        <v>5</v>
      </c>
      <c r="O17" s="5">
        <v>0</v>
      </c>
      <c r="P17" s="5">
        <v>5784.4547999999995</v>
      </c>
      <c r="Q17" s="5">
        <v>5784.4547999999995</v>
      </c>
      <c r="R17" s="15">
        <f t="shared" si="1"/>
        <v>0</v>
      </c>
      <c r="S17" s="468">
        <f t="shared" si="2"/>
        <v>5785.4547999999995</v>
      </c>
      <c r="T17" s="518">
        <f t="shared" si="3"/>
        <v>46</v>
      </c>
      <c r="V17" s="45">
        <f t="shared" si="4"/>
        <v>60</v>
      </c>
    </row>
    <row r="18" spans="1:22" s="498" customFormat="1" ht="15.75">
      <c r="B18" s="100" t="s">
        <v>2638</v>
      </c>
      <c r="C18" s="499"/>
      <c r="D18" s="100">
        <v>10798</v>
      </c>
      <c r="E18" s="100" t="s">
        <v>2622</v>
      </c>
      <c r="F18" s="238" t="str">
        <f t="shared" si="0"/>
        <v>31/3/2008</v>
      </c>
      <c r="G18" s="41">
        <v>31</v>
      </c>
      <c r="H18" s="41">
        <v>3</v>
      </c>
      <c r="I18" s="41">
        <v>2008</v>
      </c>
      <c r="J18" s="41" t="s">
        <v>1820</v>
      </c>
      <c r="K18" s="41">
        <v>4448</v>
      </c>
      <c r="L18" s="41" t="s">
        <v>2623</v>
      </c>
      <c r="M18" s="5">
        <f>17170.11*1.16</f>
        <v>19917.327600000001</v>
      </c>
      <c r="N18" s="105">
        <v>5</v>
      </c>
      <c r="O18" s="5">
        <v>0</v>
      </c>
      <c r="P18" s="5">
        <v>9958.1637999999984</v>
      </c>
      <c r="Q18" s="5">
        <v>9958.1637999999984</v>
      </c>
      <c r="R18" s="15">
        <f t="shared" si="1"/>
        <v>0</v>
      </c>
      <c r="S18" s="468">
        <f t="shared" si="2"/>
        <v>9959.1638000000021</v>
      </c>
      <c r="T18" s="518">
        <f t="shared" si="3"/>
        <v>46</v>
      </c>
      <c r="V18" s="45">
        <f t="shared" si="4"/>
        <v>60</v>
      </c>
    </row>
    <row r="19" spans="1:22" s="498" customFormat="1" ht="15.75">
      <c r="B19" s="100" t="s">
        <v>2639</v>
      </c>
      <c r="C19" s="499"/>
      <c r="D19" s="100" t="s">
        <v>2640</v>
      </c>
      <c r="E19" s="100" t="s">
        <v>2622</v>
      </c>
      <c r="F19" s="238" t="str">
        <f t="shared" si="0"/>
        <v>31/3/2008</v>
      </c>
      <c r="G19" s="41">
        <v>31</v>
      </c>
      <c r="H19" s="41">
        <v>3</v>
      </c>
      <c r="I19" s="41">
        <v>2008</v>
      </c>
      <c r="J19" s="41" t="s">
        <v>1820</v>
      </c>
      <c r="K19" s="41">
        <v>4448</v>
      </c>
      <c r="L19" s="41" t="s">
        <v>2623</v>
      </c>
      <c r="M19" s="5">
        <f>2008.2*1.16</f>
        <v>2329.5119999999997</v>
      </c>
      <c r="N19" s="105">
        <v>5</v>
      </c>
      <c r="O19" s="5">
        <v>0</v>
      </c>
      <c r="P19" s="5">
        <v>1164.2559999999999</v>
      </c>
      <c r="Q19" s="5">
        <v>1164.2559999999999</v>
      </c>
      <c r="R19" s="15">
        <f t="shared" si="1"/>
        <v>0</v>
      </c>
      <c r="S19" s="468">
        <f t="shared" si="2"/>
        <v>1165.2559999999999</v>
      </c>
      <c r="T19" s="518">
        <f t="shared" si="3"/>
        <v>46</v>
      </c>
      <c r="V19" s="45">
        <f t="shared" si="4"/>
        <v>60</v>
      </c>
    </row>
    <row r="20" spans="1:22" s="498" customFormat="1" ht="15.75">
      <c r="B20" s="100" t="s">
        <v>2641</v>
      </c>
      <c r="C20" s="499"/>
      <c r="D20" s="100">
        <v>10799</v>
      </c>
      <c r="E20" s="100" t="s">
        <v>2622</v>
      </c>
      <c r="F20" s="238" t="str">
        <f t="shared" si="0"/>
        <v>31/3/2008</v>
      </c>
      <c r="G20" s="41">
        <v>31</v>
      </c>
      <c r="H20" s="41">
        <v>3</v>
      </c>
      <c r="I20" s="41">
        <v>2008</v>
      </c>
      <c r="J20" s="41" t="s">
        <v>1820</v>
      </c>
      <c r="K20" s="41">
        <v>4448</v>
      </c>
      <c r="L20" s="41" t="s">
        <v>2623</v>
      </c>
      <c r="M20" s="5">
        <f>4551.92*1.16</f>
        <v>5280.2271999999994</v>
      </c>
      <c r="N20" s="105">
        <v>5</v>
      </c>
      <c r="O20" s="5">
        <v>0</v>
      </c>
      <c r="P20" s="5">
        <v>2639.6135999999997</v>
      </c>
      <c r="Q20" s="5">
        <v>2639.6135999999997</v>
      </c>
      <c r="R20" s="15">
        <f t="shared" si="1"/>
        <v>0</v>
      </c>
      <c r="S20" s="468">
        <f t="shared" si="2"/>
        <v>2640.6135999999997</v>
      </c>
      <c r="T20" s="518">
        <f t="shared" si="3"/>
        <v>46</v>
      </c>
      <c r="V20" s="45">
        <f t="shared" si="4"/>
        <v>60</v>
      </c>
    </row>
    <row r="21" spans="1:22" s="498" customFormat="1" ht="15.75">
      <c r="B21" s="100" t="s">
        <v>2642</v>
      </c>
      <c r="C21" s="499"/>
      <c r="D21" s="100" t="s">
        <v>2643</v>
      </c>
      <c r="E21" s="100" t="s">
        <v>2622</v>
      </c>
      <c r="F21" s="238" t="str">
        <f t="shared" si="0"/>
        <v>31/3/2008</v>
      </c>
      <c r="G21" s="41">
        <v>31</v>
      </c>
      <c r="H21" s="41">
        <v>3</v>
      </c>
      <c r="I21" s="41">
        <v>2008</v>
      </c>
      <c r="J21" s="41" t="s">
        <v>1820</v>
      </c>
      <c r="K21" s="41">
        <v>4448</v>
      </c>
      <c r="L21" s="41" t="s">
        <v>2623</v>
      </c>
      <c r="M21" s="5">
        <f>10803.11*1.16</f>
        <v>12531.607599999999</v>
      </c>
      <c r="N21" s="105">
        <v>5</v>
      </c>
      <c r="O21" s="5">
        <v>0</v>
      </c>
      <c r="P21" s="5">
        <v>6265.3037999999988</v>
      </c>
      <c r="Q21" s="5">
        <v>6265.3037999999988</v>
      </c>
      <c r="R21" s="15">
        <f t="shared" si="1"/>
        <v>0</v>
      </c>
      <c r="S21" s="468">
        <f t="shared" si="2"/>
        <v>6266.3038000000006</v>
      </c>
      <c r="T21" s="518">
        <f t="shared" si="3"/>
        <v>46</v>
      </c>
      <c r="V21" s="45">
        <f t="shared" si="4"/>
        <v>60</v>
      </c>
    </row>
    <row r="22" spans="1:22" s="498" customFormat="1" ht="15.75">
      <c r="B22" s="100" t="s">
        <v>2644</v>
      </c>
      <c r="C22" s="499"/>
      <c r="D22" s="100" t="s">
        <v>2645</v>
      </c>
      <c r="E22" s="100" t="s">
        <v>2622</v>
      </c>
      <c r="F22" s="238" t="str">
        <f t="shared" si="0"/>
        <v>31/3/2008</v>
      </c>
      <c r="G22" s="41">
        <v>31</v>
      </c>
      <c r="H22" s="41">
        <v>3</v>
      </c>
      <c r="I22" s="41">
        <v>2008</v>
      </c>
      <c r="J22" s="41" t="s">
        <v>1820</v>
      </c>
      <c r="K22" s="41">
        <v>4448</v>
      </c>
      <c r="L22" s="41" t="s">
        <v>2623</v>
      </c>
      <c r="M22" s="5">
        <f>50037.65*1.16</f>
        <v>58043.673999999999</v>
      </c>
      <c r="N22" s="105">
        <v>5</v>
      </c>
      <c r="O22" s="5">
        <v>0</v>
      </c>
      <c r="P22" s="5">
        <v>29021.337</v>
      </c>
      <c r="Q22" s="5">
        <v>29021.337</v>
      </c>
      <c r="R22" s="15">
        <f t="shared" si="1"/>
        <v>0</v>
      </c>
      <c r="S22" s="468">
        <f t="shared" si="2"/>
        <v>29022.337</v>
      </c>
      <c r="T22" s="518">
        <f t="shared" si="3"/>
        <v>46</v>
      </c>
      <c r="V22" s="45">
        <f t="shared" si="4"/>
        <v>60</v>
      </c>
    </row>
    <row r="23" spans="1:22" s="498" customFormat="1" ht="15.75">
      <c r="B23" s="100" t="s">
        <v>2646</v>
      </c>
      <c r="C23" s="499"/>
      <c r="D23" s="100">
        <v>9771</v>
      </c>
      <c r="E23" s="100" t="s">
        <v>2622</v>
      </c>
      <c r="F23" s="238" t="str">
        <f>CONCATENATE(G23,"/",H23,"/",I23,)</f>
        <v>31/3/2008</v>
      </c>
      <c r="G23" s="41">
        <v>31</v>
      </c>
      <c r="H23" s="41">
        <v>3</v>
      </c>
      <c r="I23" s="41">
        <v>2008</v>
      </c>
      <c r="J23" s="41" t="s">
        <v>1820</v>
      </c>
      <c r="K23" s="41">
        <v>4448</v>
      </c>
      <c r="L23" s="41" t="s">
        <v>2623</v>
      </c>
      <c r="M23" s="5">
        <f>33309.34*1.16</f>
        <v>38638.834399999992</v>
      </c>
      <c r="N23" s="105">
        <v>5</v>
      </c>
      <c r="O23" s="5">
        <v>0</v>
      </c>
      <c r="P23" s="5">
        <v>19318.917199999996</v>
      </c>
      <c r="Q23" s="5">
        <v>19318.917199999996</v>
      </c>
      <c r="R23" s="15">
        <f t="shared" si="1"/>
        <v>0</v>
      </c>
      <c r="S23" s="468">
        <f t="shared" si="2"/>
        <v>19319.917199999996</v>
      </c>
      <c r="T23" s="518">
        <f t="shared" si="3"/>
        <v>46</v>
      </c>
      <c r="V23" s="45">
        <f t="shared" si="4"/>
        <v>60</v>
      </c>
    </row>
    <row r="24" spans="1:22" s="498" customFormat="1" ht="15.75">
      <c r="B24" s="100" t="s">
        <v>2647</v>
      </c>
      <c r="C24" s="499" t="s">
        <v>717</v>
      </c>
      <c r="D24" s="100"/>
      <c r="E24" s="100" t="s">
        <v>2622</v>
      </c>
      <c r="F24" s="238" t="str">
        <f t="shared" si="0"/>
        <v>31/3/2008</v>
      </c>
      <c r="G24" s="41">
        <v>31</v>
      </c>
      <c r="H24" s="41">
        <v>3</v>
      </c>
      <c r="I24" s="41">
        <v>2008</v>
      </c>
      <c r="J24" s="41" t="s">
        <v>1820</v>
      </c>
      <c r="K24" s="41">
        <v>4448</v>
      </c>
      <c r="L24" s="41" t="s">
        <v>2623</v>
      </c>
      <c r="M24" s="5">
        <f>49200.9*1.16</f>
        <v>57073.043999999994</v>
      </c>
      <c r="N24" s="105">
        <v>5</v>
      </c>
      <c r="O24" s="5">
        <v>0</v>
      </c>
      <c r="P24" s="5">
        <v>28536.021999999997</v>
      </c>
      <c r="Q24" s="5">
        <v>28536.021999999997</v>
      </c>
      <c r="R24" s="15">
        <f t="shared" si="1"/>
        <v>0</v>
      </c>
      <c r="S24" s="468">
        <f t="shared" si="2"/>
        <v>28537.021999999997</v>
      </c>
      <c r="T24" s="518">
        <f t="shared" si="3"/>
        <v>46</v>
      </c>
      <c r="V24" s="45">
        <f t="shared" si="4"/>
        <v>60</v>
      </c>
    </row>
    <row r="25" spans="1:22" s="533" customFormat="1" ht="15.75">
      <c r="B25" s="100" t="s">
        <v>2648</v>
      </c>
      <c r="C25" s="499"/>
      <c r="D25" s="100"/>
      <c r="E25" s="100" t="s">
        <v>2622</v>
      </c>
      <c r="F25" s="238" t="str">
        <f t="shared" si="0"/>
        <v>31/3/2008</v>
      </c>
      <c r="G25" s="41">
        <v>31</v>
      </c>
      <c r="H25" s="41">
        <v>3</v>
      </c>
      <c r="I25" s="41">
        <v>2008</v>
      </c>
      <c r="J25" s="41" t="s">
        <v>1820</v>
      </c>
      <c r="K25" s="41">
        <v>4448</v>
      </c>
      <c r="L25" s="41" t="s">
        <v>2623</v>
      </c>
      <c r="M25" s="5">
        <v>469963.51</v>
      </c>
      <c r="N25" s="105">
        <v>5</v>
      </c>
      <c r="O25" s="5">
        <v>0</v>
      </c>
      <c r="P25" s="5">
        <v>234981.255</v>
      </c>
      <c r="Q25" s="5">
        <v>234981.255</v>
      </c>
      <c r="R25" s="15">
        <f t="shared" si="1"/>
        <v>0</v>
      </c>
      <c r="S25" s="534">
        <f t="shared" si="2"/>
        <v>234982.255</v>
      </c>
      <c r="T25" s="535">
        <f t="shared" si="3"/>
        <v>46</v>
      </c>
      <c r="V25" s="45">
        <f t="shared" si="4"/>
        <v>60</v>
      </c>
    </row>
    <row r="26" spans="1:22" s="520" customFormat="1" ht="16.5" thickBot="1">
      <c r="A26" s="107" t="s">
        <v>2649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627">
        <f>SUM(M8:M25)</f>
        <v>1314832.9723999999</v>
      </c>
      <c r="N26" s="478"/>
      <c r="O26" s="627">
        <f>SUM(O8:O25)</f>
        <v>0</v>
      </c>
      <c r="P26" s="627">
        <v>657407.48619999993</v>
      </c>
      <c r="Q26" s="627">
        <f>SUM(Q8:Q25)</f>
        <v>657407.48619999993</v>
      </c>
      <c r="R26" s="627">
        <f>SUM(R8:R25)</f>
        <v>0</v>
      </c>
      <c r="S26" s="627">
        <f>SUM(S8:S25)</f>
        <v>657425.48619999993</v>
      </c>
      <c r="V26" s="45"/>
    </row>
    <row r="27" spans="1:22" s="519" customFormat="1" ht="16.5" thickTop="1">
      <c r="C27" s="521"/>
      <c r="D27" s="521"/>
      <c r="M27" s="522"/>
      <c r="O27" s="523"/>
      <c r="P27" s="523"/>
      <c r="Q27" s="522"/>
      <c r="R27" s="522"/>
      <c r="S27" s="523"/>
      <c r="V27" s="45"/>
    </row>
    <row r="28" spans="1:22" s="519" customFormat="1" ht="15.75">
      <c r="C28" s="521"/>
      <c r="D28" s="521"/>
      <c r="O28" s="523"/>
      <c r="P28" s="523"/>
      <c r="Q28" s="522"/>
      <c r="R28" s="522"/>
      <c r="V28" s="45"/>
    </row>
    <row r="29" spans="1:22" s="498" customFormat="1" ht="15.75">
      <c r="B29" s="100" t="s">
        <v>2650</v>
      </c>
      <c r="C29" s="499"/>
      <c r="D29" s="499"/>
      <c r="E29" s="100" t="s">
        <v>2651</v>
      </c>
      <c r="F29" s="134" t="str">
        <f>CONCATENATE(G29,"/",H29,"/",I29,)</f>
        <v>15/6/2010</v>
      </c>
      <c r="G29" s="41">
        <v>15</v>
      </c>
      <c r="H29" s="41">
        <v>6</v>
      </c>
      <c r="I29" s="41">
        <v>2010</v>
      </c>
      <c r="J29" s="41" t="s">
        <v>2652</v>
      </c>
      <c r="K29" s="41">
        <v>38110</v>
      </c>
      <c r="L29" s="41" t="s">
        <v>2623</v>
      </c>
      <c r="M29" s="5">
        <v>12180</v>
      </c>
      <c r="N29" s="105">
        <v>5</v>
      </c>
      <c r="O29" s="5">
        <f>(((M29)-1)/10)/12</f>
        <v>101.49166666666667</v>
      </c>
      <c r="P29" s="5">
        <v>5480.55</v>
      </c>
      <c r="Q29" s="468">
        <f>O29*V29</f>
        <v>5785.0250000000005</v>
      </c>
      <c r="R29" s="15">
        <f>Q29-P29</f>
        <v>304.47500000000036</v>
      </c>
      <c r="S29" s="468">
        <f>M29-Q29</f>
        <v>6394.9749999999995</v>
      </c>
      <c r="T29" s="518">
        <f>((2011-I29)*12)+(12-H29)+1</f>
        <v>19</v>
      </c>
      <c r="V29" s="45">
        <f t="shared" si="4"/>
        <v>57</v>
      </c>
    </row>
    <row r="30" spans="1:22" s="524" customFormat="1" ht="15.75">
      <c r="B30" s="100" t="s">
        <v>2653</v>
      </c>
      <c r="C30" s="525"/>
      <c r="D30" s="525"/>
      <c r="M30" s="5">
        <v>661552</v>
      </c>
      <c r="N30" s="105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6"/>
    </row>
    <row r="31" spans="1:22" s="498" customFormat="1" ht="16.5" thickBot="1">
      <c r="A31" s="107" t="s">
        <v>2676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627">
        <f>SUM(M29:M30)</f>
        <v>673732</v>
      </c>
      <c r="N31" s="478"/>
      <c r="O31" s="627">
        <f>SUM(O29:O30)</f>
        <v>2304.501666666667</v>
      </c>
      <c r="P31" s="627">
        <v>650906.69000000006</v>
      </c>
      <c r="Q31" s="627">
        <f>SUM(Q29:Q30)</f>
        <v>653414.17500000005</v>
      </c>
      <c r="R31" s="627">
        <f>SUM(R29:R30)</f>
        <v>2507.4850000000097</v>
      </c>
      <c r="S31" s="627">
        <f>SUM(S29:S30)</f>
        <v>20317.824999999975</v>
      </c>
      <c r="T31" s="518"/>
    </row>
    <row r="32" spans="1:22" s="498" customFormat="1" ht="16.5" thickTop="1">
      <c r="C32" s="499"/>
      <c r="D32" s="499"/>
      <c r="M32" s="527"/>
      <c r="N32" s="528"/>
      <c r="O32" s="517"/>
      <c r="P32" s="517"/>
      <c r="Q32" s="516"/>
      <c r="R32" s="516"/>
      <c r="S32" s="517"/>
      <c r="T32" s="518"/>
    </row>
    <row r="33" spans="1:22" s="516" customFormat="1" ht="16.5" thickBot="1">
      <c r="A33" s="22" t="s">
        <v>601</v>
      </c>
      <c r="C33" s="529"/>
      <c r="D33" s="529"/>
      <c r="M33" s="485">
        <f>+M26+M31</f>
        <v>1988564.9723999999</v>
      </c>
      <c r="N33" s="643"/>
      <c r="O33" s="485">
        <f>+O26+O31</f>
        <v>2304.501666666667</v>
      </c>
      <c r="P33" s="485">
        <v>1308314.1762000001</v>
      </c>
      <c r="Q33" s="485">
        <f>+Q26+Q31</f>
        <v>1310821.6612</v>
      </c>
      <c r="R33" s="485">
        <f>+R26+R31</f>
        <v>2507.4850000000097</v>
      </c>
      <c r="S33" s="485">
        <f>+S26+S31</f>
        <v>677743.31119999988</v>
      </c>
    </row>
    <row r="34" spans="1:22" s="498" customFormat="1" ht="13.5" thickTop="1">
      <c r="C34" s="499"/>
      <c r="D34" s="499"/>
      <c r="O34" s="517"/>
      <c r="P34" s="517"/>
      <c r="Q34" s="516"/>
      <c r="R34" s="516"/>
    </row>
    <row r="35" spans="1:22" s="498" customFormat="1">
      <c r="C35" s="499"/>
      <c r="D35" s="499"/>
      <c r="O35" s="517"/>
      <c r="P35" s="517"/>
      <c r="Q35" s="516"/>
      <c r="R35" s="516"/>
    </row>
    <row r="36" spans="1:22" s="498" customFormat="1" ht="15.75">
      <c r="B36" s="100" t="s">
        <v>2654</v>
      </c>
      <c r="C36" s="100" t="s">
        <v>2655</v>
      </c>
      <c r="D36" s="100" t="s">
        <v>2656</v>
      </c>
      <c r="E36" s="100" t="s">
        <v>557</v>
      </c>
      <c r="F36" s="238" t="str">
        <f t="shared" ref="F36:F47" si="5">CONCATENATE(G36,"/",H36,"/",I36,)</f>
        <v>8/5/2012</v>
      </c>
      <c r="G36" s="41">
        <v>8</v>
      </c>
      <c r="H36" s="41">
        <v>5</v>
      </c>
      <c r="I36" s="41">
        <v>2012</v>
      </c>
      <c r="J36" s="41" t="s">
        <v>1820</v>
      </c>
      <c r="K36" s="41" t="s">
        <v>708</v>
      </c>
      <c r="L36" s="41" t="s">
        <v>2657</v>
      </c>
      <c r="M36" s="5">
        <v>38117.18</v>
      </c>
      <c r="N36" s="105">
        <v>5</v>
      </c>
      <c r="O36" s="5">
        <f t="shared" ref="O36:O47" si="6">(((M36)-1)/10)/12</f>
        <v>317.63483333333335</v>
      </c>
      <c r="P36" s="5">
        <v>9846.6798333333336</v>
      </c>
      <c r="Q36" s="468">
        <f t="shared" ref="Q36:Q47" si="7">O36*V36</f>
        <v>10799.584333333334</v>
      </c>
      <c r="R36" s="15">
        <f t="shared" ref="R36:R47" si="8">Q36-P36</f>
        <v>952.90450000000055</v>
      </c>
      <c r="S36" s="468">
        <f t="shared" ref="S36:S47" si="9">M36-Q36</f>
        <v>27317.595666666668</v>
      </c>
      <c r="T36" s="518"/>
      <c r="V36" s="45">
        <f>IF((DATEDIF(F36,V$5,"m"))&gt;=60,60,(DATEDIF(F36,V$5,"m")))</f>
        <v>34</v>
      </c>
    </row>
    <row r="37" spans="1:22" s="498" customFormat="1" ht="15.75">
      <c r="B37" s="100" t="s">
        <v>2654</v>
      </c>
      <c r="C37" s="100" t="s">
        <v>2655</v>
      </c>
      <c r="D37" s="100" t="s">
        <v>2656</v>
      </c>
      <c r="E37" s="100" t="s">
        <v>557</v>
      </c>
      <c r="F37" s="238" t="str">
        <f t="shared" si="5"/>
        <v>8/5/2012</v>
      </c>
      <c r="G37" s="41">
        <v>8</v>
      </c>
      <c r="H37" s="41">
        <v>5</v>
      </c>
      <c r="I37" s="41">
        <v>2012</v>
      </c>
      <c r="J37" s="41" t="s">
        <v>1820</v>
      </c>
      <c r="K37" s="41" t="s">
        <v>708</v>
      </c>
      <c r="L37" s="41" t="s">
        <v>2657</v>
      </c>
      <c r="M37" s="5">
        <v>38117.18</v>
      </c>
      <c r="N37" s="105">
        <v>5</v>
      </c>
      <c r="O37" s="5">
        <f t="shared" si="6"/>
        <v>317.63483333333335</v>
      </c>
      <c r="P37" s="5">
        <v>9846.6798333333336</v>
      </c>
      <c r="Q37" s="468">
        <f t="shared" si="7"/>
        <v>10799.584333333334</v>
      </c>
      <c r="R37" s="15">
        <f t="shared" si="8"/>
        <v>952.90450000000055</v>
      </c>
      <c r="S37" s="468">
        <f t="shared" si="9"/>
        <v>27317.595666666668</v>
      </c>
      <c r="T37" s="518"/>
      <c r="V37" s="45">
        <f t="shared" ref="V37:V47" si="10">IF((DATEDIF(F37,V$5,"m"))&gt;=60,60,(DATEDIF(F37,V$5,"m")))</f>
        <v>34</v>
      </c>
    </row>
    <row r="38" spans="1:22" s="498" customFormat="1" ht="15.75">
      <c r="B38" s="100" t="s">
        <v>2654</v>
      </c>
      <c r="C38" s="100" t="s">
        <v>2655</v>
      </c>
      <c r="D38" s="100" t="s">
        <v>2656</v>
      </c>
      <c r="E38" s="100" t="s">
        <v>557</v>
      </c>
      <c r="F38" s="238" t="str">
        <f t="shared" si="5"/>
        <v>8/5/2012</v>
      </c>
      <c r="G38" s="41">
        <v>8</v>
      </c>
      <c r="H38" s="41">
        <v>5</v>
      </c>
      <c r="I38" s="41">
        <v>2012</v>
      </c>
      <c r="J38" s="41" t="s">
        <v>1820</v>
      </c>
      <c r="K38" s="41" t="s">
        <v>708</v>
      </c>
      <c r="L38" s="41" t="s">
        <v>2657</v>
      </c>
      <c r="M38" s="5">
        <v>38117.18</v>
      </c>
      <c r="N38" s="105">
        <v>5</v>
      </c>
      <c r="O38" s="5">
        <f t="shared" si="6"/>
        <v>317.63483333333335</v>
      </c>
      <c r="P38" s="5">
        <v>9846.6798333333336</v>
      </c>
      <c r="Q38" s="468">
        <f t="shared" si="7"/>
        <v>10799.584333333334</v>
      </c>
      <c r="R38" s="15">
        <f t="shared" si="8"/>
        <v>952.90450000000055</v>
      </c>
      <c r="S38" s="468">
        <f t="shared" si="9"/>
        <v>27317.595666666668</v>
      </c>
      <c r="T38" s="518"/>
      <c r="V38" s="45">
        <f t="shared" si="10"/>
        <v>34</v>
      </c>
    </row>
    <row r="39" spans="1:22" s="498" customFormat="1" ht="15.75">
      <c r="B39" s="100" t="s">
        <v>2654</v>
      </c>
      <c r="C39" s="100" t="s">
        <v>2655</v>
      </c>
      <c r="D39" s="100" t="s">
        <v>2656</v>
      </c>
      <c r="E39" s="100" t="s">
        <v>557</v>
      </c>
      <c r="F39" s="238" t="str">
        <f t="shared" si="5"/>
        <v>8/5/2012</v>
      </c>
      <c r="G39" s="41">
        <v>8</v>
      </c>
      <c r="H39" s="41">
        <v>5</v>
      </c>
      <c r="I39" s="41">
        <v>2012</v>
      </c>
      <c r="J39" s="41" t="s">
        <v>1820</v>
      </c>
      <c r="K39" s="41" t="s">
        <v>708</v>
      </c>
      <c r="L39" s="41" t="s">
        <v>2657</v>
      </c>
      <c r="M39" s="5">
        <v>38117.18</v>
      </c>
      <c r="N39" s="105">
        <v>5</v>
      </c>
      <c r="O39" s="5">
        <f t="shared" si="6"/>
        <v>317.63483333333335</v>
      </c>
      <c r="P39" s="5">
        <v>9846.6798333333336</v>
      </c>
      <c r="Q39" s="468">
        <f t="shared" si="7"/>
        <v>10799.584333333334</v>
      </c>
      <c r="R39" s="15">
        <f t="shared" si="8"/>
        <v>952.90450000000055</v>
      </c>
      <c r="S39" s="468">
        <f t="shared" si="9"/>
        <v>27317.595666666668</v>
      </c>
      <c r="T39" s="518"/>
      <c r="V39" s="45">
        <f t="shared" si="10"/>
        <v>34</v>
      </c>
    </row>
    <row r="40" spans="1:22" s="498" customFormat="1" ht="15.75">
      <c r="B40" s="100" t="s">
        <v>2654</v>
      </c>
      <c r="C40" s="100" t="s">
        <v>2655</v>
      </c>
      <c r="D40" s="100" t="s">
        <v>2656</v>
      </c>
      <c r="E40" s="100" t="s">
        <v>557</v>
      </c>
      <c r="F40" s="238" t="str">
        <f t="shared" si="5"/>
        <v>8/5/2012</v>
      </c>
      <c r="G40" s="41">
        <v>8</v>
      </c>
      <c r="H40" s="41">
        <v>5</v>
      </c>
      <c r="I40" s="41">
        <v>2012</v>
      </c>
      <c r="J40" s="41" t="s">
        <v>1820</v>
      </c>
      <c r="K40" s="41" t="s">
        <v>708</v>
      </c>
      <c r="L40" s="41" t="s">
        <v>2657</v>
      </c>
      <c r="M40" s="5">
        <v>38117.18</v>
      </c>
      <c r="N40" s="105">
        <v>5</v>
      </c>
      <c r="O40" s="5">
        <f t="shared" si="6"/>
        <v>317.63483333333335</v>
      </c>
      <c r="P40" s="5">
        <v>9846.6798333333336</v>
      </c>
      <c r="Q40" s="468">
        <f t="shared" si="7"/>
        <v>10799.584333333334</v>
      </c>
      <c r="R40" s="15">
        <f t="shared" si="8"/>
        <v>952.90450000000055</v>
      </c>
      <c r="S40" s="468">
        <f t="shared" si="9"/>
        <v>27317.595666666668</v>
      </c>
      <c r="T40" s="518"/>
      <c r="V40" s="45">
        <f t="shared" si="10"/>
        <v>34</v>
      </c>
    </row>
    <row r="41" spans="1:22" s="498" customFormat="1" ht="15.75">
      <c r="B41" s="100" t="s">
        <v>2654</v>
      </c>
      <c r="C41" s="100" t="s">
        <v>2655</v>
      </c>
      <c r="D41" s="100" t="s">
        <v>2656</v>
      </c>
      <c r="E41" s="100" t="s">
        <v>557</v>
      </c>
      <c r="F41" s="238" t="str">
        <f t="shared" si="5"/>
        <v>8/5/2012</v>
      </c>
      <c r="G41" s="41">
        <v>8</v>
      </c>
      <c r="H41" s="41">
        <v>5</v>
      </c>
      <c r="I41" s="41">
        <v>2012</v>
      </c>
      <c r="J41" s="41" t="s">
        <v>1820</v>
      </c>
      <c r="K41" s="41" t="s">
        <v>708</v>
      </c>
      <c r="L41" s="41" t="s">
        <v>2657</v>
      </c>
      <c r="M41" s="5">
        <v>38117.18</v>
      </c>
      <c r="N41" s="105">
        <v>5</v>
      </c>
      <c r="O41" s="5">
        <f t="shared" si="6"/>
        <v>317.63483333333335</v>
      </c>
      <c r="P41" s="5">
        <v>9846.6798333333336</v>
      </c>
      <c r="Q41" s="468">
        <f t="shared" si="7"/>
        <v>10799.584333333334</v>
      </c>
      <c r="R41" s="15">
        <f t="shared" si="8"/>
        <v>952.90450000000055</v>
      </c>
      <c r="S41" s="468">
        <f t="shared" si="9"/>
        <v>27317.595666666668</v>
      </c>
      <c r="T41" s="518"/>
      <c r="V41" s="45">
        <f t="shared" si="10"/>
        <v>34</v>
      </c>
    </row>
    <row r="42" spans="1:22" ht="15.75">
      <c r="B42" s="100" t="s">
        <v>2654</v>
      </c>
      <c r="C42" s="100" t="s">
        <v>2655</v>
      </c>
      <c r="D42" s="100" t="s">
        <v>2656</v>
      </c>
      <c r="E42" s="100" t="s">
        <v>557</v>
      </c>
      <c r="F42" s="238" t="str">
        <f t="shared" si="5"/>
        <v>8/5/2012</v>
      </c>
      <c r="G42" s="41">
        <v>8</v>
      </c>
      <c r="H42" s="41">
        <v>5</v>
      </c>
      <c r="I42" s="41">
        <v>2012</v>
      </c>
      <c r="J42" s="41" t="s">
        <v>1820</v>
      </c>
      <c r="K42" s="41" t="s">
        <v>708</v>
      </c>
      <c r="L42" s="41" t="s">
        <v>2657</v>
      </c>
      <c r="M42" s="5">
        <v>38117.180999999997</v>
      </c>
      <c r="N42" s="105">
        <v>5</v>
      </c>
      <c r="O42" s="5">
        <f t="shared" si="6"/>
        <v>317.63484166666666</v>
      </c>
      <c r="P42" s="5">
        <v>9846.6800916666671</v>
      </c>
      <c r="Q42" s="468">
        <f t="shared" si="7"/>
        <v>10799.584616666667</v>
      </c>
      <c r="R42" s="15">
        <f t="shared" si="8"/>
        <v>952.90452499999992</v>
      </c>
      <c r="S42" s="468">
        <f t="shared" si="9"/>
        <v>27317.59638333333</v>
      </c>
      <c r="T42" s="518"/>
      <c r="U42" s="498"/>
      <c r="V42" s="45">
        <f t="shared" si="10"/>
        <v>34</v>
      </c>
    </row>
    <row r="43" spans="1:22" ht="15.75">
      <c r="B43" s="100" t="s">
        <v>2654</v>
      </c>
      <c r="C43" s="100" t="s">
        <v>2655</v>
      </c>
      <c r="D43" s="100" t="s">
        <v>2656</v>
      </c>
      <c r="E43" s="100" t="s">
        <v>557</v>
      </c>
      <c r="F43" s="238" t="str">
        <f t="shared" si="5"/>
        <v>8/5/2012</v>
      </c>
      <c r="G43" s="41">
        <v>8</v>
      </c>
      <c r="H43" s="41">
        <v>5</v>
      </c>
      <c r="I43" s="41">
        <v>2012</v>
      </c>
      <c r="J43" s="41" t="s">
        <v>1820</v>
      </c>
      <c r="K43" s="41" t="s">
        <v>708</v>
      </c>
      <c r="L43" s="41" t="s">
        <v>2657</v>
      </c>
      <c r="M43" s="5">
        <v>38117.180999999997</v>
      </c>
      <c r="N43" s="105">
        <v>5</v>
      </c>
      <c r="O43" s="5">
        <f t="shared" si="6"/>
        <v>317.63484166666666</v>
      </c>
      <c r="P43" s="5">
        <v>9846.6800916666671</v>
      </c>
      <c r="Q43" s="468">
        <f t="shared" si="7"/>
        <v>10799.584616666667</v>
      </c>
      <c r="R43" s="15">
        <f t="shared" si="8"/>
        <v>952.90452499999992</v>
      </c>
      <c r="S43" s="468">
        <f t="shared" si="9"/>
        <v>27317.59638333333</v>
      </c>
      <c r="T43" s="518"/>
      <c r="U43" s="498"/>
      <c r="V43" s="45">
        <f t="shared" si="10"/>
        <v>34</v>
      </c>
    </row>
    <row r="44" spans="1:22" ht="15.75">
      <c r="B44" s="100" t="s">
        <v>2654</v>
      </c>
      <c r="C44" s="100" t="s">
        <v>2655</v>
      </c>
      <c r="D44" s="100" t="s">
        <v>2656</v>
      </c>
      <c r="E44" s="100" t="s">
        <v>557</v>
      </c>
      <c r="F44" s="238" t="str">
        <f t="shared" si="5"/>
        <v>8/5/2012</v>
      </c>
      <c r="G44" s="41">
        <v>8</v>
      </c>
      <c r="H44" s="41">
        <v>5</v>
      </c>
      <c r="I44" s="41">
        <v>2012</v>
      </c>
      <c r="J44" s="41" t="s">
        <v>1820</v>
      </c>
      <c r="K44" s="41" t="s">
        <v>708</v>
      </c>
      <c r="L44" s="41" t="s">
        <v>2657</v>
      </c>
      <c r="M44" s="5">
        <v>38117.180999999997</v>
      </c>
      <c r="N44" s="105">
        <v>5</v>
      </c>
      <c r="O44" s="5">
        <f t="shared" si="6"/>
        <v>317.63484166666666</v>
      </c>
      <c r="P44" s="5">
        <v>9846.6800916666671</v>
      </c>
      <c r="Q44" s="468">
        <f t="shared" si="7"/>
        <v>10799.584616666667</v>
      </c>
      <c r="R44" s="15">
        <f t="shared" si="8"/>
        <v>952.90452499999992</v>
      </c>
      <c r="S44" s="468">
        <f t="shared" si="9"/>
        <v>27317.59638333333</v>
      </c>
      <c r="T44" s="518"/>
      <c r="U44" s="498"/>
      <c r="V44" s="45">
        <f t="shared" si="10"/>
        <v>34</v>
      </c>
    </row>
    <row r="45" spans="1:22" ht="15.75">
      <c r="B45" s="100" t="s">
        <v>2654</v>
      </c>
      <c r="C45" s="100" t="s">
        <v>2655</v>
      </c>
      <c r="D45" s="100" t="s">
        <v>2656</v>
      </c>
      <c r="E45" s="100" t="s">
        <v>557</v>
      </c>
      <c r="F45" s="238" t="str">
        <f t="shared" si="5"/>
        <v>8/5/2012</v>
      </c>
      <c r="G45" s="41">
        <v>8</v>
      </c>
      <c r="H45" s="41">
        <v>5</v>
      </c>
      <c r="I45" s="41">
        <v>2012</v>
      </c>
      <c r="J45" s="41" t="s">
        <v>1820</v>
      </c>
      <c r="K45" s="41" t="s">
        <v>708</v>
      </c>
      <c r="L45" s="41" t="s">
        <v>2657</v>
      </c>
      <c r="M45" s="5">
        <v>38117.180999999997</v>
      </c>
      <c r="N45" s="105">
        <v>5</v>
      </c>
      <c r="O45" s="5">
        <f t="shared" si="6"/>
        <v>317.63484166666666</v>
      </c>
      <c r="P45" s="5">
        <v>9846.6800916666671</v>
      </c>
      <c r="Q45" s="468">
        <f t="shared" si="7"/>
        <v>10799.584616666667</v>
      </c>
      <c r="R45" s="15">
        <f t="shared" si="8"/>
        <v>952.90452499999992</v>
      </c>
      <c r="S45" s="468">
        <f t="shared" si="9"/>
        <v>27317.59638333333</v>
      </c>
      <c r="T45" s="518"/>
      <c r="U45" s="498"/>
      <c r="V45" s="45">
        <f t="shared" si="10"/>
        <v>34</v>
      </c>
    </row>
    <row r="46" spans="1:22" ht="15.75">
      <c r="B46" s="100" t="s">
        <v>2654</v>
      </c>
      <c r="C46" s="100" t="s">
        <v>2655</v>
      </c>
      <c r="D46" s="100" t="s">
        <v>2656</v>
      </c>
      <c r="E46" s="100" t="s">
        <v>557</v>
      </c>
      <c r="F46" s="238" t="str">
        <f t="shared" si="5"/>
        <v>8/5/2012</v>
      </c>
      <c r="G46" s="41">
        <v>8</v>
      </c>
      <c r="H46" s="41">
        <v>5</v>
      </c>
      <c r="I46" s="41">
        <v>2012</v>
      </c>
      <c r="J46" s="41" t="s">
        <v>1820</v>
      </c>
      <c r="K46" s="41" t="s">
        <v>708</v>
      </c>
      <c r="L46" s="41" t="s">
        <v>2657</v>
      </c>
      <c r="M46" s="5">
        <v>38117.180999999997</v>
      </c>
      <c r="N46" s="105">
        <v>5</v>
      </c>
      <c r="O46" s="5">
        <f t="shared" si="6"/>
        <v>317.63484166666666</v>
      </c>
      <c r="P46" s="5">
        <v>9846.6800916666671</v>
      </c>
      <c r="Q46" s="468">
        <f t="shared" si="7"/>
        <v>10799.584616666667</v>
      </c>
      <c r="R46" s="15">
        <f t="shared" si="8"/>
        <v>952.90452499999992</v>
      </c>
      <c r="S46" s="468">
        <f t="shared" si="9"/>
        <v>27317.59638333333</v>
      </c>
      <c r="T46" s="518"/>
      <c r="U46" s="498"/>
      <c r="V46" s="45">
        <f t="shared" si="10"/>
        <v>34</v>
      </c>
    </row>
    <row r="47" spans="1:22" ht="15.75">
      <c r="B47" s="100" t="s">
        <v>2654</v>
      </c>
      <c r="C47" s="100" t="s">
        <v>2655</v>
      </c>
      <c r="D47" s="100" t="s">
        <v>2656</v>
      </c>
      <c r="E47" s="100" t="s">
        <v>557</v>
      </c>
      <c r="F47" s="238" t="str">
        <f t="shared" si="5"/>
        <v>8/5/2012</v>
      </c>
      <c r="G47" s="41">
        <v>8</v>
      </c>
      <c r="H47" s="41">
        <v>5</v>
      </c>
      <c r="I47" s="41">
        <v>2012</v>
      </c>
      <c r="J47" s="41" t="s">
        <v>1820</v>
      </c>
      <c r="K47" s="41" t="s">
        <v>708</v>
      </c>
      <c r="L47" s="41" t="s">
        <v>2657</v>
      </c>
      <c r="M47" s="5">
        <v>38117.180999999997</v>
      </c>
      <c r="N47" s="105">
        <v>5</v>
      </c>
      <c r="O47" s="5">
        <f t="shared" si="6"/>
        <v>317.63484166666666</v>
      </c>
      <c r="P47" s="5">
        <v>9846.6800916666671</v>
      </c>
      <c r="Q47" s="468">
        <f t="shared" si="7"/>
        <v>10799.584616666667</v>
      </c>
      <c r="R47" s="15">
        <f t="shared" si="8"/>
        <v>952.90452499999992</v>
      </c>
      <c r="S47" s="468">
        <f t="shared" si="9"/>
        <v>27317.59638333333</v>
      </c>
      <c r="T47" s="518"/>
      <c r="U47" s="498"/>
      <c r="V47" s="45">
        <f t="shared" si="10"/>
        <v>34</v>
      </c>
    </row>
    <row r="48" spans="1:22" ht="15.75">
      <c r="A48" s="107" t="s">
        <v>2677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17">
        <f>SUM(M36:M47)</f>
        <v>457406.16599999991</v>
      </c>
      <c r="N48" s="428"/>
      <c r="O48" s="117">
        <f>SUM(O36:O47)</f>
        <v>3811.6180499999991</v>
      </c>
      <c r="P48" s="117">
        <v>118160.15955000001</v>
      </c>
      <c r="Q48" s="117">
        <f>SUM(Q36:Q47)</f>
        <v>129595.01369999998</v>
      </c>
      <c r="R48" s="117">
        <f>SUM(R36:R47)</f>
        <v>11434.854150000003</v>
      </c>
      <c r="S48" s="117">
        <f>SUM(S36:S47)</f>
        <v>327811.15229999996</v>
      </c>
    </row>
    <row r="49" spans="1:22">
      <c r="M49" s="527"/>
      <c r="N49" s="527"/>
      <c r="O49" s="527"/>
      <c r="P49" s="527"/>
      <c r="Q49" s="527"/>
      <c r="R49" s="527"/>
      <c r="S49" s="527"/>
    </row>
    <row r="50" spans="1:22" s="516" customFormat="1" ht="16.5" thickBot="1">
      <c r="A50" s="22" t="s">
        <v>726</v>
      </c>
      <c r="C50" s="529"/>
      <c r="D50" s="529"/>
      <c r="M50" s="485">
        <f>+M48+M33</f>
        <v>2445971.1383999996</v>
      </c>
      <c r="N50" s="478"/>
      <c r="O50" s="485">
        <f>+O48+O33</f>
        <v>6116.1197166666661</v>
      </c>
      <c r="P50" s="485">
        <v>1426474.3357500001</v>
      </c>
      <c r="Q50" s="485">
        <f>+Q48+Q33</f>
        <v>1440416.6749</v>
      </c>
      <c r="R50" s="485">
        <f>+R48+R33</f>
        <v>13942.339150000013</v>
      </c>
      <c r="S50" s="485">
        <f>+S48+S33</f>
        <v>1005554.4634999998</v>
      </c>
    </row>
    <row r="51" spans="1:22" ht="13.5" thickTop="1">
      <c r="M51" s="527"/>
      <c r="N51" s="527"/>
      <c r="O51" s="527"/>
      <c r="P51" s="527"/>
      <c r="Q51" s="527"/>
      <c r="R51" s="527"/>
      <c r="S51" s="527"/>
    </row>
    <row r="52" spans="1:22" ht="15.75">
      <c r="B52" s="100" t="s">
        <v>2658</v>
      </c>
      <c r="C52" s="100"/>
      <c r="D52" s="100"/>
      <c r="E52" s="100" t="s">
        <v>2659</v>
      </c>
      <c r="F52" s="134">
        <v>41569</v>
      </c>
      <c r="G52" s="41">
        <v>22</v>
      </c>
      <c r="H52" s="41">
        <v>10</v>
      </c>
      <c r="I52" s="41">
        <v>2013</v>
      </c>
      <c r="J52" s="41" t="s">
        <v>1820</v>
      </c>
      <c r="K52" s="41" t="s">
        <v>2660</v>
      </c>
      <c r="L52" s="41" t="s">
        <v>2657</v>
      </c>
      <c r="M52" s="5">
        <v>6138.91358024691</v>
      </c>
      <c r="N52" s="105">
        <v>5</v>
      </c>
      <c r="O52" s="5">
        <f t="shared" ref="O52:O59" si="11">(((M52)-1)/10)/12</f>
        <v>51.149279835390921</v>
      </c>
      <c r="P52" s="5">
        <v>716.08991769547288</v>
      </c>
      <c r="Q52" s="468">
        <f>O52*V52</f>
        <v>869.5377572016456</v>
      </c>
      <c r="R52" s="15">
        <f t="shared" ref="R52:R59" si="12">Q52-P52</f>
        <v>153.44783950617273</v>
      </c>
      <c r="S52" s="468">
        <f t="shared" ref="S52:S59" si="13">M52-Q52</f>
        <v>5269.375823045264</v>
      </c>
      <c r="T52" s="518">
        <v>18554</v>
      </c>
      <c r="U52" s="498"/>
      <c r="V52" s="45">
        <f t="shared" ref="V52:V59" si="14">IF((DATEDIF(F52,V$5,"m"))&gt;=60,60,(DATEDIF(F52,V$5,"m")))</f>
        <v>17</v>
      </c>
    </row>
    <row r="53" spans="1:22" ht="15.75">
      <c r="B53" s="100" t="s">
        <v>2658</v>
      </c>
      <c r="C53" s="100"/>
      <c r="D53" s="100"/>
      <c r="E53" s="100" t="s">
        <v>2659</v>
      </c>
      <c r="F53" s="134">
        <v>41569</v>
      </c>
      <c r="G53" s="41">
        <v>22</v>
      </c>
      <c r="H53" s="41">
        <v>10</v>
      </c>
      <c r="I53" s="41">
        <v>2013</v>
      </c>
      <c r="J53" s="41" t="s">
        <v>1820</v>
      </c>
      <c r="K53" s="41" t="s">
        <v>2660</v>
      </c>
      <c r="L53" s="41" t="s">
        <v>2657</v>
      </c>
      <c r="M53" s="5">
        <v>6138.91358024691</v>
      </c>
      <c r="N53" s="105">
        <v>5</v>
      </c>
      <c r="O53" s="5">
        <f t="shared" si="11"/>
        <v>51.149279835390921</v>
      </c>
      <c r="P53" s="5">
        <v>716.08991769547288</v>
      </c>
      <c r="Q53" s="468">
        <f t="shared" ref="Q53:Q59" si="15">O53*V53</f>
        <v>869.5377572016456</v>
      </c>
      <c r="R53" s="15">
        <f t="shared" si="12"/>
        <v>153.44783950617273</v>
      </c>
      <c r="S53" s="468">
        <f t="shared" si="13"/>
        <v>5269.375823045264</v>
      </c>
      <c r="T53" s="518">
        <v>18554</v>
      </c>
      <c r="U53" s="498"/>
      <c r="V53" s="45">
        <f t="shared" si="14"/>
        <v>17</v>
      </c>
    </row>
    <row r="54" spans="1:22" ht="15.75">
      <c r="B54" s="100" t="s">
        <v>2661</v>
      </c>
      <c r="C54" s="100"/>
      <c r="D54" s="100"/>
      <c r="E54" s="100" t="s">
        <v>2659</v>
      </c>
      <c r="F54" s="134">
        <v>41569</v>
      </c>
      <c r="G54" s="41">
        <v>22</v>
      </c>
      <c r="H54" s="41">
        <v>10</v>
      </c>
      <c r="I54" s="41">
        <v>2013</v>
      </c>
      <c r="J54" s="41" t="s">
        <v>1820</v>
      </c>
      <c r="K54" s="41" t="s">
        <v>2660</v>
      </c>
      <c r="L54" s="41" t="s">
        <v>2657</v>
      </c>
      <c r="M54" s="5">
        <v>2712.54320987654</v>
      </c>
      <c r="N54" s="105">
        <v>5</v>
      </c>
      <c r="O54" s="5">
        <f t="shared" si="11"/>
        <v>22.596193415637831</v>
      </c>
      <c r="P54" s="5">
        <v>316.34670781892964</v>
      </c>
      <c r="Q54" s="468">
        <f t="shared" si="15"/>
        <v>384.13528806584316</v>
      </c>
      <c r="R54" s="15">
        <f t="shared" si="12"/>
        <v>67.788580246913511</v>
      </c>
      <c r="S54" s="468">
        <f t="shared" si="13"/>
        <v>2328.4079218106967</v>
      </c>
      <c r="T54" s="518">
        <v>18554</v>
      </c>
      <c r="U54" s="498"/>
      <c r="V54" s="45">
        <f t="shared" si="14"/>
        <v>17</v>
      </c>
    </row>
    <row r="55" spans="1:22" ht="15.75">
      <c r="B55" s="100" t="s">
        <v>2661</v>
      </c>
      <c r="C55" s="100"/>
      <c r="D55" s="100"/>
      <c r="E55" s="100" t="s">
        <v>2659</v>
      </c>
      <c r="F55" s="134">
        <v>41569</v>
      </c>
      <c r="G55" s="41">
        <v>22</v>
      </c>
      <c r="H55" s="41">
        <v>10</v>
      </c>
      <c r="I55" s="41">
        <v>2013</v>
      </c>
      <c r="J55" s="41" t="s">
        <v>1820</v>
      </c>
      <c r="K55" s="41" t="s">
        <v>2660</v>
      </c>
      <c r="L55" s="41" t="s">
        <v>2657</v>
      </c>
      <c r="M55" s="5">
        <v>2712.54320987654</v>
      </c>
      <c r="N55" s="105">
        <v>5</v>
      </c>
      <c r="O55" s="5">
        <f t="shared" si="11"/>
        <v>22.596193415637831</v>
      </c>
      <c r="P55" s="5">
        <v>316.34670781892964</v>
      </c>
      <c r="Q55" s="468">
        <f t="shared" si="15"/>
        <v>384.13528806584316</v>
      </c>
      <c r="R55" s="15">
        <f t="shared" si="12"/>
        <v>67.788580246913511</v>
      </c>
      <c r="S55" s="468">
        <f t="shared" si="13"/>
        <v>2328.4079218106967</v>
      </c>
      <c r="T55" s="518">
        <v>18554</v>
      </c>
      <c r="U55" s="498"/>
      <c r="V55" s="45">
        <f t="shared" si="14"/>
        <v>17</v>
      </c>
    </row>
    <row r="56" spans="1:22" ht="15.75">
      <c r="B56" s="100" t="s">
        <v>2661</v>
      </c>
      <c r="C56" s="100"/>
      <c r="D56" s="100"/>
      <c r="E56" s="100" t="s">
        <v>2659</v>
      </c>
      <c r="F56" s="134">
        <v>41569</v>
      </c>
      <c r="G56" s="41">
        <v>22</v>
      </c>
      <c r="H56" s="41">
        <v>10</v>
      </c>
      <c r="I56" s="41">
        <v>2013</v>
      </c>
      <c r="J56" s="41" t="s">
        <v>1820</v>
      </c>
      <c r="K56" s="41" t="s">
        <v>2660</v>
      </c>
      <c r="L56" s="41" t="s">
        <v>2657</v>
      </c>
      <c r="M56" s="5">
        <v>2712.54320987654</v>
      </c>
      <c r="N56" s="105">
        <v>5</v>
      </c>
      <c r="O56" s="5">
        <f t="shared" si="11"/>
        <v>22.596193415637831</v>
      </c>
      <c r="P56" s="5">
        <v>316.34670781892964</v>
      </c>
      <c r="Q56" s="468">
        <f t="shared" si="15"/>
        <v>384.13528806584316</v>
      </c>
      <c r="R56" s="15">
        <f t="shared" si="12"/>
        <v>67.788580246913511</v>
      </c>
      <c r="S56" s="468">
        <f t="shared" si="13"/>
        <v>2328.4079218106967</v>
      </c>
      <c r="T56" s="518">
        <v>18554</v>
      </c>
      <c r="U56" s="498"/>
      <c r="V56" s="45">
        <f t="shared" si="14"/>
        <v>17</v>
      </c>
    </row>
    <row r="57" spans="1:22" ht="15.75">
      <c r="B57" s="100" t="s">
        <v>2661</v>
      </c>
      <c r="C57" s="100"/>
      <c r="D57" s="100"/>
      <c r="E57" s="100" t="s">
        <v>2659</v>
      </c>
      <c r="F57" s="134">
        <v>41569</v>
      </c>
      <c r="G57" s="41">
        <v>22</v>
      </c>
      <c r="H57" s="41">
        <v>10</v>
      </c>
      <c r="I57" s="41">
        <v>2013</v>
      </c>
      <c r="J57" s="41" t="s">
        <v>1820</v>
      </c>
      <c r="K57" s="41" t="s">
        <v>2660</v>
      </c>
      <c r="L57" s="41" t="s">
        <v>2657</v>
      </c>
      <c r="M57" s="5">
        <v>2712.54320987654</v>
      </c>
      <c r="N57" s="105">
        <v>5</v>
      </c>
      <c r="O57" s="5">
        <f t="shared" si="11"/>
        <v>22.596193415637831</v>
      </c>
      <c r="P57" s="5">
        <v>316.34670781892964</v>
      </c>
      <c r="Q57" s="468">
        <f t="shared" si="15"/>
        <v>384.13528806584316</v>
      </c>
      <c r="R57" s="15">
        <f t="shared" si="12"/>
        <v>67.788580246913511</v>
      </c>
      <c r="S57" s="468">
        <f t="shared" si="13"/>
        <v>2328.4079218106967</v>
      </c>
      <c r="T57" s="518">
        <v>18554</v>
      </c>
      <c r="U57" s="498"/>
      <c r="V57" s="45">
        <f t="shared" si="14"/>
        <v>17</v>
      </c>
    </row>
    <row r="58" spans="1:22" ht="15.75">
      <c r="B58" s="100" t="s">
        <v>2662</v>
      </c>
      <c r="C58" s="100" t="s">
        <v>2663</v>
      </c>
      <c r="D58" s="100"/>
      <c r="E58" s="100" t="s">
        <v>2659</v>
      </c>
      <c r="F58" s="134">
        <v>41569</v>
      </c>
      <c r="G58" s="41">
        <v>22</v>
      </c>
      <c r="H58" s="41">
        <v>10</v>
      </c>
      <c r="I58" s="41">
        <v>2013</v>
      </c>
      <c r="J58" s="41" t="s">
        <v>1820</v>
      </c>
      <c r="K58" s="41" t="s">
        <v>2664</v>
      </c>
      <c r="L58" s="41" t="s">
        <v>2657</v>
      </c>
      <c r="M58" s="5">
        <v>132250.85999999999</v>
      </c>
      <c r="N58" s="105">
        <v>5</v>
      </c>
      <c r="O58" s="5">
        <f t="shared" si="11"/>
        <v>1102.0821666666666</v>
      </c>
      <c r="P58" s="5">
        <v>15429.150333333331</v>
      </c>
      <c r="Q58" s="468">
        <f t="shared" si="15"/>
        <v>18735.396833333332</v>
      </c>
      <c r="R58" s="15">
        <f t="shared" si="12"/>
        <v>3306.2465000000011</v>
      </c>
      <c r="S58" s="468">
        <f t="shared" si="13"/>
        <v>113515.46316666665</v>
      </c>
      <c r="T58" s="518" t="s">
        <v>2665</v>
      </c>
      <c r="U58" s="498"/>
      <c r="V58" s="45">
        <f t="shared" si="14"/>
        <v>17</v>
      </c>
    </row>
    <row r="59" spans="1:22" ht="15.75">
      <c r="B59" s="100" t="s">
        <v>2662</v>
      </c>
      <c r="C59" s="100" t="s">
        <v>2663</v>
      </c>
      <c r="D59" s="100"/>
      <c r="E59" s="100" t="s">
        <v>2659</v>
      </c>
      <c r="F59" s="134">
        <v>41569</v>
      </c>
      <c r="G59" s="41">
        <v>22</v>
      </c>
      <c r="H59" s="41">
        <v>10</v>
      </c>
      <c r="I59" s="41">
        <v>2013</v>
      </c>
      <c r="J59" s="41" t="s">
        <v>1820</v>
      </c>
      <c r="K59" s="41" t="s">
        <v>2664</v>
      </c>
      <c r="L59" s="41" t="s">
        <v>2657</v>
      </c>
      <c r="M59" s="5">
        <v>132250.85999999999</v>
      </c>
      <c r="N59" s="105">
        <v>5</v>
      </c>
      <c r="O59" s="5">
        <f t="shared" si="11"/>
        <v>1102.0821666666666</v>
      </c>
      <c r="P59" s="5">
        <v>15429.150333333331</v>
      </c>
      <c r="Q59" s="468">
        <f t="shared" si="15"/>
        <v>18735.396833333332</v>
      </c>
      <c r="R59" s="15">
        <f t="shared" si="12"/>
        <v>3306.2465000000011</v>
      </c>
      <c r="S59" s="468">
        <f t="shared" si="13"/>
        <v>113515.46316666665</v>
      </c>
      <c r="T59" s="518" t="s">
        <v>2665</v>
      </c>
      <c r="U59" s="498"/>
      <c r="V59" s="45">
        <f t="shared" si="14"/>
        <v>17</v>
      </c>
    </row>
    <row r="60" spans="1:22" ht="15.75">
      <c r="M60" s="117">
        <f>SUM(M52:M59)</f>
        <v>287629.71999999997</v>
      </c>
      <c r="N60" s="428"/>
      <c r="O60" s="117">
        <f>SUM(O52:O59)</f>
        <v>2396.8476666666666</v>
      </c>
      <c r="P60" s="117">
        <v>33555.867333333328</v>
      </c>
      <c r="Q60" s="117">
        <f>SUM(Q52:Q59)</f>
        <v>40746.410333333333</v>
      </c>
      <c r="R60" s="117">
        <f>SUM(R52:R59)</f>
        <v>7190.5430000000015</v>
      </c>
      <c r="S60" s="117">
        <f>SUM(S52:S59)</f>
        <v>246883.30966666661</v>
      </c>
    </row>
    <row r="61" spans="1:22">
      <c r="M61" s="527"/>
      <c r="N61" s="527"/>
      <c r="O61" s="527"/>
      <c r="P61" s="527"/>
      <c r="Q61" s="527"/>
      <c r="R61" s="527"/>
      <c r="S61" s="527"/>
    </row>
    <row r="63" spans="1:22" ht="15.75">
      <c r="B63" s="100" t="s">
        <v>2666</v>
      </c>
      <c r="C63" s="100" t="s">
        <v>2667</v>
      </c>
      <c r="D63" s="100" t="s">
        <v>2668</v>
      </c>
      <c r="E63" s="100" t="s">
        <v>141</v>
      </c>
      <c r="F63" s="134">
        <v>41606</v>
      </c>
      <c r="G63" s="41">
        <v>28</v>
      </c>
      <c r="H63" s="41">
        <v>11</v>
      </c>
      <c r="I63" s="41">
        <v>2013</v>
      </c>
      <c r="J63" s="41" t="s">
        <v>1820</v>
      </c>
      <c r="K63" s="41" t="s">
        <v>2669</v>
      </c>
      <c r="L63" s="41" t="s">
        <v>2657</v>
      </c>
      <c r="M63" s="5">
        <v>16541.3</v>
      </c>
      <c r="N63" s="105">
        <v>5</v>
      </c>
      <c r="O63" s="5">
        <f t="shared" ref="O63:O71" si="16">(((M63)-1)/10)/12</f>
        <v>137.83583333333334</v>
      </c>
      <c r="P63" s="5">
        <v>1791.8658333333335</v>
      </c>
      <c r="Q63" s="468">
        <f t="shared" ref="Q63:Q71" si="17">O63*V63</f>
        <v>2205.3733333333334</v>
      </c>
      <c r="R63" s="15">
        <f t="shared" ref="R63:R71" si="18">Q63-P63</f>
        <v>413.50749999999994</v>
      </c>
      <c r="S63" s="468">
        <f t="shared" ref="S63:S71" si="19">M63-Q63</f>
        <v>14335.926666666666</v>
      </c>
      <c r="T63" s="518">
        <v>18701</v>
      </c>
      <c r="U63" s="498"/>
      <c r="V63" s="45">
        <f t="shared" ref="V63:V71" si="20">IF((DATEDIF(F63,V$5,"m"))&gt;=60,60,(DATEDIF(F63,V$5,"m")))</f>
        <v>16</v>
      </c>
    </row>
    <row r="64" spans="1:22" ht="15.75">
      <c r="B64" s="100" t="s">
        <v>2670</v>
      </c>
      <c r="C64" s="100" t="s">
        <v>2667</v>
      </c>
      <c r="D64" s="100" t="s">
        <v>2668</v>
      </c>
      <c r="E64" s="100" t="s">
        <v>141</v>
      </c>
      <c r="F64" s="134">
        <v>41606</v>
      </c>
      <c r="G64" s="41">
        <v>28</v>
      </c>
      <c r="H64" s="41">
        <v>11</v>
      </c>
      <c r="I64" s="41">
        <v>2013</v>
      </c>
      <c r="J64" s="41" t="s">
        <v>1820</v>
      </c>
      <c r="K64" s="41" t="s">
        <v>2669</v>
      </c>
      <c r="L64" s="41" t="s">
        <v>2657</v>
      </c>
      <c r="M64" s="5">
        <v>13175.42</v>
      </c>
      <c r="N64" s="105">
        <v>5</v>
      </c>
      <c r="O64" s="5">
        <f t="shared" si="16"/>
        <v>109.78683333333333</v>
      </c>
      <c r="P64" s="5">
        <v>1427.2288333333333</v>
      </c>
      <c r="Q64" s="468">
        <f t="shared" si="17"/>
        <v>1756.5893333333333</v>
      </c>
      <c r="R64" s="15">
        <f t="shared" si="18"/>
        <v>329.3605</v>
      </c>
      <c r="S64" s="468">
        <f t="shared" si="19"/>
        <v>11418.830666666667</v>
      </c>
      <c r="T64" s="518">
        <v>18701</v>
      </c>
      <c r="U64" s="498"/>
      <c r="V64" s="45">
        <f t="shared" si="20"/>
        <v>16</v>
      </c>
    </row>
    <row r="65" spans="1:22" ht="15.75">
      <c r="B65" s="100" t="s">
        <v>2671</v>
      </c>
      <c r="C65" s="100" t="s">
        <v>2667</v>
      </c>
      <c r="D65" s="100" t="s">
        <v>2672</v>
      </c>
      <c r="E65" s="100" t="s">
        <v>141</v>
      </c>
      <c r="F65" s="134">
        <v>41606</v>
      </c>
      <c r="G65" s="41">
        <v>28</v>
      </c>
      <c r="H65" s="41">
        <v>11</v>
      </c>
      <c r="I65" s="41">
        <v>2013</v>
      </c>
      <c r="J65" s="41" t="s">
        <v>1820</v>
      </c>
      <c r="K65" s="41" t="s">
        <v>2669</v>
      </c>
      <c r="L65" s="41" t="s">
        <v>2657</v>
      </c>
      <c r="M65" s="5">
        <v>7544.8515500000003</v>
      </c>
      <c r="N65" s="105">
        <v>5</v>
      </c>
      <c r="O65" s="5">
        <f t="shared" si="16"/>
        <v>62.865429583333338</v>
      </c>
      <c r="P65" s="5">
        <v>817.25058458333342</v>
      </c>
      <c r="Q65" s="468">
        <f t="shared" si="17"/>
        <v>1005.8468733333334</v>
      </c>
      <c r="R65" s="15">
        <f t="shared" si="18"/>
        <v>188.59628874999999</v>
      </c>
      <c r="S65" s="468">
        <f t="shared" si="19"/>
        <v>6539.0046766666674</v>
      </c>
      <c r="T65" s="518">
        <v>18701</v>
      </c>
      <c r="U65" s="498"/>
      <c r="V65" s="45">
        <f t="shared" si="20"/>
        <v>16</v>
      </c>
    </row>
    <row r="66" spans="1:22" ht="15.75">
      <c r="B66" s="100" t="s">
        <v>2671</v>
      </c>
      <c r="C66" s="100" t="s">
        <v>2667</v>
      </c>
      <c r="D66" s="100" t="s">
        <v>2672</v>
      </c>
      <c r="E66" s="100" t="s">
        <v>141</v>
      </c>
      <c r="F66" s="134">
        <v>41606</v>
      </c>
      <c r="G66" s="41">
        <v>28</v>
      </c>
      <c r="H66" s="41">
        <v>11</v>
      </c>
      <c r="I66" s="41">
        <v>2013</v>
      </c>
      <c r="J66" s="41" t="s">
        <v>1820</v>
      </c>
      <c r="K66" s="41" t="s">
        <v>2669</v>
      </c>
      <c r="L66" s="41" t="s">
        <v>2657</v>
      </c>
      <c r="M66" s="5">
        <v>7544.8515500000003</v>
      </c>
      <c r="N66" s="105">
        <v>5</v>
      </c>
      <c r="O66" s="5">
        <f t="shared" si="16"/>
        <v>62.865429583333338</v>
      </c>
      <c r="P66" s="5">
        <v>817.25058458333342</v>
      </c>
      <c r="Q66" s="468">
        <f t="shared" si="17"/>
        <v>1005.8468733333334</v>
      </c>
      <c r="R66" s="15">
        <f t="shared" si="18"/>
        <v>188.59628874999999</v>
      </c>
      <c r="S66" s="468">
        <f t="shared" si="19"/>
        <v>6539.0046766666674</v>
      </c>
      <c r="T66" s="518">
        <v>18701</v>
      </c>
      <c r="U66" s="498"/>
      <c r="V66" s="45">
        <f t="shared" si="20"/>
        <v>16</v>
      </c>
    </row>
    <row r="67" spans="1:22" ht="15.75">
      <c r="B67" s="100" t="s">
        <v>2671</v>
      </c>
      <c r="C67" s="100" t="s">
        <v>2667</v>
      </c>
      <c r="D67" s="100" t="s">
        <v>2672</v>
      </c>
      <c r="E67" s="100" t="s">
        <v>141</v>
      </c>
      <c r="F67" s="134">
        <v>41606</v>
      </c>
      <c r="G67" s="41">
        <v>28</v>
      </c>
      <c r="H67" s="41">
        <v>11</v>
      </c>
      <c r="I67" s="41">
        <v>2013</v>
      </c>
      <c r="J67" s="41" t="s">
        <v>1820</v>
      </c>
      <c r="K67" s="41" t="s">
        <v>2669</v>
      </c>
      <c r="L67" s="41" t="s">
        <v>2657</v>
      </c>
      <c r="M67" s="5">
        <v>7544.8515500000003</v>
      </c>
      <c r="N67" s="105">
        <v>5</v>
      </c>
      <c r="O67" s="5">
        <f t="shared" si="16"/>
        <v>62.865429583333338</v>
      </c>
      <c r="P67" s="5">
        <v>817.25058458333342</v>
      </c>
      <c r="Q67" s="468">
        <f t="shared" si="17"/>
        <v>1005.8468733333334</v>
      </c>
      <c r="R67" s="15">
        <f t="shared" si="18"/>
        <v>188.59628874999999</v>
      </c>
      <c r="S67" s="468">
        <f t="shared" si="19"/>
        <v>6539.0046766666674</v>
      </c>
      <c r="T67" s="518">
        <v>18701</v>
      </c>
      <c r="U67" s="498"/>
      <c r="V67" s="45">
        <f t="shared" si="20"/>
        <v>16</v>
      </c>
    </row>
    <row r="68" spans="1:22" ht="15.75">
      <c r="B68" s="100" t="s">
        <v>2671</v>
      </c>
      <c r="C68" s="100" t="s">
        <v>2667</v>
      </c>
      <c r="D68" s="100" t="s">
        <v>2672</v>
      </c>
      <c r="E68" s="100" t="s">
        <v>141</v>
      </c>
      <c r="F68" s="134">
        <v>41606</v>
      </c>
      <c r="G68" s="41">
        <v>28</v>
      </c>
      <c r="H68" s="41">
        <v>11</v>
      </c>
      <c r="I68" s="41">
        <v>2013</v>
      </c>
      <c r="J68" s="41" t="s">
        <v>1820</v>
      </c>
      <c r="K68" s="41" t="s">
        <v>2669</v>
      </c>
      <c r="L68" s="41" t="s">
        <v>2657</v>
      </c>
      <c r="M68" s="5">
        <v>7544.8515500000003</v>
      </c>
      <c r="N68" s="105">
        <v>5</v>
      </c>
      <c r="O68" s="5">
        <f t="shared" si="16"/>
        <v>62.865429583333338</v>
      </c>
      <c r="P68" s="5">
        <v>817.25058458333342</v>
      </c>
      <c r="Q68" s="468">
        <f t="shared" si="17"/>
        <v>1005.8468733333334</v>
      </c>
      <c r="R68" s="15">
        <f t="shared" si="18"/>
        <v>188.59628874999999</v>
      </c>
      <c r="S68" s="468">
        <f t="shared" si="19"/>
        <v>6539.0046766666674</v>
      </c>
      <c r="T68" s="518">
        <v>18701</v>
      </c>
      <c r="U68" s="498"/>
      <c r="V68" s="45">
        <f t="shared" si="20"/>
        <v>16</v>
      </c>
    </row>
    <row r="69" spans="1:22" ht="15.75">
      <c r="B69" s="100" t="s">
        <v>2671</v>
      </c>
      <c r="C69" s="100" t="s">
        <v>2667</v>
      </c>
      <c r="D69" s="100" t="s">
        <v>2672</v>
      </c>
      <c r="E69" s="100" t="s">
        <v>141</v>
      </c>
      <c r="F69" s="134">
        <v>41606</v>
      </c>
      <c r="G69" s="41">
        <v>28</v>
      </c>
      <c r="H69" s="41">
        <v>11</v>
      </c>
      <c r="I69" s="41">
        <v>2013</v>
      </c>
      <c r="J69" s="41" t="s">
        <v>1820</v>
      </c>
      <c r="K69" s="41" t="s">
        <v>2669</v>
      </c>
      <c r="L69" s="41" t="s">
        <v>2657</v>
      </c>
      <c r="M69" s="5">
        <v>7544.8515500000003</v>
      </c>
      <c r="N69" s="105">
        <v>5</v>
      </c>
      <c r="O69" s="5">
        <f t="shared" si="16"/>
        <v>62.865429583333338</v>
      </c>
      <c r="P69" s="5">
        <v>817.25058458333342</v>
      </c>
      <c r="Q69" s="468">
        <f t="shared" si="17"/>
        <v>1005.8468733333334</v>
      </c>
      <c r="R69" s="15">
        <f t="shared" si="18"/>
        <v>188.59628874999999</v>
      </c>
      <c r="S69" s="468">
        <f t="shared" si="19"/>
        <v>6539.0046766666674</v>
      </c>
      <c r="T69" s="518">
        <v>18701</v>
      </c>
      <c r="U69" s="498"/>
      <c r="V69" s="45">
        <f t="shared" si="20"/>
        <v>16</v>
      </c>
    </row>
    <row r="70" spans="1:22" ht="15.75">
      <c r="B70" s="100" t="s">
        <v>2671</v>
      </c>
      <c r="C70" s="100" t="s">
        <v>2667</v>
      </c>
      <c r="D70" s="100" t="s">
        <v>2672</v>
      </c>
      <c r="E70" s="100" t="s">
        <v>141</v>
      </c>
      <c r="F70" s="134">
        <v>41606</v>
      </c>
      <c r="G70" s="41">
        <v>28</v>
      </c>
      <c r="H70" s="41">
        <v>11</v>
      </c>
      <c r="I70" s="41">
        <v>2013</v>
      </c>
      <c r="J70" s="41" t="s">
        <v>1820</v>
      </c>
      <c r="K70" s="41" t="s">
        <v>2669</v>
      </c>
      <c r="L70" s="41" t="s">
        <v>2657</v>
      </c>
      <c r="M70" s="5">
        <v>7544.8515500000003</v>
      </c>
      <c r="N70" s="105">
        <v>5</v>
      </c>
      <c r="O70" s="5">
        <f t="shared" si="16"/>
        <v>62.865429583333338</v>
      </c>
      <c r="P70" s="5">
        <v>817.25058458333342</v>
      </c>
      <c r="Q70" s="468">
        <f t="shared" si="17"/>
        <v>1005.8468733333334</v>
      </c>
      <c r="R70" s="15">
        <f t="shared" si="18"/>
        <v>188.59628874999999</v>
      </c>
      <c r="S70" s="468">
        <f t="shared" si="19"/>
        <v>6539.0046766666674</v>
      </c>
      <c r="T70" s="518">
        <v>18701</v>
      </c>
      <c r="U70" s="498"/>
      <c r="V70" s="45">
        <f t="shared" si="20"/>
        <v>16</v>
      </c>
    </row>
    <row r="71" spans="1:22" ht="15.75">
      <c r="B71" s="100" t="s">
        <v>2671</v>
      </c>
      <c r="C71" s="100" t="s">
        <v>2667</v>
      </c>
      <c r="D71" s="100" t="s">
        <v>2672</v>
      </c>
      <c r="E71" s="100" t="s">
        <v>141</v>
      </c>
      <c r="F71" s="134">
        <v>41606</v>
      </c>
      <c r="G71" s="41">
        <v>28</v>
      </c>
      <c r="H71" s="41">
        <v>11</v>
      </c>
      <c r="I71" s="41">
        <v>2013</v>
      </c>
      <c r="J71" s="41" t="s">
        <v>1820</v>
      </c>
      <c r="K71" s="41" t="s">
        <v>2669</v>
      </c>
      <c r="L71" s="41" t="s">
        <v>2657</v>
      </c>
      <c r="M71" s="5">
        <v>7544.8515500000003</v>
      </c>
      <c r="N71" s="105">
        <v>5</v>
      </c>
      <c r="O71" s="5">
        <f t="shared" si="16"/>
        <v>62.865429583333338</v>
      </c>
      <c r="P71" s="5">
        <v>817.25058458333342</v>
      </c>
      <c r="Q71" s="468">
        <f t="shared" si="17"/>
        <v>1005.8468733333334</v>
      </c>
      <c r="R71" s="15">
        <f t="shared" si="18"/>
        <v>188.59628874999999</v>
      </c>
      <c r="S71" s="468">
        <f t="shared" si="19"/>
        <v>6539.0046766666674</v>
      </c>
      <c r="T71" s="518">
        <v>18701</v>
      </c>
      <c r="U71" s="498"/>
      <c r="V71" s="45">
        <f t="shared" si="20"/>
        <v>16</v>
      </c>
    </row>
    <row r="72" spans="1:22" ht="15.75">
      <c r="M72" s="117">
        <f>SUM(M63:M71)</f>
        <v>82530.680850000019</v>
      </c>
      <c r="N72" s="428"/>
      <c r="O72" s="117">
        <f>SUM(O63:O71)</f>
        <v>687.68067375000021</v>
      </c>
      <c r="P72" s="117">
        <v>8939.8487587499985</v>
      </c>
      <c r="Q72" s="117">
        <f>SUM(Q63:Q71)</f>
        <v>11002.890780000003</v>
      </c>
      <c r="R72" s="117">
        <f>SUM(R63:R71)</f>
        <v>2063.0420212499998</v>
      </c>
      <c r="S72" s="117">
        <f>SUM(S63:S71)</f>
        <v>71527.790069999988</v>
      </c>
    </row>
    <row r="73" spans="1:22" ht="15.75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530"/>
    </row>
    <row r="74" spans="1:22" ht="15.75">
      <c r="A74" s="107" t="s">
        <v>2673</v>
      </c>
      <c r="M74" s="117">
        <f>+M72+M60</f>
        <v>370160.40084999998</v>
      </c>
      <c r="N74" s="428"/>
      <c r="O74" s="117">
        <f>+O72+O60</f>
        <v>3084.5283404166667</v>
      </c>
      <c r="P74" s="117">
        <v>42495.716092083327</v>
      </c>
      <c r="Q74" s="117">
        <f>+Q72+Q60</f>
        <v>51749.301113333335</v>
      </c>
      <c r="R74" s="117">
        <f>+R72+R60</f>
        <v>9253.5850212500009</v>
      </c>
      <c r="S74" s="117">
        <f>+S72+S60</f>
        <v>318411.0997366666</v>
      </c>
    </row>
    <row r="76" spans="1:22" s="516" customFormat="1" ht="16.5" thickBot="1">
      <c r="A76" s="22" t="s">
        <v>804</v>
      </c>
      <c r="C76" s="529"/>
      <c r="D76" s="529"/>
      <c r="M76" s="298">
        <f>+M74+M50</f>
        <v>2816131.5392499994</v>
      </c>
      <c r="N76" s="643"/>
      <c r="O76" s="298">
        <f>+O74+O50</f>
        <v>9200.6480570833337</v>
      </c>
      <c r="P76" s="298">
        <v>1468970.0518420835</v>
      </c>
      <c r="Q76" s="298">
        <f>+Q74+Q50</f>
        <v>1492165.9760133333</v>
      </c>
      <c r="R76" s="298">
        <f>+R74+R50</f>
        <v>23195.924171250015</v>
      </c>
      <c r="S76" s="298">
        <f>+S74+S50</f>
        <v>1323965.5632366664</v>
      </c>
    </row>
    <row r="77" spans="1:22" ht="16.5" thickTop="1">
      <c r="B77" s="498"/>
      <c r="C77" s="499"/>
      <c r="D77" s="499"/>
      <c r="E77" s="41"/>
      <c r="F77" s="134"/>
      <c r="G77" s="498"/>
      <c r="H77" s="498"/>
      <c r="I77" s="498"/>
      <c r="J77" s="498"/>
      <c r="K77" s="498"/>
      <c r="L77" s="498"/>
      <c r="M77" s="514"/>
      <c r="O77" s="515"/>
      <c r="P77" s="515"/>
      <c r="Q77" s="516"/>
      <c r="R77" s="516"/>
      <c r="S77" s="517"/>
      <c r="T77" s="518"/>
      <c r="U77" s="498"/>
      <c r="V77" s="45"/>
    </row>
    <row r="78" spans="1:22">
      <c r="O78" s="431"/>
      <c r="P78" s="431"/>
      <c r="Q78" s="431"/>
      <c r="R78" s="431"/>
    </row>
    <row r="79" spans="1:22">
      <c r="M79" s="527"/>
      <c r="N79" s="527"/>
      <c r="O79" s="527"/>
      <c r="P79" s="527"/>
      <c r="Q79" s="527"/>
      <c r="R79" s="527"/>
      <c r="S79" s="527"/>
    </row>
    <row r="80" spans="1:22" ht="15.75">
      <c r="B80" s="100" t="s">
        <v>2671</v>
      </c>
      <c r="C80" s="100" t="s">
        <v>2667</v>
      </c>
      <c r="D80" s="100" t="s">
        <v>2674</v>
      </c>
      <c r="E80" s="100" t="s">
        <v>141</v>
      </c>
      <c r="F80" s="134">
        <v>41758</v>
      </c>
      <c r="G80" s="41">
        <v>29</v>
      </c>
      <c r="H80" s="41">
        <v>4</v>
      </c>
      <c r="I80" s="41">
        <v>2014</v>
      </c>
      <c r="J80" s="41" t="s">
        <v>1820</v>
      </c>
      <c r="K80" s="41" t="s">
        <v>2675</v>
      </c>
      <c r="L80" s="41" t="s">
        <v>2657</v>
      </c>
      <c r="M80" s="5">
        <v>7713.54</v>
      </c>
      <c r="N80" s="105">
        <v>5</v>
      </c>
      <c r="O80" s="5">
        <f>(((M80)-1)/10)/12</f>
        <v>64.271166666666673</v>
      </c>
      <c r="P80" s="5">
        <v>514.16933333333338</v>
      </c>
      <c r="Q80" s="468">
        <f>O80*V80</f>
        <v>706.98283333333336</v>
      </c>
      <c r="R80" s="15">
        <f>Q80-P80</f>
        <v>192.81349999999998</v>
      </c>
      <c r="S80" s="468">
        <f>M80-Q80</f>
        <v>7006.5571666666665</v>
      </c>
      <c r="T80" s="518">
        <v>18701</v>
      </c>
      <c r="U80" s="498"/>
      <c r="V80" s="45">
        <f>IF((DATEDIF(F80,V$5,"m"))&gt;=60,60,(DATEDIF(F80,V$5,"m")))</f>
        <v>11</v>
      </c>
    </row>
    <row r="81" spans="1:22" ht="15.75">
      <c r="B81" s="100" t="s">
        <v>2671</v>
      </c>
      <c r="C81" s="100" t="s">
        <v>2667</v>
      </c>
      <c r="D81" s="100" t="s">
        <v>2674</v>
      </c>
      <c r="E81" s="100" t="s">
        <v>141</v>
      </c>
      <c r="F81" s="134">
        <v>41758</v>
      </c>
      <c r="G81" s="41">
        <v>29</v>
      </c>
      <c r="H81" s="41">
        <v>4</v>
      </c>
      <c r="I81" s="41">
        <v>2014</v>
      </c>
      <c r="J81" s="41" t="s">
        <v>1820</v>
      </c>
      <c r="K81" s="41" t="s">
        <v>2675</v>
      </c>
      <c r="L81" s="41" t="s">
        <v>2657</v>
      </c>
      <c r="M81" s="5">
        <v>7713.54</v>
      </c>
      <c r="N81" s="105">
        <v>5</v>
      </c>
      <c r="O81" s="5">
        <f>(((M81)-1)/10)/12</f>
        <v>64.271166666666673</v>
      </c>
      <c r="P81" s="5">
        <v>514.16933333333338</v>
      </c>
      <c r="Q81" s="468">
        <f>O81*V81</f>
        <v>706.98283333333336</v>
      </c>
      <c r="R81" s="15">
        <f>Q81-P81</f>
        <v>192.81349999999998</v>
      </c>
      <c r="S81" s="468">
        <f>M81-Q81</f>
        <v>7006.5571666666665</v>
      </c>
      <c r="T81" s="518">
        <v>18701</v>
      </c>
      <c r="U81" s="498"/>
      <c r="V81" s="45">
        <f>IF((DATEDIF(F81,V$5,"m"))&gt;=60,60,(DATEDIF(F81,V$5,"m")))</f>
        <v>11</v>
      </c>
    </row>
    <row r="82" spans="1:22" ht="15.75">
      <c r="A82" s="664" t="s">
        <v>2678</v>
      </c>
      <c r="B82" s="664"/>
      <c r="C82" s="664"/>
      <c r="D82" s="664"/>
      <c r="E82" s="664"/>
      <c r="F82" s="664"/>
      <c r="G82" s="664"/>
      <c r="H82" s="664"/>
      <c r="I82" s="664"/>
      <c r="J82" s="664"/>
      <c r="K82" s="664"/>
      <c r="L82" s="664"/>
      <c r="M82" s="117">
        <f>SUM(M80:M81)</f>
        <v>15427.08</v>
      </c>
      <c r="N82" s="428"/>
      <c r="O82" s="117">
        <f>SUM(O80:O81)</f>
        <v>128.54233333333335</v>
      </c>
      <c r="P82" s="117">
        <v>1028.3386666666668</v>
      </c>
      <c r="Q82" s="117">
        <f>SUM(Q80:Q81)</f>
        <v>1413.9656666666667</v>
      </c>
      <c r="R82" s="117">
        <f>SUM(R80:R81)</f>
        <v>385.62699999999995</v>
      </c>
      <c r="S82" s="117">
        <f>SUM(S80:S81)</f>
        <v>14013.114333333333</v>
      </c>
    </row>
    <row r="83" spans="1:22">
      <c r="M83" s="527"/>
      <c r="N83" s="527"/>
      <c r="O83" s="527"/>
      <c r="P83" s="527"/>
      <c r="Q83" s="527"/>
      <c r="R83" s="527"/>
      <c r="S83" s="527"/>
    </row>
    <row r="84" spans="1:22">
      <c r="M84" s="527"/>
      <c r="N84" s="527"/>
      <c r="O84" s="527"/>
      <c r="P84" s="527"/>
      <c r="Q84" s="527"/>
      <c r="R84" s="527"/>
      <c r="S84" s="527"/>
    </row>
    <row r="86" spans="1:22" ht="16.5" thickBot="1">
      <c r="A86" s="22" t="s">
        <v>818</v>
      </c>
      <c r="M86" s="298">
        <f>+M82+M76</f>
        <v>2831558.6192499995</v>
      </c>
      <c r="N86" s="643"/>
      <c r="O86" s="298">
        <f>+O82+O76</f>
        <v>9329.1903904166666</v>
      </c>
      <c r="P86" s="298">
        <v>1469998.3905087502</v>
      </c>
      <c r="Q86" s="298">
        <f>+Q82+Q76</f>
        <v>1493579.9416799999</v>
      </c>
      <c r="R86" s="298">
        <f>+R82+R76</f>
        <v>23581.551171250016</v>
      </c>
      <c r="S86" s="298">
        <f>+S82+S76</f>
        <v>1337978.6775699998</v>
      </c>
    </row>
    <row r="87" spans="1:22" ht="13.5" thickTop="1">
      <c r="M87" s="514"/>
    </row>
    <row r="88" spans="1:22">
      <c r="M88" s="532"/>
    </row>
    <row r="89" spans="1:22">
      <c r="M89" s="531">
        <v>2831558.6192499995</v>
      </c>
    </row>
  </sheetData>
  <mergeCells count="5">
    <mergeCell ref="A82:L82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/>
  </sheetPr>
  <dimension ref="A1:AA989"/>
  <sheetViews>
    <sheetView tabSelected="1" zoomScaleNormal="100" workbookViewId="0">
      <pane xSplit="2" ySplit="6" topLeftCell="N966" activePane="bottomRight" state="frozen"/>
      <selection sqref="A1:T2"/>
      <selection pane="topRight" sqref="A1:T2"/>
      <selection pane="bottomLeft" sqref="A1:T2"/>
      <selection pane="bottomRight" activeCell="R988" sqref="R988"/>
    </sheetView>
  </sheetViews>
  <sheetFormatPr baseColWidth="10" defaultRowHeight="15.75"/>
  <cols>
    <col min="1" max="1" width="9.7109375" style="100" customWidth="1"/>
    <col min="2" max="2" width="58.7109375" style="100" customWidth="1"/>
    <col min="3" max="3" width="16.7109375" style="100" customWidth="1"/>
    <col min="4" max="4" width="23" style="100" customWidth="1"/>
    <col min="5" max="5" width="26.7109375" style="100" customWidth="1"/>
    <col min="6" max="6" width="34.7109375" style="100" customWidth="1"/>
    <col min="7" max="7" width="12.7109375" style="100" customWidth="1"/>
    <col min="8" max="9" width="5.7109375" style="274" customWidth="1"/>
    <col min="10" max="10" width="7.7109375" style="275" customWidth="1"/>
    <col min="11" max="11" width="7.85546875" style="100" customWidth="1"/>
    <col min="12" max="12" width="15.85546875" style="100" customWidth="1"/>
    <col min="13" max="13" width="1.140625" style="100" hidden="1" customWidth="1"/>
    <col min="14" max="14" width="16.5703125" style="112" bestFit="1" customWidth="1"/>
    <col min="15" max="15" width="11.140625" style="112" hidden="1" customWidth="1"/>
    <col min="16" max="16" width="4.7109375" style="113" hidden="1" customWidth="1"/>
    <col min="17" max="17" width="6.42578125" style="113" customWidth="1"/>
    <col min="18" max="18" width="11.140625" style="124" customWidth="1"/>
    <col min="19" max="21" width="15.7109375" style="124" customWidth="1"/>
    <col min="22" max="22" width="13.7109375" style="124" bestFit="1" customWidth="1"/>
    <col min="23" max="23" width="12.7109375" style="113" customWidth="1"/>
    <col min="24" max="254" width="11.42578125" style="113" customWidth="1"/>
    <col min="255" max="16384" width="11.42578125" style="113"/>
  </cols>
  <sheetData>
    <row r="1" spans="1:26" s="120" customFormat="1" ht="20.25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119"/>
    </row>
    <row r="2" spans="1:26" s="120" customFormat="1" ht="20.25">
      <c r="A2" s="667" t="s">
        <v>819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119"/>
    </row>
    <row r="3" spans="1:26" s="120" customFormat="1" ht="20.25">
      <c r="A3" s="667" t="str">
        <f>'Equipos de Producción'!A3:S3</f>
        <v>(Al 31 de Marzo del 2015)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119"/>
    </row>
    <row r="4" spans="1:26">
      <c r="A4" s="121"/>
      <c r="B4" s="121"/>
      <c r="C4" s="121"/>
      <c r="D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2"/>
      <c r="S4" s="122"/>
      <c r="T4" s="122"/>
      <c r="U4" s="122"/>
      <c r="V4" s="122"/>
      <c r="Z4" s="123">
        <f>+'Equipos de Producción'!W4</f>
        <v>42094</v>
      </c>
    </row>
    <row r="5" spans="1:26">
      <c r="H5" s="668" t="s">
        <v>820</v>
      </c>
      <c r="I5" s="669"/>
      <c r="J5" s="670"/>
      <c r="N5" s="124"/>
      <c r="O5" s="124"/>
      <c r="R5" s="649" t="s">
        <v>4</v>
      </c>
      <c r="S5" s="650"/>
      <c r="T5" s="650"/>
      <c r="U5" s="651"/>
      <c r="V5" s="123"/>
      <c r="Z5" s="125"/>
    </row>
    <row r="6" spans="1:26" s="132" customFormat="1" ht="44.25" customHeight="1">
      <c r="A6" s="126" t="s">
        <v>5</v>
      </c>
      <c r="B6" s="126" t="s">
        <v>8</v>
      </c>
      <c r="C6" s="126" t="s">
        <v>9</v>
      </c>
      <c r="D6" s="126" t="s">
        <v>10</v>
      </c>
      <c r="E6" s="127" t="s">
        <v>11</v>
      </c>
      <c r="F6" s="127" t="s">
        <v>12</v>
      </c>
      <c r="G6" s="126" t="s">
        <v>13</v>
      </c>
      <c r="H6" s="128" t="s">
        <v>14</v>
      </c>
      <c r="I6" s="128" t="s">
        <v>15</v>
      </c>
      <c r="J6" s="129" t="s">
        <v>16</v>
      </c>
      <c r="K6" s="126" t="s">
        <v>17</v>
      </c>
      <c r="L6" s="126" t="s">
        <v>18</v>
      </c>
      <c r="M6" s="126" t="s">
        <v>19</v>
      </c>
      <c r="N6" s="130" t="s">
        <v>20</v>
      </c>
      <c r="O6" s="130" t="s">
        <v>7</v>
      </c>
      <c r="P6" s="126" t="s">
        <v>21</v>
      </c>
      <c r="Q6" s="126" t="s">
        <v>22</v>
      </c>
      <c r="R6" s="9" t="s">
        <v>23</v>
      </c>
      <c r="S6" s="10" t="str">
        <f>+'Equipos de Producción'!$R$6</f>
        <v>Acumulada Dic. 2014</v>
      </c>
      <c r="T6" s="10" t="str">
        <f>+'Equipos de Producción'!$S$6</f>
        <v>Acumulada Marzo 2015</v>
      </c>
      <c r="U6" s="10" t="str">
        <f>+'Equipos de Producción'!$T$6</f>
        <v>Deprec. a Registrar Mar. 2015</v>
      </c>
      <c r="V6" s="131" t="s">
        <v>25</v>
      </c>
      <c r="W6" s="126" t="s">
        <v>26</v>
      </c>
      <c r="Z6" s="133" t="s">
        <v>27</v>
      </c>
    </row>
    <row r="7" spans="1:26" s="249" customFormat="1">
      <c r="A7" s="99" t="s">
        <v>821</v>
      </c>
      <c r="B7" s="99" t="s">
        <v>822</v>
      </c>
      <c r="C7" s="99"/>
      <c r="D7" s="99"/>
      <c r="E7" s="99"/>
      <c r="F7" s="99" t="s">
        <v>823</v>
      </c>
      <c r="G7" s="134" t="str">
        <f t="shared" ref="G7:G27" si="0">CONCATENATE(H7,"/",I7,"/",J7,)</f>
        <v>6/11/2003</v>
      </c>
      <c r="H7" s="135">
        <v>6</v>
      </c>
      <c r="I7" s="135">
        <v>11</v>
      </c>
      <c r="J7" s="136">
        <v>2003</v>
      </c>
      <c r="K7" s="99" t="s">
        <v>58</v>
      </c>
      <c r="L7" s="99">
        <v>6502</v>
      </c>
      <c r="M7" s="99" t="s">
        <v>798</v>
      </c>
      <c r="N7" s="315">
        <v>3905</v>
      </c>
      <c r="O7" s="315" t="s">
        <v>824</v>
      </c>
      <c r="Q7" s="249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9">
        <v>1559</v>
      </c>
      <c r="X7" s="316"/>
      <c r="Y7" s="317"/>
      <c r="Z7" s="139">
        <f t="shared" ref="Z7:Z70" si="2">IF((DATEDIF(G7,Z$4,"m"))&gt;=120,120,(DATEDIF(G7,Z$4,"m")))</f>
        <v>120</v>
      </c>
    </row>
    <row r="8" spans="1:26" s="249" customFormat="1">
      <c r="A8" s="99" t="s">
        <v>821</v>
      </c>
      <c r="B8" s="99" t="s">
        <v>822</v>
      </c>
      <c r="C8" s="99"/>
      <c r="D8" s="99"/>
      <c r="E8" s="99"/>
      <c r="F8" s="99" t="s">
        <v>823</v>
      </c>
      <c r="G8" s="134" t="str">
        <f t="shared" si="0"/>
        <v>6/11/2003</v>
      </c>
      <c r="H8" s="135">
        <v>6</v>
      </c>
      <c r="I8" s="135">
        <v>11</v>
      </c>
      <c r="J8" s="136">
        <v>2003</v>
      </c>
      <c r="K8" s="99" t="s">
        <v>58</v>
      </c>
      <c r="L8" s="99">
        <v>6502</v>
      </c>
      <c r="M8" s="99" t="s">
        <v>798</v>
      </c>
      <c r="N8" s="315">
        <v>3905</v>
      </c>
      <c r="O8" s="315" t="s">
        <v>824</v>
      </c>
      <c r="Q8" s="249">
        <v>10</v>
      </c>
      <c r="R8" s="5">
        <v>0</v>
      </c>
      <c r="S8" s="5">
        <v>3904</v>
      </c>
      <c r="T8" s="317">
        <v>3904</v>
      </c>
      <c r="U8" s="15">
        <f>T8-S8</f>
        <v>0</v>
      </c>
      <c r="V8" s="317">
        <f t="shared" si="1"/>
        <v>1</v>
      </c>
      <c r="W8" s="249">
        <v>1559</v>
      </c>
      <c r="X8" s="316"/>
      <c r="Y8" s="317"/>
      <c r="Z8" s="139">
        <f t="shared" si="2"/>
        <v>120</v>
      </c>
    </row>
    <row r="9" spans="1:26" s="249" customFormat="1">
      <c r="A9" s="99" t="s">
        <v>825</v>
      </c>
      <c r="B9" s="99" t="s">
        <v>826</v>
      </c>
      <c r="C9" s="99" t="s">
        <v>461</v>
      </c>
      <c r="D9" s="99" t="s">
        <v>827</v>
      </c>
      <c r="E9" s="99" t="s">
        <v>828</v>
      </c>
      <c r="F9" s="99" t="s">
        <v>823</v>
      </c>
      <c r="G9" s="134" t="str">
        <f t="shared" si="0"/>
        <v>16/5/2003</v>
      </c>
      <c r="H9" s="135">
        <v>16</v>
      </c>
      <c r="I9" s="135">
        <v>5</v>
      </c>
      <c r="J9" s="136">
        <v>2003</v>
      </c>
      <c r="K9" s="99" t="s">
        <v>58</v>
      </c>
      <c r="L9" s="99">
        <v>6412</v>
      </c>
      <c r="M9" s="99" t="s">
        <v>798</v>
      </c>
      <c r="N9" s="315">
        <v>1700</v>
      </c>
      <c r="O9" s="315"/>
      <c r="Q9" s="249">
        <v>10</v>
      </c>
      <c r="R9" s="5">
        <v>0</v>
      </c>
      <c r="S9" s="5">
        <v>1699</v>
      </c>
      <c r="T9" s="317">
        <v>1699</v>
      </c>
      <c r="U9" s="15">
        <f t="shared" ref="U9:U71" si="3">T9-S9</f>
        <v>0</v>
      </c>
      <c r="V9" s="317">
        <f t="shared" si="1"/>
        <v>1</v>
      </c>
      <c r="W9" s="249">
        <v>1439</v>
      </c>
      <c r="X9" s="316"/>
      <c r="Y9" s="317"/>
      <c r="Z9" s="116">
        <f t="shared" si="2"/>
        <v>120</v>
      </c>
    </row>
    <row r="10" spans="1:26" s="249" customFormat="1">
      <c r="A10" s="99" t="s">
        <v>829</v>
      </c>
      <c r="B10" s="99" t="s">
        <v>830</v>
      </c>
      <c r="C10" s="99" t="s">
        <v>831</v>
      </c>
      <c r="D10" s="99" t="s">
        <v>832</v>
      </c>
      <c r="E10" s="140" t="s">
        <v>833</v>
      </c>
      <c r="F10" s="99" t="s">
        <v>834</v>
      </c>
      <c r="G10" s="134" t="str">
        <f t="shared" si="0"/>
        <v>2/2/2004</v>
      </c>
      <c r="H10" s="135">
        <v>2</v>
      </c>
      <c r="I10" s="135">
        <v>2</v>
      </c>
      <c r="J10" s="136">
        <v>2004</v>
      </c>
      <c r="K10" s="99" t="s">
        <v>58</v>
      </c>
      <c r="L10" s="99">
        <v>299</v>
      </c>
      <c r="M10" s="99" t="s">
        <v>798</v>
      </c>
      <c r="N10" s="315">
        <v>8400</v>
      </c>
      <c r="O10" s="315" t="s">
        <v>835</v>
      </c>
      <c r="Q10" s="249">
        <v>10</v>
      </c>
      <c r="R10" s="5">
        <v>0</v>
      </c>
      <c r="S10" s="5">
        <v>8399</v>
      </c>
      <c r="T10" s="317">
        <v>8399</v>
      </c>
      <c r="U10" s="15">
        <f t="shared" si="3"/>
        <v>0</v>
      </c>
      <c r="V10" s="317">
        <f>N10-T10</f>
        <v>1</v>
      </c>
      <c r="W10" s="249">
        <v>3181</v>
      </c>
      <c r="X10" s="316"/>
      <c r="Y10" s="317"/>
      <c r="Z10" s="116">
        <f t="shared" si="2"/>
        <v>120</v>
      </c>
    </row>
    <row r="11" spans="1:26" s="249" customFormat="1">
      <c r="A11" s="99" t="s">
        <v>836</v>
      </c>
      <c r="B11" s="99" t="s">
        <v>822</v>
      </c>
      <c r="C11" s="99"/>
      <c r="D11" s="99"/>
      <c r="E11" s="99"/>
      <c r="F11" s="99" t="s">
        <v>823</v>
      </c>
      <c r="G11" s="134" t="str">
        <f t="shared" si="0"/>
        <v>6/11/2003</v>
      </c>
      <c r="H11" s="135">
        <v>6</v>
      </c>
      <c r="I11" s="135">
        <v>11</v>
      </c>
      <c r="J11" s="136">
        <v>2003</v>
      </c>
      <c r="K11" s="99" t="s">
        <v>58</v>
      </c>
      <c r="L11" s="99">
        <v>6502</v>
      </c>
      <c r="M11" s="99" t="s">
        <v>798</v>
      </c>
      <c r="N11" s="315">
        <v>3905</v>
      </c>
      <c r="O11" s="315" t="s">
        <v>824</v>
      </c>
      <c r="Q11" s="249">
        <v>10</v>
      </c>
      <c r="R11" s="5">
        <v>0</v>
      </c>
      <c r="S11" s="5">
        <v>3904</v>
      </c>
      <c r="T11" s="317">
        <v>3904</v>
      </c>
      <c r="U11" s="15">
        <f t="shared" si="3"/>
        <v>0</v>
      </c>
      <c r="V11" s="317">
        <f t="shared" si="1"/>
        <v>1</v>
      </c>
      <c r="W11" s="249">
        <v>1559</v>
      </c>
      <c r="X11" s="316"/>
      <c r="Y11" s="317"/>
      <c r="Z11" s="139">
        <f t="shared" si="2"/>
        <v>120</v>
      </c>
    </row>
    <row r="12" spans="1:26" s="249" customFormat="1">
      <c r="A12" s="99" t="s">
        <v>837</v>
      </c>
      <c r="B12" s="99" t="s">
        <v>838</v>
      </c>
      <c r="C12" s="99"/>
      <c r="D12" s="99" t="s">
        <v>839</v>
      </c>
      <c r="E12" s="99"/>
      <c r="F12" s="99" t="s">
        <v>840</v>
      </c>
      <c r="G12" s="134" t="str">
        <f t="shared" si="0"/>
        <v>3/11/2003</v>
      </c>
      <c r="H12" s="135">
        <v>3</v>
      </c>
      <c r="I12" s="135">
        <v>11</v>
      </c>
      <c r="J12" s="136">
        <v>2003</v>
      </c>
      <c r="K12" s="99" t="s">
        <v>58</v>
      </c>
      <c r="L12" s="99">
        <v>27730</v>
      </c>
      <c r="M12" s="99" t="s">
        <v>798</v>
      </c>
      <c r="N12" s="315">
        <v>2391.42</v>
      </c>
      <c r="O12" s="315"/>
      <c r="Q12" s="249">
        <v>10</v>
      </c>
      <c r="R12" s="5">
        <v>0</v>
      </c>
      <c r="S12" s="5">
        <v>2390.42</v>
      </c>
      <c r="T12" s="317">
        <v>2390.42</v>
      </c>
      <c r="U12" s="15">
        <f t="shared" si="3"/>
        <v>0</v>
      </c>
      <c r="V12" s="317">
        <f t="shared" si="1"/>
        <v>1</v>
      </c>
      <c r="W12" s="249">
        <v>1070</v>
      </c>
      <c r="X12" s="316"/>
      <c r="Y12" s="317"/>
      <c r="Z12" s="116">
        <f t="shared" si="2"/>
        <v>120</v>
      </c>
    </row>
    <row r="13" spans="1:26" s="249" customFormat="1">
      <c r="A13" s="141" t="s">
        <v>841</v>
      </c>
      <c r="B13" s="141" t="s">
        <v>842</v>
      </c>
      <c r="C13" s="141"/>
      <c r="D13" s="141" t="s">
        <v>839</v>
      </c>
      <c r="E13" s="141"/>
      <c r="F13" s="141" t="s">
        <v>840</v>
      </c>
      <c r="G13" s="142" t="str">
        <f t="shared" si="0"/>
        <v>24/4/2003</v>
      </c>
      <c r="H13" s="143">
        <v>24</v>
      </c>
      <c r="I13" s="143">
        <v>4</v>
      </c>
      <c r="J13" s="144">
        <v>2003</v>
      </c>
      <c r="K13" s="141" t="s">
        <v>58</v>
      </c>
      <c r="L13" s="141">
        <v>28496</v>
      </c>
      <c r="M13" s="141" t="s">
        <v>798</v>
      </c>
      <c r="N13" s="318">
        <v>2512</v>
      </c>
      <c r="O13" s="318"/>
      <c r="P13" s="319"/>
      <c r="Q13" s="319">
        <v>10</v>
      </c>
      <c r="R13" s="5">
        <v>0</v>
      </c>
      <c r="S13" s="5">
        <v>2511</v>
      </c>
      <c r="T13" s="320">
        <v>2511</v>
      </c>
      <c r="U13" s="15">
        <f t="shared" si="3"/>
        <v>0</v>
      </c>
      <c r="V13" s="320">
        <f t="shared" si="1"/>
        <v>1</v>
      </c>
      <c r="W13" s="319">
        <v>1259</v>
      </c>
      <c r="X13" s="321"/>
      <c r="Y13" s="320"/>
      <c r="Z13" s="149">
        <f t="shared" si="2"/>
        <v>120</v>
      </c>
    </row>
    <row r="14" spans="1:26" s="249" customFormat="1">
      <c r="A14" s="99" t="s">
        <v>843</v>
      </c>
      <c r="B14" s="99" t="s">
        <v>844</v>
      </c>
      <c r="C14" s="99"/>
      <c r="D14" s="99" t="s">
        <v>845</v>
      </c>
      <c r="E14" s="99"/>
      <c r="F14" s="99" t="s">
        <v>840</v>
      </c>
      <c r="G14" s="134" t="str">
        <f t="shared" si="0"/>
        <v>21/3/2003</v>
      </c>
      <c r="H14" s="135">
        <v>21</v>
      </c>
      <c r="I14" s="135">
        <v>3</v>
      </c>
      <c r="J14" s="136">
        <v>2003</v>
      </c>
      <c r="K14" s="99" t="s">
        <v>58</v>
      </c>
      <c r="L14" s="99">
        <v>27926</v>
      </c>
      <c r="M14" s="99" t="s">
        <v>798</v>
      </c>
      <c r="N14" s="315">
        <v>3528</v>
      </c>
      <c r="O14" s="315"/>
      <c r="Q14" s="249">
        <v>10</v>
      </c>
      <c r="R14" s="5">
        <v>0</v>
      </c>
      <c r="S14" s="5">
        <v>3527</v>
      </c>
      <c r="T14" s="317">
        <v>3527</v>
      </c>
      <c r="U14" s="15">
        <f t="shared" si="3"/>
        <v>0</v>
      </c>
      <c r="V14" s="317">
        <f t="shared" si="1"/>
        <v>1</v>
      </c>
      <c r="W14" s="249">
        <v>1137</v>
      </c>
      <c r="X14" s="316"/>
      <c r="Y14" s="317"/>
      <c r="Z14" s="116">
        <f t="shared" si="2"/>
        <v>120</v>
      </c>
    </row>
    <row r="15" spans="1:26" s="249" customFormat="1">
      <c r="A15" s="99" t="s">
        <v>846</v>
      </c>
      <c r="B15" s="99" t="s">
        <v>847</v>
      </c>
      <c r="C15" s="99"/>
      <c r="D15" s="99" t="s">
        <v>848</v>
      </c>
      <c r="E15" s="99"/>
      <c r="F15" s="99" t="s">
        <v>849</v>
      </c>
      <c r="G15" s="134" t="str">
        <f t="shared" si="0"/>
        <v>18/2/2004</v>
      </c>
      <c r="H15" s="135">
        <v>18</v>
      </c>
      <c r="I15" s="135">
        <v>2</v>
      </c>
      <c r="J15" s="136">
        <v>2004</v>
      </c>
      <c r="K15" s="99" t="s">
        <v>58</v>
      </c>
      <c r="L15" s="99">
        <v>5509</v>
      </c>
      <c r="M15" s="99" t="s">
        <v>798</v>
      </c>
      <c r="N15" s="315">
        <v>4920</v>
      </c>
      <c r="O15" s="315"/>
      <c r="Q15" s="249">
        <v>10</v>
      </c>
      <c r="R15" s="5">
        <v>0</v>
      </c>
      <c r="S15" s="5">
        <v>4919</v>
      </c>
      <c r="T15" s="317">
        <v>4919</v>
      </c>
      <c r="U15" s="15">
        <f t="shared" si="3"/>
        <v>0</v>
      </c>
      <c r="V15" s="317">
        <f t="shared" si="1"/>
        <v>1</v>
      </c>
      <c r="W15" s="249">
        <v>3408</v>
      </c>
      <c r="X15" s="316"/>
      <c r="Y15" s="317"/>
      <c r="Z15" s="116">
        <f t="shared" si="2"/>
        <v>120</v>
      </c>
    </row>
    <row r="16" spans="1:26" s="249" customFormat="1">
      <c r="A16" s="99" t="s">
        <v>850</v>
      </c>
      <c r="B16" s="99" t="s">
        <v>826</v>
      </c>
      <c r="C16" s="99" t="s">
        <v>461</v>
      </c>
      <c r="D16" s="99" t="s">
        <v>851</v>
      </c>
      <c r="E16" s="99" t="s">
        <v>852</v>
      </c>
      <c r="F16" s="99" t="s">
        <v>823</v>
      </c>
      <c r="G16" s="134" t="str">
        <f t="shared" si="0"/>
        <v>16/5/2003</v>
      </c>
      <c r="H16" s="135">
        <v>16</v>
      </c>
      <c r="I16" s="135">
        <v>5</v>
      </c>
      <c r="J16" s="136">
        <v>2003</v>
      </c>
      <c r="K16" s="99" t="s">
        <v>58</v>
      </c>
      <c r="L16" s="99">
        <v>8169</v>
      </c>
      <c r="M16" s="99" t="s">
        <v>798</v>
      </c>
      <c r="N16" s="315">
        <v>2825</v>
      </c>
      <c r="O16" s="315" t="s">
        <v>835</v>
      </c>
      <c r="Q16" s="249">
        <v>10</v>
      </c>
      <c r="R16" s="5">
        <v>0</v>
      </c>
      <c r="S16" s="5">
        <v>2824</v>
      </c>
      <c r="T16" s="317">
        <v>2824</v>
      </c>
      <c r="U16" s="15">
        <f t="shared" si="3"/>
        <v>0</v>
      </c>
      <c r="V16" s="317">
        <f t="shared" si="1"/>
        <v>1</v>
      </c>
      <c r="W16" s="249">
        <v>5817</v>
      </c>
      <c r="X16" s="316"/>
      <c r="Y16" s="317"/>
      <c r="Z16" s="116">
        <f t="shared" si="2"/>
        <v>120</v>
      </c>
    </row>
    <row r="17" spans="1:26" s="249" customFormat="1">
      <c r="A17" s="99" t="s">
        <v>853</v>
      </c>
      <c r="B17" s="99" t="s">
        <v>854</v>
      </c>
      <c r="C17" s="99"/>
      <c r="D17" s="99" t="s">
        <v>855</v>
      </c>
      <c r="E17" s="99"/>
      <c r="F17" s="99" t="s">
        <v>849</v>
      </c>
      <c r="G17" s="134" t="str">
        <f t="shared" si="0"/>
        <v>24/4/2003</v>
      </c>
      <c r="H17" s="135">
        <v>24</v>
      </c>
      <c r="I17" s="135">
        <v>4</v>
      </c>
      <c r="J17" s="136">
        <v>2003</v>
      </c>
      <c r="K17" s="99" t="s">
        <v>58</v>
      </c>
      <c r="L17" s="99">
        <v>5190</v>
      </c>
      <c r="M17" s="99" t="s">
        <v>798</v>
      </c>
      <c r="N17" s="315">
        <v>2912</v>
      </c>
      <c r="O17" s="315"/>
      <c r="Q17" s="249">
        <v>10</v>
      </c>
      <c r="R17" s="5">
        <v>0</v>
      </c>
      <c r="S17" s="5">
        <v>2911.0000000000005</v>
      </c>
      <c r="T17" s="317">
        <v>2911.0000000000005</v>
      </c>
      <c r="U17" s="15">
        <f t="shared" si="3"/>
        <v>0</v>
      </c>
      <c r="V17" s="317">
        <f t="shared" si="1"/>
        <v>0.99999999999954525</v>
      </c>
      <c r="W17" s="249">
        <v>1258</v>
      </c>
      <c r="X17" s="316"/>
      <c r="Y17" s="317"/>
      <c r="Z17" s="116">
        <f t="shared" si="2"/>
        <v>120</v>
      </c>
    </row>
    <row r="18" spans="1:26" s="249" customFormat="1">
      <c r="A18" s="99" t="s">
        <v>856</v>
      </c>
      <c r="B18" s="99" t="s">
        <v>857</v>
      </c>
      <c r="C18" s="99"/>
      <c r="D18" s="99" t="s">
        <v>858</v>
      </c>
      <c r="E18" s="99"/>
      <c r="F18" s="99"/>
      <c r="G18" s="134" t="str">
        <f t="shared" si="0"/>
        <v>24/4/2003</v>
      </c>
      <c r="H18" s="135">
        <v>24</v>
      </c>
      <c r="I18" s="135">
        <v>4</v>
      </c>
      <c r="J18" s="136">
        <v>2003</v>
      </c>
      <c r="K18" s="99"/>
      <c r="L18" s="99"/>
      <c r="M18" s="99" t="s">
        <v>798</v>
      </c>
      <c r="N18" s="315">
        <v>1</v>
      </c>
      <c r="O18" s="315"/>
      <c r="Q18" s="249">
        <v>10</v>
      </c>
      <c r="R18" s="5">
        <v>0</v>
      </c>
      <c r="S18" s="5">
        <v>0</v>
      </c>
      <c r="T18" s="317">
        <v>0</v>
      </c>
      <c r="U18" s="15">
        <f t="shared" si="3"/>
        <v>0</v>
      </c>
      <c r="V18" s="317">
        <f t="shared" si="1"/>
        <v>1</v>
      </c>
      <c r="X18" s="316"/>
      <c r="Y18" s="317"/>
      <c r="Z18" s="116">
        <f t="shared" si="2"/>
        <v>120</v>
      </c>
    </row>
    <row r="19" spans="1:26" s="249" customFormat="1">
      <c r="A19" s="99" t="s">
        <v>859</v>
      </c>
      <c r="B19" s="99" t="s">
        <v>860</v>
      </c>
      <c r="C19" s="99"/>
      <c r="D19" s="99"/>
      <c r="E19" s="99"/>
      <c r="F19" s="99" t="s">
        <v>861</v>
      </c>
      <c r="G19" s="134" t="str">
        <f t="shared" si="0"/>
        <v>16/6/2004</v>
      </c>
      <c r="H19" s="135">
        <v>16</v>
      </c>
      <c r="I19" s="135">
        <v>6</v>
      </c>
      <c r="J19" s="136">
        <v>2004</v>
      </c>
      <c r="K19" s="99" t="s">
        <v>58</v>
      </c>
      <c r="L19" s="99">
        <v>685</v>
      </c>
      <c r="M19" s="99" t="s">
        <v>798</v>
      </c>
      <c r="N19" s="315">
        <v>4648</v>
      </c>
      <c r="O19" s="315"/>
      <c r="Q19" s="249">
        <v>10</v>
      </c>
      <c r="R19" s="5">
        <v>0</v>
      </c>
      <c r="S19" s="5">
        <v>4647</v>
      </c>
      <c r="T19" s="317">
        <v>4647</v>
      </c>
      <c r="U19" s="15">
        <f t="shared" si="3"/>
        <v>0</v>
      </c>
      <c r="V19" s="317">
        <f t="shared" si="1"/>
        <v>1</v>
      </c>
      <c r="W19" s="249">
        <v>4093</v>
      </c>
      <c r="X19" s="316"/>
      <c r="Y19" s="317"/>
      <c r="Z19" s="116">
        <f t="shared" si="2"/>
        <v>120</v>
      </c>
    </row>
    <row r="20" spans="1:26" s="249" customFormat="1">
      <c r="A20" s="99" t="s">
        <v>862</v>
      </c>
      <c r="B20" s="99" t="s">
        <v>826</v>
      </c>
      <c r="C20" s="99" t="s">
        <v>461</v>
      </c>
      <c r="D20" s="99" t="s">
        <v>863</v>
      </c>
      <c r="E20" s="99" t="s">
        <v>864</v>
      </c>
      <c r="F20" s="99" t="s">
        <v>823</v>
      </c>
      <c r="G20" s="134" t="str">
        <f t="shared" si="0"/>
        <v>16/5/2003</v>
      </c>
      <c r="H20" s="135">
        <v>16</v>
      </c>
      <c r="I20" s="135">
        <v>5</v>
      </c>
      <c r="J20" s="136">
        <v>2003</v>
      </c>
      <c r="K20" s="99" t="s">
        <v>58</v>
      </c>
      <c r="L20" s="99">
        <v>6412</v>
      </c>
      <c r="M20" s="99" t="s">
        <v>798</v>
      </c>
      <c r="N20" s="315">
        <v>1700</v>
      </c>
      <c r="O20" s="315"/>
      <c r="Q20" s="249">
        <v>10</v>
      </c>
      <c r="R20" s="5">
        <v>0</v>
      </c>
      <c r="S20" s="5">
        <v>1699</v>
      </c>
      <c r="T20" s="317">
        <v>1699</v>
      </c>
      <c r="U20" s="15">
        <f t="shared" si="3"/>
        <v>0</v>
      </c>
      <c r="V20" s="317">
        <f t="shared" si="1"/>
        <v>1</v>
      </c>
      <c r="W20" s="249">
        <v>1439</v>
      </c>
      <c r="X20" s="316"/>
      <c r="Y20" s="317"/>
      <c r="Z20" s="116">
        <f t="shared" si="2"/>
        <v>120</v>
      </c>
    </row>
    <row r="21" spans="1:26" s="249" customFormat="1">
      <c r="A21" s="99" t="s">
        <v>865</v>
      </c>
      <c r="B21" s="99" t="s">
        <v>866</v>
      </c>
      <c r="C21" s="99"/>
      <c r="D21" s="99"/>
      <c r="E21" s="99"/>
      <c r="F21" s="99" t="s">
        <v>867</v>
      </c>
      <c r="G21" s="134" t="str">
        <f t="shared" si="0"/>
        <v>13/1/2004</v>
      </c>
      <c r="H21" s="135">
        <v>13</v>
      </c>
      <c r="I21" s="135">
        <v>1</v>
      </c>
      <c r="J21" s="136">
        <v>2004</v>
      </c>
      <c r="K21" s="99" t="s">
        <v>58</v>
      </c>
      <c r="L21" s="99">
        <v>32314</v>
      </c>
      <c r="M21" s="99" t="s">
        <v>798</v>
      </c>
      <c r="N21" s="322">
        <v>3866.29</v>
      </c>
      <c r="O21" s="322" t="s">
        <v>868</v>
      </c>
      <c r="Q21" s="249">
        <v>10</v>
      </c>
      <c r="R21" s="5">
        <v>0</v>
      </c>
      <c r="S21" s="5">
        <v>3865.2899999999995</v>
      </c>
      <c r="T21" s="317">
        <v>3865.2899999999995</v>
      </c>
      <c r="U21" s="15">
        <f t="shared" si="3"/>
        <v>0</v>
      </c>
      <c r="V21" s="317">
        <f t="shared" si="1"/>
        <v>1.0000000000004547</v>
      </c>
      <c r="W21" s="249">
        <v>2885</v>
      </c>
      <c r="X21" s="316"/>
      <c r="Y21" s="317"/>
      <c r="Z21" s="116">
        <f t="shared" si="2"/>
        <v>120</v>
      </c>
    </row>
    <row r="22" spans="1:26" s="249" customFormat="1">
      <c r="A22" s="99" t="s">
        <v>869</v>
      </c>
      <c r="B22" s="99" t="s">
        <v>870</v>
      </c>
      <c r="C22" s="99"/>
      <c r="D22" s="99" t="s">
        <v>848</v>
      </c>
      <c r="E22" s="99"/>
      <c r="F22" s="99" t="s">
        <v>849</v>
      </c>
      <c r="G22" s="134" t="str">
        <f t="shared" si="0"/>
        <v>3/10/2005</v>
      </c>
      <c r="H22" s="135">
        <v>3</v>
      </c>
      <c r="I22" s="135">
        <v>10</v>
      </c>
      <c r="J22" s="136">
        <v>2005</v>
      </c>
      <c r="K22" s="99" t="s">
        <v>58</v>
      </c>
      <c r="L22" s="99">
        <v>5961</v>
      </c>
      <c r="M22" s="99" t="s">
        <v>798</v>
      </c>
      <c r="N22" s="315">
        <v>2134.4</v>
      </c>
      <c r="O22" s="315"/>
      <c r="Q22" s="249">
        <v>10</v>
      </c>
      <c r="R22" s="30">
        <f t="shared" ref="R22:R85" si="4">(((N22)-1)/10)/12</f>
        <v>17.778333333333332</v>
      </c>
      <c r="S22" s="5">
        <v>1955.6166666666666</v>
      </c>
      <c r="T22" s="317">
        <f t="shared" ref="T22:T24" si="5">Z22*R22</f>
        <v>2008.9516666666666</v>
      </c>
      <c r="U22" s="15">
        <f t="shared" si="3"/>
        <v>53.335000000000036</v>
      </c>
      <c r="V22" s="317">
        <f t="shared" si="1"/>
        <v>125.44833333333349</v>
      </c>
      <c r="W22" s="249">
        <v>6098</v>
      </c>
      <c r="X22" s="316"/>
      <c r="Y22" s="317"/>
      <c r="Z22" s="116">
        <f t="shared" si="2"/>
        <v>113</v>
      </c>
    </row>
    <row r="23" spans="1:26" s="249" customFormat="1">
      <c r="A23" s="99" t="s">
        <v>871</v>
      </c>
      <c r="B23" s="99" t="s">
        <v>826</v>
      </c>
      <c r="C23" s="99" t="s">
        <v>461</v>
      </c>
      <c r="D23" s="99" t="s">
        <v>851</v>
      </c>
      <c r="E23" s="99" t="s">
        <v>872</v>
      </c>
      <c r="F23" s="99" t="s">
        <v>823</v>
      </c>
      <c r="G23" s="134" t="str">
        <f t="shared" si="0"/>
        <v>16/5/2006</v>
      </c>
      <c r="H23" s="135">
        <v>16</v>
      </c>
      <c r="I23" s="135">
        <v>5</v>
      </c>
      <c r="J23" s="136">
        <v>2006</v>
      </c>
      <c r="K23" s="99" t="s">
        <v>58</v>
      </c>
      <c r="L23" s="99">
        <v>8169</v>
      </c>
      <c r="M23" s="99" t="s">
        <v>798</v>
      </c>
      <c r="N23" s="315">
        <v>2825</v>
      </c>
      <c r="O23" s="315"/>
      <c r="Q23" s="249">
        <v>10</v>
      </c>
      <c r="R23" s="30">
        <f t="shared" si="4"/>
        <v>23.533333333333331</v>
      </c>
      <c r="S23" s="5">
        <v>2423.9333333333329</v>
      </c>
      <c r="T23" s="317">
        <f t="shared" si="5"/>
        <v>2494.5333333333333</v>
      </c>
      <c r="U23" s="15">
        <f t="shared" si="3"/>
        <v>70.600000000000364</v>
      </c>
      <c r="V23" s="317">
        <f t="shared" si="1"/>
        <v>330.4666666666667</v>
      </c>
      <c r="W23" s="249">
        <v>5817</v>
      </c>
      <c r="X23" s="316"/>
      <c r="Y23" s="317"/>
      <c r="Z23" s="116">
        <f t="shared" si="2"/>
        <v>106</v>
      </c>
    </row>
    <row r="24" spans="1:26" s="249" customFormat="1">
      <c r="A24" s="99" t="s">
        <v>873</v>
      </c>
      <c r="B24" s="99" t="s">
        <v>874</v>
      </c>
      <c r="C24" s="99"/>
      <c r="D24" s="99" t="s">
        <v>875</v>
      </c>
      <c r="E24" s="99"/>
      <c r="F24" s="99" t="s">
        <v>849</v>
      </c>
      <c r="G24" s="134" t="str">
        <f t="shared" si="0"/>
        <v>3/10/2005</v>
      </c>
      <c r="H24" s="135">
        <v>3</v>
      </c>
      <c r="I24" s="135">
        <v>10</v>
      </c>
      <c r="J24" s="136">
        <v>2005</v>
      </c>
      <c r="K24" s="99" t="s">
        <v>58</v>
      </c>
      <c r="L24" s="99">
        <v>5961</v>
      </c>
      <c r="M24" s="99" t="s">
        <v>798</v>
      </c>
      <c r="N24" s="315">
        <v>4083.2</v>
      </c>
      <c r="O24" s="315"/>
      <c r="Q24" s="249">
        <v>10</v>
      </c>
      <c r="R24" s="30">
        <f t="shared" si="4"/>
        <v>34.018333333333331</v>
      </c>
      <c r="S24" s="5">
        <v>3742.0166666666664</v>
      </c>
      <c r="T24" s="317">
        <f t="shared" si="5"/>
        <v>3844.0716666666663</v>
      </c>
      <c r="U24" s="15">
        <f t="shared" si="3"/>
        <v>102.05499999999984</v>
      </c>
      <c r="V24" s="317">
        <f t="shared" si="1"/>
        <v>239.12833333333356</v>
      </c>
      <c r="W24" s="249">
        <v>6098</v>
      </c>
      <c r="X24" s="316"/>
      <c r="Y24" s="317"/>
      <c r="Z24" s="116">
        <f t="shared" si="2"/>
        <v>113</v>
      </c>
    </row>
    <row r="25" spans="1:26" s="249" customFormat="1">
      <c r="A25" s="99" t="s">
        <v>876</v>
      </c>
      <c r="B25" s="99" t="s">
        <v>826</v>
      </c>
      <c r="C25" s="99" t="s">
        <v>461</v>
      </c>
      <c r="D25" s="99" t="s">
        <v>863</v>
      </c>
      <c r="E25" s="99" t="s">
        <v>877</v>
      </c>
      <c r="F25" s="99" t="s">
        <v>823</v>
      </c>
      <c r="G25" s="134" t="str">
        <f t="shared" si="0"/>
        <v>16/5/2003</v>
      </c>
      <c r="H25" s="135">
        <v>16</v>
      </c>
      <c r="I25" s="135">
        <v>5</v>
      </c>
      <c r="J25" s="136">
        <v>2003</v>
      </c>
      <c r="K25" s="99" t="s">
        <v>58</v>
      </c>
      <c r="L25" s="99">
        <v>6412</v>
      </c>
      <c r="M25" s="99" t="s">
        <v>798</v>
      </c>
      <c r="N25" s="315">
        <v>1700</v>
      </c>
      <c r="O25" s="315" t="s">
        <v>878</v>
      </c>
      <c r="Q25" s="249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7">
        <f t="shared" si="1"/>
        <v>1</v>
      </c>
      <c r="W25" s="249">
        <v>1439</v>
      </c>
      <c r="X25" s="316"/>
      <c r="Y25" s="317"/>
      <c r="Z25" s="116">
        <f t="shared" si="2"/>
        <v>120</v>
      </c>
    </row>
    <row r="26" spans="1:26" s="249" customFormat="1">
      <c r="A26" s="99" t="s">
        <v>879</v>
      </c>
      <c r="B26" s="99" t="s">
        <v>880</v>
      </c>
      <c r="C26" s="99" t="s">
        <v>881</v>
      </c>
      <c r="D26" s="99">
        <v>18</v>
      </c>
      <c r="E26" s="99" t="s">
        <v>882</v>
      </c>
      <c r="F26" s="99" t="s">
        <v>823</v>
      </c>
      <c r="G26" s="134" t="str">
        <f t="shared" si="0"/>
        <v>14/1/2004</v>
      </c>
      <c r="H26" s="135">
        <v>14</v>
      </c>
      <c r="I26" s="135">
        <v>1</v>
      </c>
      <c r="J26" s="136">
        <v>2004</v>
      </c>
      <c r="K26" s="99" t="s">
        <v>58</v>
      </c>
      <c r="L26" s="99">
        <v>7074</v>
      </c>
      <c r="M26" s="99" t="s">
        <v>798</v>
      </c>
      <c r="N26" s="315">
        <v>1107.5999999999999</v>
      </c>
      <c r="O26" s="315" t="s">
        <v>835</v>
      </c>
      <c r="Q26" s="249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7">
        <f t="shared" si="1"/>
        <v>1</v>
      </c>
      <c r="W26" s="249">
        <v>3175</v>
      </c>
      <c r="X26" s="316"/>
      <c r="Y26" s="317"/>
      <c r="Z26" s="116">
        <f t="shared" si="2"/>
        <v>120</v>
      </c>
    </row>
    <row r="27" spans="1:26" s="249" customFormat="1">
      <c r="A27" s="99" t="s">
        <v>883</v>
      </c>
      <c r="B27" s="99" t="s">
        <v>884</v>
      </c>
      <c r="C27" s="99" t="s">
        <v>885</v>
      </c>
      <c r="D27" s="99"/>
      <c r="E27" s="99"/>
      <c r="F27" s="99" t="s">
        <v>886</v>
      </c>
      <c r="G27" s="134" t="str">
        <f t="shared" si="0"/>
        <v>3/12/2003</v>
      </c>
      <c r="H27" s="135">
        <v>3</v>
      </c>
      <c r="I27" s="135">
        <v>12</v>
      </c>
      <c r="J27" s="136">
        <v>2003</v>
      </c>
      <c r="K27" s="99" t="s">
        <v>58</v>
      </c>
      <c r="L27" s="99">
        <v>4378</v>
      </c>
      <c r="M27" s="99" t="s">
        <v>798</v>
      </c>
      <c r="N27" s="315">
        <v>14427</v>
      </c>
      <c r="O27" s="315"/>
      <c r="Q27" s="249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7">
        <f t="shared" si="1"/>
        <v>1.000000000001819</v>
      </c>
      <c r="W27" s="249">
        <v>1076</v>
      </c>
      <c r="X27" s="316"/>
      <c r="Y27" s="317"/>
      <c r="Z27" s="116">
        <f t="shared" si="2"/>
        <v>120</v>
      </c>
    </row>
    <row r="28" spans="1:26" s="249" customFormat="1">
      <c r="A28" s="99" t="s">
        <v>887</v>
      </c>
      <c r="B28" s="99" t="s">
        <v>888</v>
      </c>
      <c r="C28" s="99"/>
      <c r="D28" s="150" t="s">
        <v>889</v>
      </c>
      <c r="E28" s="99"/>
      <c r="F28" s="99"/>
      <c r="G28" s="134" t="str">
        <f>CONCATENATE(H28,"/",I28,"/",J28,)</f>
        <v>3/12/2003</v>
      </c>
      <c r="H28" s="135">
        <v>3</v>
      </c>
      <c r="I28" s="135">
        <v>12</v>
      </c>
      <c r="J28" s="136">
        <v>2003</v>
      </c>
      <c r="K28" s="99"/>
      <c r="L28" s="99"/>
      <c r="M28" s="99" t="s">
        <v>798</v>
      </c>
      <c r="N28" s="315">
        <v>1</v>
      </c>
      <c r="O28" s="315"/>
      <c r="Q28" s="249">
        <v>10</v>
      </c>
      <c r="R28" s="30">
        <f t="shared" si="4"/>
        <v>0</v>
      </c>
      <c r="S28" s="5">
        <v>0</v>
      </c>
      <c r="T28" s="317">
        <v>0</v>
      </c>
      <c r="U28" s="15">
        <f t="shared" si="3"/>
        <v>0</v>
      </c>
      <c r="V28" s="317">
        <f t="shared" si="1"/>
        <v>1</v>
      </c>
      <c r="X28" s="316"/>
      <c r="Y28" s="317"/>
      <c r="Z28" s="116">
        <f t="shared" si="2"/>
        <v>120</v>
      </c>
    </row>
    <row r="29" spans="1:26" s="249" customFormat="1">
      <c r="A29" s="99" t="s">
        <v>890</v>
      </c>
      <c r="B29" s="99" t="s">
        <v>888</v>
      </c>
      <c r="C29" s="99"/>
      <c r="D29" s="150" t="s">
        <v>889</v>
      </c>
      <c r="E29" s="99"/>
      <c r="F29" s="99"/>
      <c r="G29" s="134" t="str">
        <f>CONCATENATE(H29,"/",I29,"/",J29,)</f>
        <v>3/12/2003</v>
      </c>
      <c r="H29" s="135">
        <v>3</v>
      </c>
      <c r="I29" s="135">
        <v>12</v>
      </c>
      <c r="J29" s="136">
        <v>2003</v>
      </c>
      <c r="K29" s="99"/>
      <c r="L29" s="99"/>
      <c r="M29" s="99" t="s">
        <v>798</v>
      </c>
      <c r="N29" s="315">
        <v>1</v>
      </c>
      <c r="O29" s="315"/>
      <c r="Q29" s="249">
        <v>10</v>
      </c>
      <c r="R29" s="30">
        <f t="shared" si="4"/>
        <v>0</v>
      </c>
      <c r="S29" s="5">
        <v>0</v>
      </c>
      <c r="T29" s="317">
        <v>0</v>
      </c>
      <c r="U29" s="15">
        <f t="shared" si="3"/>
        <v>0</v>
      </c>
      <c r="V29" s="317">
        <f t="shared" si="1"/>
        <v>1</v>
      </c>
      <c r="X29" s="316"/>
      <c r="Y29" s="317"/>
      <c r="Z29" s="116">
        <f t="shared" si="2"/>
        <v>120</v>
      </c>
    </row>
    <row r="30" spans="1:26" s="249" customFormat="1">
      <c r="A30" s="99" t="s">
        <v>891</v>
      </c>
      <c r="B30" s="99" t="s">
        <v>892</v>
      </c>
      <c r="C30" s="99"/>
      <c r="D30" s="150" t="s">
        <v>893</v>
      </c>
      <c r="E30" s="99"/>
      <c r="F30" s="99" t="s">
        <v>894</v>
      </c>
      <c r="G30" s="134" t="str">
        <f t="shared" ref="G30:G93" si="6">CONCATENATE(H30,"/",I30,"/",J30,)</f>
        <v>12/8/2004</v>
      </c>
      <c r="H30" s="135">
        <v>12</v>
      </c>
      <c r="I30" s="135">
        <v>8</v>
      </c>
      <c r="J30" s="136">
        <v>2004</v>
      </c>
      <c r="K30" s="99" t="s">
        <v>895</v>
      </c>
      <c r="L30" s="99">
        <v>1118</v>
      </c>
      <c r="M30" s="99" t="s">
        <v>798</v>
      </c>
      <c r="N30" s="315">
        <v>14245</v>
      </c>
      <c r="O30" s="315" t="s">
        <v>896</v>
      </c>
      <c r="Q30" s="249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7">
        <f t="shared" si="1"/>
        <v>1</v>
      </c>
      <c r="W30" s="249">
        <v>4724</v>
      </c>
      <c r="X30" s="316"/>
      <c r="Y30" s="317"/>
      <c r="Z30" s="116">
        <f t="shared" si="2"/>
        <v>120</v>
      </c>
    </row>
    <row r="31" spans="1:26" s="249" customFormat="1">
      <c r="A31" s="99" t="s">
        <v>897</v>
      </c>
      <c r="B31" s="99" t="s">
        <v>892</v>
      </c>
      <c r="C31" s="99"/>
      <c r="D31" s="150" t="s">
        <v>898</v>
      </c>
      <c r="E31" s="99"/>
      <c r="F31" s="99" t="s">
        <v>894</v>
      </c>
      <c r="G31" s="134" t="str">
        <f t="shared" si="6"/>
        <v>12/8/2004</v>
      </c>
      <c r="H31" s="135">
        <v>12</v>
      </c>
      <c r="I31" s="135">
        <v>8</v>
      </c>
      <c r="J31" s="136">
        <v>2004</v>
      </c>
      <c r="K31" s="99" t="s">
        <v>895</v>
      </c>
      <c r="L31" s="99">
        <v>1118</v>
      </c>
      <c r="M31" s="99" t="s">
        <v>798</v>
      </c>
      <c r="N31" s="315">
        <v>6105</v>
      </c>
      <c r="O31" s="315"/>
      <c r="Q31" s="249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7">
        <f t="shared" si="1"/>
        <v>1</v>
      </c>
      <c r="W31" s="249">
        <v>4724</v>
      </c>
      <c r="X31" s="316"/>
      <c r="Y31" s="317"/>
      <c r="Z31" s="116">
        <f t="shared" si="2"/>
        <v>120</v>
      </c>
    </row>
    <row r="32" spans="1:26" s="249" customFormat="1">
      <c r="A32" s="99" t="s">
        <v>899</v>
      </c>
      <c r="B32" s="99" t="s">
        <v>900</v>
      </c>
      <c r="C32" s="99"/>
      <c r="D32" s="99"/>
      <c r="E32" s="99"/>
      <c r="F32" s="99"/>
      <c r="G32" s="134" t="str">
        <f t="shared" si="6"/>
        <v>12/8/2004</v>
      </c>
      <c r="H32" s="135">
        <v>12</v>
      </c>
      <c r="I32" s="135">
        <v>8</v>
      </c>
      <c r="J32" s="136">
        <v>2004</v>
      </c>
      <c r="K32" s="99"/>
      <c r="L32" s="99"/>
      <c r="M32" s="99" t="s">
        <v>798</v>
      </c>
      <c r="N32" s="315">
        <v>1</v>
      </c>
      <c r="O32" s="315"/>
      <c r="Q32" s="249">
        <v>10</v>
      </c>
      <c r="R32" s="30">
        <f t="shared" si="4"/>
        <v>0</v>
      </c>
      <c r="S32" s="5">
        <v>0</v>
      </c>
      <c r="T32" s="317">
        <v>0</v>
      </c>
      <c r="U32" s="15">
        <f t="shared" si="3"/>
        <v>0</v>
      </c>
      <c r="V32" s="317">
        <f t="shared" si="1"/>
        <v>1</v>
      </c>
      <c r="X32" s="316"/>
      <c r="Y32" s="317"/>
      <c r="Z32" s="116">
        <f t="shared" si="2"/>
        <v>120</v>
      </c>
    </row>
    <row r="33" spans="1:26" s="249" customFormat="1">
      <c r="A33" s="152" t="s">
        <v>901</v>
      </c>
      <c r="B33" s="152" t="s">
        <v>902</v>
      </c>
      <c r="C33" s="152"/>
      <c r="D33" s="152"/>
      <c r="E33" s="152"/>
      <c r="F33" s="152"/>
      <c r="G33" s="153" t="str">
        <f t="shared" si="6"/>
        <v>12/8/2004</v>
      </c>
      <c r="H33" s="135">
        <v>12</v>
      </c>
      <c r="I33" s="135">
        <v>8</v>
      </c>
      <c r="J33" s="136">
        <v>2004</v>
      </c>
      <c r="K33" s="152"/>
      <c r="L33" s="152"/>
      <c r="M33" s="152" t="s">
        <v>798</v>
      </c>
      <c r="N33" s="323">
        <v>1</v>
      </c>
      <c r="O33" s="315"/>
      <c r="Q33" s="324">
        <v>10</v>
      </c>
      <c r="R33" s="18">
        <f t="shared" si="4"/>
        <v>0</v>
      </c>
      <c r="S33" s="5">
        <v>0</v>
      </c>
      <c r="T33" s="325">
        <v>0</v>
      </c>
      <c r="U33" s="15">
        <f t="shared" si="3"/>
        <v>0</v>
      </c>
      <c r="V33" s="325">
        <f t="shared" si="1"/>
        <v>1</v>
      </c>
      <c r="W33" s="324"/>
      <c r="X33" s="326"/>
      <c r="Y33" s="325"/>
      <c r="Z33" s="159">
        <f t="shared" si="2"/>
        <v>120</v>
      </c>
    </row>
    <row r="34" spans="1:26" s="249" customFormat="1">
      <c r="A34" s="152" t="s">
        <v>903</v>
      </c>
      <c r="B34" s="152" t="s">
        <v>904</v>
      </c>
      <c r="C34" s="152"/>
      <c r="D34" s="152"/>
      <c r="E34" s="152"/>
      <c r="F34" s="152"/>
      <c r="G34" s="153" t="str">
        <f t="shared" si="6"/>
        <v>12/8/2004</v>
      </c>
      <c r="H34" s="135">
        <v>12</v>
      </c>
      <c r="I34" s="135">
        <v>8</v>
      </c>
      <c r="J34" s="136">
        <v>2004</v>
      </c>
      <c r="K34" s="152"/>
      <c r="L34" s="152"/>
      <c r="M34" s="152" t="s">
        <v>798</v>
      </c>
      <c r="N34" s="323">
        <v>1</v>
      </c>
      <c r="O34" s="315"/>
      <c r="Q34" s="324">
        <v>10</v>
      </c>
      <c r="R34" s="18">
        <f t="shared" si="4"/>
        <v>0</v>
      </c>
      <c r="S34" s="5">
        <v>0</v>
      </c>
      <c r="T34" s="325">
        <v>0</v>
      </c>
      <c r="U34" s="15">
        <f t="shared" si="3"/>
        <v>0</v>
      </c>
      <c r="V34" s="325">
        <f t="shared" si="1"/>
        <v>1</v>
      </c>
      <c r="W34" s="324"/>
      <c r="X34" s="326"/>
      <c r="Y34" s="325"/>
      <c r="Z34" s="159">
        <f t="shared" si="2"/>
        <v>120</v>
      </c>
    </row>
    <row r="35" spans="1:26" s="249" customFormat="1">
      <c r="A35" s="160" t="s">
        <v>905</v>
      </c>
      <c r="B35" s="160" t="s">
        <v>906</v>
      </c>
      <c r="C35" s="160"/>
      <c r="D35" s="160"/>
      <c r="E35" s="160"/>
      <c r="F35" s="160"/>
      <c r="G35" s="161" t="str">
        <f t="shared" si="6"/>
        <v>12/8/2004</v>
      </c>
      <c r="H35" s="135">
        <v>12</v>
      </c>
      <c r="I35" s="135">
        <v>8</v>
      </c>
      <c r="J35" s="136">
        <v>2004</v>
      </c>
      <c r="K35" s="160"/>
      <c r="L35" s="160"/>
      <c r="M35" s="160" t="s">
        <v>798</v>
      </c>
      <c r="N35" s="327">
        <v>1</v>
      </c>
      <c r="O35" s="318" t="s">
        <v>907</v>
      </c>
      <c r="P35" s="319"/>
      <c r="Q35" s="328">
        <v>10</v>
      </c>
      <c r="R35" s="163">
        <f t="shared" si="4"/>
        <v>0</v>
      </c>
      <c r="S35" s="5">
        <v>0</v>
      </c>
      <c r="T35" s="329">
        <v>0</v>
      </c>
      <c r="U35" s="15">
        <f t="shared" si="3"/>
        <v>0</v>
      </c>
      <c r="V35" s="329">
        <f t="shared" si="1"/>
        <v>1</v>
      </c>
      <c r="W35" s="328"/>
      <c r="X35" s="330"/>
      <c r="Y35" s="329"/>
      <c r="Z35" s="164">
        <f t="shared" si="2"/>
        <v>120</v>
      </c>
    </row>
    <row r="36" spans="1:26" s="249" customFormat="1">
      <c r="A36" s="99" t="s">
        <v>908</v>
      </c>
      <c r="B36" s="99" t="s">
        <v>909</v>
      </c>
      <c r="C36" s="99" t="s">
        <v>910</v>
      </c>
      <c r="D36" s="99" t="s">
        <v>911</v>
      </c>
      <c r="E36" s="99"/>
      <c r="F36" s="99" t="s">
        <v>912</v>
      </c>
      <c r="G36" s="134" t="str">
        <f t="shared" si="6"/>
        <v>12/5/2003</v>
      </c>
      <c r="H36" s="135">
        <v>12</v>
      </c>
      <c r="I36" s="135">
        <v>5</v>
      </c>
      <c r="J36" s="136">
        <v>2003</v>
      </c>
      <c r="K36" s="99" t="s">
        <v>58</v>
      </c>
      <c r="L36" s="99">
        <v>46219</v>
      </c>
      <c r="M36" s="99" t="s">
        <v>798</v>
      </c>
      <c r="N36" s="315">
        <v>4924</v>
      </c>
      <c r="O36" s="315" t="s">
        <v>835</v>
      </c>
      <c r="Q36" s="249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7">
        <f t="shared" si="1"/>
        <v>1</v>
      </c>
      <c r="X36" s="316"/>
      <c r="Y36" s="317"/>
      <c r="Z36" s="116">
        <f t="shared" si="2"/>
        <v>120</v>
      </c>
    </row>
    <row r="37" spans="1:26" s="249" customFormat="1">
      <c r="A37" s="99" t="s">
        <v>913</v>
      </c>
      <c r="B37" s="99" t="s">
        <v>914</v>
      </c>
      <c r="C37" s="99"/>
      <c r="D37" s="99" t="s">
        <v>915</v>
      </c>
      <c r="E37" s="99"/>
      <c r="F37" s="99" t="s">
        <v>916</v>
      </c>
      <c r="G37" s="134" t="str">
        <f t="shared" si="6"/>
        <v>21/11/2003</v>
      </c>
      <c r="H37" s="135">
        <v>21</v>
      </c>
      <c r="I37" s="135">
        <v>11</v>
      </c>
      <c r="J37" s="136">
        <v>2003</v>
      </c>
      <c r="K37" s="99" t="s">
        <v>58</v>
      </c>
      <c r="L37" s="99">
        <v>13675</v>
      </c>
      <c r="M37" s="99" t="s">
        <v>798</v>
      </c>
      <c r="N37" s="315">
        <v>2268.0100000000002</v>
      </c>
      <c r="O37" s="315"/>
      <c r="Q37" s="249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7">
        <f t="shared" si="1"/>
        <v>1</v>
      </c>
      <c r="W37" s="249">
        <v>2459</v>
      </c>
      <c r="X37" s="316"/>
      <c r="Y37" s="317"/>
      <c r="Z37" s="116">
        <f t="shared" si="2"/>
        <v>120</v>
      </c>
    </row>
    <row r="38" spans="1:26" s="249" customFormat="1">
      <c r="A38" s="99" t="s">
        <v>917</v>
      </c>
      <c r="B38" s="99" t="s">
        <v>914</v>
      </c>
      <c r="C38" s="99"/>
      <c r="D38" s="99" t="s">
        <v>918</v>
      </c>
      <c r="E38" s="99"/>
      <c r="F38" s="99" t="s">
        <v>916</v>
      </c>
      <c r="G38" s="134" t="str">
        <f t="shared" si="6"/>
        <v>21/11/2003</v>
      </c>
      <c r="H38" s="135">
        <v>21</v>
      </c>
      <c r="I38" s="135">
        <v>11</v>
      </c>
      <c r="J38" s="136">
        <v>2003</v>
      </c>
      <c r="K38" s="99" t="s">
        <v>58</v>
      </c>
      <c r="L38" s="99">
        <v>13675</v>
      </c>
      <c r="M38" s="99" t="s">
        <v>798</v>
      </c>
      <c r="N38" s="315">
        <v>4475.0600000000004</v>
      </c>
      <c r="O38" s="315"/>
      <c r="Q38" s="249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7">
        <f t="shared" si="1"/>
        <v>0.99999999999909051</v>
      </c>
      <c r="W38" s="249">
        <v>2459</v>
      </c>
      <c r="X38" s="316"/>
      <c r="Y38" s="317"/>
      <c r="Z38" s="116">
        <f t="shared" si="2"/>
        <v>120</v>
      </c>
    </row>
    <row r="39" spans="1:26" s="249" customFormat="1">
      <c r="A39" s="99" t="s">
        <v>919</v>
      </c>
      <c r="B39" s="99" t="s">
        <v>914</v>
      </c>
      <c r="C39" s="99"/>
      <c r="D39" s="99" t="s">
        <v>920</v>
      </c>
      <c r="E39" s="99"/>
      <c r="F39" s="99" t="s">
        <v>921</v>
      </c>
      <c r="G39" s="134" t="str">
        <f t="shared" si="6"/>
        <v>10/5/2004</v>
      </c>
      <c r="H39" s="135">
        <v>10</v>
      </c>
      <c r="I39" s="135">
        <v>5</v>
      </c>
      <c r="J39" s="136">
        <v>2004</v>
      </c>
      <c r="K39" s="99" t="s">
        <v>58</v>
      </c>
      <c r="L39" s="99">
        <v>14287</v>
      </c>
      <c r="M39" s="99" t="s">
        <v>798</v>
      </c>
      <c r="N39" s="315">
        <v>4500</v>
      </c>
      <c r="O39" s="315"/>
      <c r="Q39" s="249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7">
        <f t="shared" ref="V39:V70" si="7">N39-T39</f>
        <v>1</v>
      </c>
      <c r="W39" s="249">
        <v>4738</v>
      </c>
      <c r="X39" s="316"/>
      <c r="Y39" s="317"/>
      <c r="Z39" s="116">
        <f t="shared" si="2"/>
        <v>120</v>
      </c>
    </row>
    <row r="40" spans="1:26" s="249" customFormat="1">
      <c r="A40" s="99" t="s">
        <v>551</v>
      </c>
      <c r="B40" s="99" t="s">
        <v>914</v>
      </c>
      <c r="C40" s="99"/>
      <c r="D40" s="99" t="s">
        <v>922</v>
      </c>
      <c r="E40" s="99"/>
      <c r="F40" s="99" t="s">
        <v>921</v>
      </c>
      <c r="G40" s="134" t="str">
        <f t="shared" si="6"/>
        <v>21/11/2003</v>
      </c>
      <c r="H40" s="135">
        <v>21</v>
      </c>
      <c r="I40" s="135">
        <v>11</v>
      </c>
      <c r="J40" s="136">
        <v>2003</v>
      </c>
      <c r="K40" s="99" t="s">
        <v>58</v>
      </c>
      <c r="L40" s="99">
        <v>13675</v>
      </c>
      <c r="M40" s="99" t="s">
        <v>798</v>
      </c>
      <c r="N40" s="315">
        <v>2268.0700000000002</v>
      </c>
      <c r="O40" s="315"/>
      <c r="Q40" s="249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7">
        <f t="shared" si="7"/>
        <v>1</v>
      </c>
      <c r="W40" s="249">
        <v>2459</v>
      </c>
      <c r="X40" s="316"/>
      <c r="Y40" s="317"/>
      <c r="Z40" s="116">
        <f t="shared" si="2"/>
        <v>120</v>
      </c>
    </row>
    <row r="41" spans="1:26" s="249" customFormat="1">
      <c r="A41" s="99" t="s">
        <v>923</v>
      </c>
      <c r="B41" s="99" t="s">
        <v>924</v>
      </c>
      <c r="C41" s="99"/>
      <c r="D41" s="99" t="s">
        <v>925</v>
      </c>
      <c r="E41" s="99"/>
      <c r="F41" s="99" t="s">
        <v>921</v>
      </c>
      <c r="G41" s="134" t="str">
        <f t="shared" si="6"/>
        <v>21/11/2003</v>
      </c>
      <c r="H41" s="135">
        <v>21</v>
      </c>
      <c r="I41" s="135">
        <v>11</v>
      </c>
      <c r="J41" s="136">
        <v>2003</v>
      </c>
      <c r="K41" s="99" t="s">
        <v>58</v>
      </c>
      <c r="L41" s="99">
        <v>13675</v>
      </c>
      <c r="M41" s="99" t="s">
        <v>798</v>
      </c>
      <c r="N41" s="315">
        <v>4475.12</v>
      </c>
      <c r="O41" s="315"/>
      <c r="Q41" s="249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7">
        <f t="shared" si="7"/>
        <v>1</v>
      </c>
      <c r="W41" s="249">
        <v>2459</v>
      </c>
      <c r="X41" s="316"/>
      <c r="Y41" s="317"/>
      <c r="Z41" s="116">
        <f t="shared" si="2"/>
        <v>120</v>
      </c>
    </row>
    <row r="42" spans="1:26" s="249" customFormat="1">
      <c r="A42" s="99" t="s">
        <v>926</v>
      </c>
      <c r="B42" s="99" t="s">
        <v>927</v>
      </c>
      <c r="C42" s="99"/>
      <c r="D42" s="99"/>
      <c r="E42" s="99"/>
      <c r="F42" s="99" t="s">
        <v>840</v>
      </c>
      <c r="G42" s="134" t="str">
        <f t="shared" si="6"/>
        <v>27/5/2003</v>
      </c>
      <c r="H42" s="135">
        <v>27</v>
      </c>
      <c r="I42" s="135">
        <v>5</v>
      </c>
      <c r="J42" s="136">
        <v>2003</v>
      </c>
      <c r="K42" s="99" t="s">
        <v>58</v>
      </c>
      <c r="L42" s="99">
        <v>29026</v>
      </c>
      <c r="M42" s="99" t="s">
        <v>798</v>
      </c>
      <c r="N42" s="315">
        <v>2284.8000000000002</v>
      </c>
      <c r="O42" s="315"/>
      <c r="Q42" s="249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7">
        <f t="shared" si="7"/>
        <v>1</v>
      </c>
      <c r="W42" s="249">
        <v>1361</v>
      </c>
      <c r="X42" s="316"/>
      <c r="Y42" s="317"/>
      <c r="Z42" s="116">
        <f t="shared" si="2"/>
        <v>120</v>
      </c>
    </row>
    <row r="43" spans="1:26" s="249" customFormat="1">
      <c r="A43" s="99" t="s">
        <v>928</v>
      </c>
      <c r="B43" s="99" t="s">
        <v>929</v>
      </c>
      <c r="C43" s="99" t="s">
        <v>930</v>
      </c>
      <c r="D43" s="99" t="s">
        <v>931</v>
      </c>
      <c r="E43" s="99">
        <v>331155020</v>
      </c>
      <c r="F43" s="99" t="s">
        <v>932</v>
      </c>
      <c r="G43" s="134" t="str">
        <f t="shared" si="6"/>
        <v>6/6/2003</v>
      </c>
      <c r="H43" s="135">
        <v>6</v>
      </c>
      <c r="I43" s="135">
        <v>6</v>
      </c>
      <c r="J43" s="136">
        <v>2003</v>
      </c>
      <c r="K43" s="99" t="s">
        <v>933</v>
      </c>
      <c r="L43" s="99">
        <v>338</v>
      </c>
      <c r="M43" s="99" t="s">
        <v>798</v>
      </c>
      <c r="N43" s="315">
        <v>8955</v>
      </c>
      <c r="O43" s="315" t="s">
        <v>217</v>
      </c>
      <c r="Q43" s="249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7">
        <f t="shared" si="7"/>
        <v>1</v>
      </c>
      <c r="W43" s="249">
        <v>1436</v>
      </c>
      <c r="X43" s="316"/>
      <c r="Y43" s="317"/>
      <c r="Z43" s="116">
        <f t="shared" si="2"/>
        <v>120</v>
      </c>
    </row>
    <row r="44" spans="1:26" s="249" customFormat="1">
      <c r="A44" s="99" t="s">
        <v>934</v>
      </c>
      <c r="B44" s="99" t="s">
        <v>935</v>
      </c>
      <c r="C44" s="99"/>
      <c r="D44" s="99"/>
      <c r="E44" s="99"/>
      <c r="F44" s="99" t="s">
        <v>936</v>
      </c>
      <c r="G44" s="134" t="str">
        <f t="shared" si="6"/>
        <v>11/8/2003</v>
      </c>
      <c r="H44" s="135">
        <v>11</v>
      </c>
      <c r="I44" s="135">
        <v>8</v>
      </c>
      <c r="J44" s="136">
        <v>2003</v>
      </c>
      <c r="K44" s="99" t="s">
        <v>933</v>
      </c>
      <c r="L44" s="99">
        <v>695</v>
      </c>
      <c r="M44" s="99" t="s">
        <v>798</v>
      </c>
      <c r="N44" s="315">
        <v>7195.5</v>
      </c>
      <c r="O44" s="315"/>
      <c r="Q44" s="249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7">
        <f t="shared" si="7"/>
        <v>0.99999999999909051</v>
      </c>
      <c r="W44" s="249">
        <v>2532</v>
      </c>
      <c r="X44" s="316"/>
      <c r="Y44" s="317"/>
      <c r="Z44" s="116">
        <f t="shared" si="2"/>
        <v>120</v>
      </c>
    </row>
    <row r="45" spans="1:26" s="249" customFormat="1">
      <c r="A45" s="165" t="s">
        <v>937</v>
      </c>
      <c r="B45" s="165" t="s">
        <v>938</v>
      </c>
      <c r="C45" s="165"/>
      <c r="D45" s="165"/>
      <c r="E45" s="165"/>
      <c r="F45" s="165" t="s">
        <v>939</v>
      </c>
      <c r="G45" s="166" t="str">
        <f t="shared" si="6"/>
        <v>2/6/2004</v>
      </c>
      <c r="H45" s="167">
        <v>2</v>
      </c>
      <c r="I45" s="167">
        <v>6</v>
      </c>
      <c r="J45" s="168">
        <v>2004</v>
      </c>
      <c r="K45" s="165" t="s">
        <v>933</v>
      </c>
      <c r="L45" s="165">
        <v>841</v>
      </c>
      <c r="M45" s="165" t="s">
        <v>798</v>
      </c>
      <c r="N45" s="331">
        <v>900</v>
      </c>
      <c r="O45" s="322" t="s">
        <v>940</v>
      </c>
      <c r="Q45" s="332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33">
        <f t="shared" si="7"/>
        <v>1</v>
      </c>
      <c r="W45" s="332">
        <v>3169</v>
      </c>
      <c r="X45" s="334"/>
      <c r="Y45" s="333"/>
      <c r="Z45" s="169">
        <f t="shared" si="2"/>
        <v>120</v>
      </c>
    </row>
    <row r="46" spans="1:26" s="249" customFormat="1">
      <c r="A46" s="170" t="s">
        <v>941</v>
      </c>
      <c r="B46" s="170" t="s">
        <v>942</v>
      </c>
      <c r="C46" s="170"/>
      <c r="D46" s="170"/>
      <c r="E46" s="170"/>
      <c r="F46" s="170" t="s">
        <v>939</v>
      </c>
      <c r="G46" s="171" t="str">
        <f t="shared" si="6"/>
        <v>2/6/2004</v>
      </c>
      <c r="H46" s="172">
        <v>2</v>
      </c>
      <c r="I46" s="172">
        <v>6</v>
      </c>
      <c r="J46" s="173">
        <v>2004</v>
      </c>
      <c r="K46" s="170" t="s">
        <v>933</v>
      </c>
      <c r="L46" s="170">
        <v>841</v>
      </c>
      <c r="M46" s="170" t="s">
        <v>798</v>
      </c>
      <c r="N46" s="335">
        <v>900</v>
      </c>
      <c r="O46" s="315" t="s">
        <v>943</v>
      </c>
      <c r="Q46" s="336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7">
        <f t="shared" si="7"/>
        <v>1</v>
      </c>
      <c r="W46" s="336">
        <v>3169</v>
      </c>
      <c r="X46" s="338"/>
      <c r="Y46" s="337"/>
      <c r="Z46" s="175">
        <f t="shared" si="2"/>
        <v>120</v>
      </c>
    </row>
    <row r="47" spans="1:26" s="249" customFormat="1">
      <c r="A47" s="99" t="s">
        <v>944</v>
      </c>
      <c r="B47" s="99" t="s">
        <v>945</v>
      </c>
      <c r="C47" s="99"/>
      <c r="D47" s="99"/>
      <c r="E47" s="99"/>
      <c r="F47" s="99" t="s">
        <v>823</v>
      </c>
      <c r="G47" s="134" t="str">
        <f t="shared" si="6"/>
        <v>29/11/2002</v>
      </c>
      <c r="H47" s="135">
        <v>29</v>
      </c>
      <c r="I47" s="135">
        <v>11</v>
      </c>
      <c r="J47" s="136">
        <v>2002</v>
      </c>
      <c r="K47" s="99" t="s">
        <v>58</v>
      </c>
      <c r="L47" s="99">
        <v>5737</v>
      </c>
      <c r="M47" s="99" t="s">
        <v>798</v>
      </c>
      <c r="N47" s="315">
        <v>1882</v>
      </c>
      <c r="O47" s="315"/>
      <c r="Q47" s="249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7">
        <f t="shared" si="7"/>
        <v>1.0000000000002274</v>
      </c>
      <c r="W47" s="249">
        <v>1118</v>
      </c>
      <c r="X47" s="316"/>
      <c r="Y47" s="317"/>
      <c r="Z47" s="116">
        <f t="shared" si="2"/>
        <v>120</v>
      </c>
    </row>
    <row r="48" spans="1:26" s="249" customFormat="1">
      <c r="A48" s="99" t="s">
        <v>946</v>
      </c>
      <c r="B48" s="99" t="s">
        <v>947</v>
      </c>
      <c r="C48" s="99"/>
      <c r="D48" s="99"/>
      <c r="E48" s="99"/>
      <c r="F48" s="99"/>
      <c r="G48" s="134" t="str">
        <f t="shared" si="6"/>
        <v>31/12/2003</v>
      </c>
      <c r="H48" s="135">
        <v>31</v>
      </c>
      <c r="I48" s="135">
        <v>12</v>
      </c>
      <c r="J48" s="136">
        <v>2003</v>
      </c>
      <c r="K48" s="99"/>
      <c r="L48" s="99"/>
      <c r="M48" s="99" t="s">
        <v>798</v>
      </c>
      <c r="N48" s="315">
        <v>3905</v>
      </c>
      <c r="O48" s="315"/>
      <c r="Q48" s="249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7">
        <f t="shared" si="7"/>
        <v>1</v>
      </c>
      <c r="X48" s="316"/>
      <c r="Y48" s="317"/>
      <c r="Z48" s="116">
        <f t="shared" si="2"/>
        <v>120</v>
      </c>
    </row>
    <row r="49" spans="1:26" s="249" customFormat="1">
      <c r="A49" s="99" t="s">
        <v>948</v>
      </c>
      <c r="B49" s="99" t="s">
        <v>949</v>
      </c>
      <c r="C49" s="99"/>
      <c r="D49" s="99"/>
      <c r="E49" s="99"/>
      <c r="F49" s="99" t="s">
        <v>840</v>
      </c>
      <c r="G49" s="134" t="str">
        <f t="shared" si="6"/>
        <v>22/5/2003</v>
      </c>
      <c r="H49" s="135">
        <v>22</v>
      </c>
      <c r="I49" s="135">
        <v>5</v>
      </c>
      <c r="J49" s="136">
        <v>2003</v>
      </c>
      <c r="K49" s="99" t="s">
        <v>58</v>
      </c>
      <c r="L49" s="99">
        <v>28960</v>
      </c>
      <c r="M49" s="99" t="s">
        <v>798</v>
      </c>
      <c r="N49" s="315">
        <v>3379.6</v>
      </c>
      <c r="O49" s="315" t="s">
        <v>950</v>
      </c>
      <c r="Q49" s="249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7">
        <f t="shared" si="7"/>
        <v>0.99999999999954525</v>
      </c>
      <c r="W49" s="249">
        <v>1357</v>
      </c>
      <c r="X49" s="316"/>
      <c r="Y49" s="317"/>
      <c r="Z49" s="116">
        <f t="shared" si="2"/>
        <v>120</v>
      </c>
    </row>
    <row r="50" spans="1:26" s="249" customFormat="1">
      <c r="A50" s="99" t="s">
        <v>951</v>
      </c>
      <c r="B50" s="99" t="s">
        <v>952</v>
      </c>
      <c r="C50" s="99"/>
      <c r="D50" s="99"/>
      <c r="E50" s="99"/>
      <c r="F50" s="99" t="s">
        <v>849</v>
      </c>
      <c r="G50" s="134" t="str">
        <f t="shared" si="6"/>
        <v>2/4/2005</v>
      </c>
      <c r="H50" s="135">
        <v>2</v>
      </c>
      <c r="I50" s="135">
        <v>4</v>
      </c>
      <c r="J50" s="136">
        <v>2005</v>
      </c>
      <c r="K50" s="99" t="s">
        <v>58</v>
      </c>
      <c r="L50" s="99">
        <v>5886</v>
      </c>
      <c r="M50" s="99" t="s">
        <v>798</v>
      </c>
      <c r="N50" s="315">
        <v>8537.6</v>
      </c>
      <c r="O50" s="315" t="s">
        <v>953</v>
      </c>
      <c r="Q50" s="249">
        <v>10</v>
      </c>
      <c r="R50" s="30">
        <f t="shared" si="4"/>
        <v>71.138333333333335</v>
      </c>
      <c r="S50" s="5">
        <v>8252.0466666666671</v>
      </c>
      <c r="T50" s="317">
        <f t="shared" ref="T50:T68" si="8">Z50*R50</f>
        <v>8465.4616666666661</v>
      </c>
      <c r="U50" s="15">
        <f t="shared" si="3"/>
        <v>213.41499999999905</v>
      </c>
      <c r="V50" s="317">
        <f t="shared" si="7"/>
        <v>72.138333333334231</v>
      </c>
      <c r="W50" s="249">
        <v>5838</v>
      </c>
      <c r="X50" s="316"/>
      <c r="Y50" s="317"/>
      <c r="Z50" s="116">
        <f t="shared" si="2"/>
        <v>119</v>
      </c>
    </row>
    <row r="51" spans="1:26" s="249" customFormat="1">
      <c r="A51" s="170" t="s">
        <v>954</v>
      </c>
      <c r="B51" s="170" t="s">
        <v>955</v>
      </c>
      <c r="C51" s="170"/>
      <c r="D51" s="170"/>
      <c r="E51" s="170"/>
      <c r="F51" s="170" t="s">
        <v>939</v>
      </c>
      <c r="G51" s="171" t="str">
        <f t="shared" si="6"/>
        <v>2/6/2004</v>
      </c>
      <c r="H51" s="172">
        <v>2</v>
      </c>
      <c r="I51" s="172">
        <v>6</v>
      </c>
      <c r="J51" s="173">
        <v>2004</v>
      </c>
      <c r="K51" s="170" t="s">
        <v>933</v>
      </c>
      <c r="L51" s="170">
        <v>841</v>
      </c>
      <c r="M51" s="170" t="s">
        <v>798</v>
      </c>
      <c r="N51" s="335">
        <v>900</v>
      </c>
      <c r="O51" s="315"/>
      <c r="Q51" s="336">
        <v>10</v>
      </c>
      <c r="R51" s="174">
        <v>0</v>
      </c>
      <c r="S51" s="5">
        <v>899</v>
      </c>
      <c r="T51" s="5">
        <v>899</v>
      </c>
      <c r="U51" s="15">
        <f t="shared" si="3"/>
        <v>0</v>
      </c>
      <c r="V51" s="337">
        <f t="shared" si="7"/>
        <v>1</v>
      </c>
      <c r="W51" s="336">
        <v>3169</v>
      </c>
      <c r="X51" s="338"/>
      <c r="Y51" s="337"/>
      <c r="Z51" s="175">
        <f t="shared" si="2"/>
        <v>120</v>
      </c>
    </row>
    <row r="52" spans="1:26" s="249" customFormat="1">
      <c r="A52" s="170" t="s">
        <v>956</v>
      </c>
      <c r="B52" s="170" t="s">
        <v>955</v>
      </c>
      <c r="C52" s="170"/>
      <c r="D52" s="170"/>
      <c r="E52" s="170"/>
      <c r="F52" s="170" t="s">
        <v>939</v>
      </c>
      <c r="G52" s="171" t="str">
        <f t="shared" si="6"/>
        <v>2/6/2004</v>
      </c>
      <c r="H52" s="172">
        <v>2</v>
      </c>
      <c r="I52" s="172">
        <v>6</v>
      </c>
      <c r="J52" s="173">
        <v>2004</v>
      </c>
      <c r="K52" s="170" t="s">
        <v>933</v>
      </c>
      <c r="L52" s="170">
        <v>841</v>
      </c>
      <c r="M52" s="170" t="s">
        <v>798</v>
      </c>
      <c r="N52" s="335">
        <v>900</v>
      </c>
      <c r="O52" s="315"/>
      <c r="Q52" s="336">
        <v>10</v>
      </c>
      <c r="R52" s="174">
        <v>0</v>
      </c>
      <c r="S52" s="5">
        <v>899</v>
      </c>
      <c r="T52" s="5">
        <v>899</v>
      </c>
      <c r="U52" s="15">
        <f t="shared" si="3"/>
        <v>0</v>
      </c>
      <c r="V52" s="337">
        <f t="shared" si="7"/>
        <v>1</v>
      </c>
      <c r="W52" s="336">
        <v>3169</v>
      </c>
      <c r="X52" s="338"/>
      <c r="Y52" s="337"/>
      <c r="Z52" s="175">
        <f t="shared" si="2"/>
        <v>120</v>
      </c>
    </row>
    <row r="53" spans="1:26" s="249" customFormat="1">
      <c r="A53" s="176" t="s">
        <v>957</v>
      </c>
      <c r="B53" s="176" t="s">
        <v>958</v>
      </c>
      <c r="C53" s="176"/>
      <c r="D53" s="176"/>
      <c r="E53" s="176"/>
      <c r="F53" s="176" t="s">
        <v>823</v>
      </c>
      <c r="G53" s="177" t="str">
        <f t="shared" si="6"/>
        <v>6/11/2003</v>
      </c>
      <c r="H53" s="178">
        <v>6</v>
      </c>
      <c r="I53" s="178">
        <v>11</v>
      </c>
      <c r="J53" s="179">
        <v>2003</v>
      </c>
      <c r="K53" s="176" t="s">
        <v>58</v>
      </c>
      <c r="L53" s="176">
        <v>6502</v>
      </c>
      <c r="M53" s="176" t="s">
        <v>798</v>
      </c>
      <c r="N53" s="339">
        <v>3905</v>
      </c>
      <c r="O53" s="315"/>
      <c r="Q53" s="340">
        <v>10</v>
      </c>
      <c r="R53" s="182">
        <v>0</v>
      </c>
      <c r="S53" s="5">
        <v>3904</v>
      </c>
      <c r="T53" s="5">
        <v>3904</v>
      </c>
      <c r="U53" s="15">
        <f t="shared" si="3"/>
        <v>0</v>
      </c>
      <c r="V53" s="341">
        <f t="shared" si="7"/>
        <v>1</v>
      </c>
      <c r="W53" s="340">
        <v>1559</v>
      </c>
      <c r="X53" s="342"/>
      <c r="Y53" s="341"/>
      <c r="Z53" s="184">
        <f t="shared" si="2"/>
        <v>120</v>
      </c>
    </row>
    <row r="54" spans="1:26" s="249" customFormat="1">
      <c r="A54" s="99" t="s">
        <v>959</v>
      </c>
      <c r="B54" s="99" t="s">
        <v>914</v>
      </c>
      <c r="C54" s="99"/>
      <c r="D54" s="99" t="s">
        <v>960</v>
      </c>
      <c r="E54" s="99"/>
      <c r="F54" s="99" t="s">
        <v>961</v>
      </c>
      <c r="G54" s="134" t="str">
        <f t="shared" si="6"/>
        <v>4/8/2005</v>
      </c>
      <c r="H54" s="135">
        <v>4</v>
      </c>
      <c r="I54" s="135">
        <v>8</v>
      </c>
      <c r="J54" s="136">
        <v>2005</v>
      </c>
      <c r="K54" s="99" t="s">
        <v>933</v>
      </c>
      <c r="L54" s="99">
        <v>1323</v>
      </c>
      <c r="M54" s="99" t="s">
        <v>798</v>
      </c>
      <c r="N54" s="315">
        <v>3976</v>
      </c>
      <c r="O54" s="315"/>
      <c r="Q54" s="249">
        <v>10</v>
      </c>
      <c r="R54" s="30">
        <f t="shared" si="4"/>
        <v>33.125</v>
      </c>
      <c r="S54" s="5">
        <v>3710</v>
      </c>
      <c r="T54" s="317">
        <f t="shared" si="8"/>
        <v>3809.375</v>
      </c>
      <c r="U54" s="15">
        <f t="shared" si="3"/>
        <v>99.375</v>
      </c>
      <c r="V54" s="317">
        <f t="shared" si="7"/>
        <v>166.625</v>
      </c>
      <c r="W54" s="249">
        <v>6089</v>
      </c>
      <c r="X54" s="316"/>
      <c r="Y54" s="317"/>
      <c r="Z54" s="116">
        <f t="shared" si="2"/>
        <v>115</v>
      </c>
    </row>
    <row r="55" spans="1:26" s="249" customFormat="1">
      <c r="A55" s="99" t="s">
        <v>962</v>
      </c>
      <c r="B55" s="99" t="s">
        <v>963</v>
      </c>
      <c r="C55" s="99"/>
      <c r="D55" s="99"/>
      <c r="E55" s="99"/>
      <c r="F55" s="99" t="s">
        <v>849</v>
      </c>
      <c r="G55" s="134" t="str">
        <f t="shared" si="6"/>
        <v>13/1/2005</v>
      </c>
      <c r="H55" s="135">
        <v>13</v>
      </c>
      <c r="I55" s="135">
        <v>1</v>
      </c>
      <c r="J55" s="136">
        <v>2005</v>
      </c>
      <c r="K55" s="99" t="s">
        <v>58</v>
      </c>
      <c r="L55" s="99">
        <v>2591</v>
      </c>
      <c r="M55" s="99" t="s">
        <v>798</v>
      </c>
      <c r="N55" s="315">
        <v>8537.6</v>
      </c>
      <c r="O55" s="315"/>
      <c r="Q55" s="249">
        <v>10</v>
      </c>
      <c r="R55" s="30">
        <f t="shared" si="4"/>
        <v>71.138333333333335</v>
      </c>
      <c r="S55" s="5">
        <v>8465.4616666666661</v>
      </c>
      <c r="T55" s="317">
        <f t="shared" si="8"/>
        <v>8536.6</v>
      </c>
      <c r="U55" s="15">
        <f t="shared" si="3"/>
        <v>71.138333333334231</v>
      </c>
      <c r="V55" s="317">
        <f t="shared" si="7"/>
        <v>1</v>
      </c>
      <c r="W55" s="249">
        <v>5603</v>
      </c>
      <c r="X55" s="316"/>
      <c r="Y55" s="317"/>
      <c r="Z55" s="116">
        <f t="shared" si="2"/>
        <v>120</v>
      </c>
    </row>
    <row r="56" spans="1:26" s="249" customFormat="1">
      <c r="A56" s="99" t="s">
        <v>964</v>
      </c>
      <c r="B56" s="99" t="str">
        <f>+B47</f>
        <v>Archivo de 2 Gvtas. 8 1/2 x 13</v>
      </c>
      <c r="C56" s="99"/>
      <c r="D56" s="99"/>
      <c r="E56" s="99"/>
      <c r="F56" s="99" t="s">
        <v>823</v>
      </c>
      <c r="G56" s="134" t="str">
        <f t="shared" si="6"/>
        <v>29/11/2002</v>
      </c>
      <c r="H56" s="135">
        <v>29</v>
      </c>
      <c r="I56" s="135">
        <v>11</v>
      </c>
      <c r="J56" s="136">
        <v>2002</v>
      </c>
      <c r="K56" s="99" t="s">
        <v>58</v>
      </c>
      <c r="L56" s="99">
        <v>5737</v>
      </c>
      <c r="M56" s="99" t="s">
        <v>798</v>
      </c>
      <c r="N56" s="315">
        <v>1882</v>
      </c>
      <c r="O56" s="315"/>
      <c r="Q56" s="249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7">
        <f t="shared" si="7"/>
        <v>1.0000000000002274</v>
      </c>
      <c r="W56" s="249">
        <v>1118</v>
      </c>
      <c r="X56" s="316"/>
      <c r="Y56" s="317"/>
      <c r="Z56" s="116">
        <f t="shared" si="2"/>
        <v>120</v>
      </c>
    </row>
    <row r="57" spans="1:26" s="249" customFormat="1">
      <c r="A57" s="99" t="s">
        <v>965</v>
      </c>
      <c r="B57" s="99" t="s">
        <v>966</v>
      </c>
      <c r="C57" s="99"/>
      <c r="D57" s="99"/>
      <c r="E57" s="99"/>
      <c r="F57" s="99"/>
      <c r="G57" s="134" t="str">
        <f t="shared" si="6"/>
        <v>31/12/2003</v>
      </c>
      <c r="H57" s="135">
        <v>31</v>
      </c>
      <c r="I57" s="135">
        <v>12</v>
      </c>
      <c r="J57" s="136">
        <v>2003</v>
      </c>
      <c r="K57" s="99"/>
      <c r="L57" s="99"/>
      <c r="M57" s="99" t="s">
        <v>798</v>
      </c>
      <c r="N57" s="315">
        <v>1</v>
      </c>
      <c r="O57" s="315" t="s">
        <v>967</v>
      </c>
      <c r="Q57" s="249">
        <v>10</v>
      </c>
      <c r="R57" s="30">
        <f t="shared" si="4"/>
        <v>0</v>
      </c>
      <c r="S57" s="5">
        <v>0</v>
      </c>
      <c r="T57" s="317">
        <f t="shared" si="8"/>
        <v>0</v>
      </c>
      <c r="U57" s="15">
        <f t="shared" si="3"/>
        <v>0</v>
      </c>
      <c r="V57" s="317">
        <f t="shared" si="7"/>
        <v>1</v>
      </c>
      <c r="X57" s="316"/>
      <c r="Y57" s="317"/>
      <c r="Z57" s="116">
        <f t="shared" si="2"/>
        <v>120</v>
      </c>
    </row>
    <row r="58" spans="1:26" s="324" customFormat="1">
      <c r="A58" s="99" t="s">
        <v>968</v>
      </c>
      <c r="B58" s="99" t="s">
        <v>969</v>
      </c>
      <c r="C58" s="99"/>
      <c r="D58" s="99"/>
      <c r="E58" s="99"/>
      <c r="F58" s="99" t="s">
        <v>867</v>
      </c>
      <c r="G58" s="134" t="str">
        <f t="shared" si="6"/>
        <v>13/1/2004</v>
      </c>
      <c r="H58" s="135">
        <v>13</v>
      </c>
      <c r="I58" s="135">
        <v>1</v>
      </c>
      <c r="J58" s="136">
        <v>2004</v>
      </c>
      <c r="K58" s="99" t="s">
        <v>58</v>
      </c>
      <c r="L58" s="99">
        <v>32314</v>
      </c>
      <c r="M58" s="99" t="s">
        <v>798</v>
      </c>
      <c r="N58" s="315">
        <v>2487.65</v>
      </c>
      <c r="O58" s="315" t="s">
        <v>967</v>
      </c>
      <c r="P58" s="249"/>
      <c r="Q58" s="249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7">
        <f t="shared" si="7"/>
        <v>1</v>
      </c>
      <c r="W58" s="249">
        <v>2885</v>
      </c>
      <c r="X58" s="316"/>
      <c r="Y58" s="317"/>
      <c r="Z58" s="116">
        <f t="shared" si="2"/>
        <v>120</v>
      </c>
    </row>
    <row r="59" spans="1:26" s="249" customFormat="1">
      <c r="A59" s="99" t="s">
        <v>970</v>
      </c>
      <c r="B59" s="99" t="str">
        <f>+B57</f>
        <v>Archivo de 2 gavetas, color gris, 8 1/2 x 13</v>
      </c>
      <c r="C59" s="99"/>
      <c r="D59" s="99"/>
      <c r="E59" s="99"/>
      <c r="F59" s="99" t="s">
        <v>867</v>
      </c>
      <c r="G59" s="134" t="str">
        <f t="shared" si="6"/>
        <v>13/1/2004</v>
      </c>
      <c r="H59" s="135">
        <v>13</v>
      </c>
      <c r="I59" s="135">
        <v>1</v>
      </c>
      <c r="J59" s="136">
        <v>2004</v>
      </c>
      <c r="K59" s="99" t="s">
        <v>58</v>
      </c>
      <c r="L59" s="99">
        <v>32314</v>
      </c>
      <c r="M59" s="99" t="s">
        <v>798</v>
      </c>
      <c r="N59" s="315">
        <v>2487.65</v>
      </c>
      <c r="O59" s="315" t="s">
        <v>943</v>
      </c>
      <c r="Q59" s="249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7">
        <f t="shared" si="7"/>
        <v>1</v>
      </c>
      <c r="W59" s="249">
        <v>2885</v>
      </c>
      <c r="X59" s="316"/>
      <c r="Y59" s="317"/>
      <c r="Z59" s="116">
        <f t="shared" si="2"/>
        <v>120</v>
      </c>
    </row>
    <row r="60" spans="1:26" s="324" customFormat="1">
      <c r="A60" s="152" t="s">
        <v>971</v>
      </c>
      <c r="B60" s="152" t="s">
        <v>854</v>
      </c>
      <c r="C60" s="152"/>
      <c r="D60" s="152"/>
      <c r="E60" s="152"/>
      <c r="F60" s="152" t="s">
        <v>849</v>
      </c>
      <c r="G60" s="153" t="str">
        <f t="shared" si="6"/>
        <v>24/4/2003</v>
      </c>
      <c r="H60" s="154">
        <v>24</v>
      </c>
      <c r="I60" s="154">
        <v>4</v>
      </c>
      <c r="J60" s="155">
        <v>2003</v>
      </c>
      <c r="K60" s="152" t="s">
        <v>58</v>
      </c>
      <c r="L60" s="152">
        <v>5190</v>
      </c>
      <c r="M60" s="152" t="s">
        <v>798</v>
      </c>
      <c r="N60" s="323">
        <v>2912</v>
      </c>
      <c r="O60" s="323" t="s">
        <v>972</v>
      </c>
      <c r="Q60" s="324">
        <v>10</v>
      </c>
      <c r="R60" s="30">
        <v>0</v>
      </c>
      <c r="S60" s="567">
        <v>2911.0000000000005</v>
      </c>
      <c r="T60" s="567">
        <v>2911.0000000000005</v>
      </c>
      <c r="U60" s="568">
        <f t="shared" si="3"/>
        <v>0</v>
      </c>
      <c r="V60" s="325">
        <f t="shared" si="7"/>
        <v>0.99999999999954525</v>
      </c>
      <c r="W60" s="324">
        <v>1258</v>
      </c>
      <c r="X60" s="326"/>
      <c r="Y60" s="325"/>
      <c r="Z60" s="159">
        <f t="shared" si="2"/>
        <v>120</v>
      </c>
    </row>
    <row r="61" spans="1:26" s="249" customFormat="1">
      <c r="A61" s="99" t="s">
        <v>973</v>
      </c>
      <c r="B61" s="99" t="s">
        <v>974</v>
      </c>
      <c r="C61" s="99"/>
      <c r="D61" s="99" t="s">
        <v>975</v>
      </c>
      <c r="E61" s="99"/>
      <c r="F61" s="99" t="s">
        <v>849</v>
      </c>
      <c r="G61" s="134" t="str">
        <f t="shared" si="6"/>
        <v>20/5/2004</v>
      </c>
      <c r="H61" s="135">
        <v>20</v>
      </c>
      <c r="I61" s="135">
        <v>5</v>
      </c>
      <c r="J61" s="136">
        <v>2004</v>
      </c>
      <c r="K61" s="99" t="s">
        <v>58</v>
      </c>
      <c r="L61" s="99">
        <v>5615</v>
      </c>
      <c r="M61" s="99" t="s">
        <v>798</v>
      </c>
      <c r="N61" s="315">
        <v>3506.25</v>
      </c>
      <c r="O61" s="315" t="s">
        <v>976</v>
      </c>
      <c r="Q61" s="249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7">
        <f t="shared" si="7"/>
        <v>1.0000000000004547</v>
      </c>
      <c r="W61" s="249">
        <v>3890</v>
      </c>
      <c r="X61" s="316"/>
      <c r="Y61" s="317"/>
      <c r="Z61" s="116">
        <f t="shared" si="2"/>
        <v>120</v>
      </c>
    </row>
    <row r="62" spans="1:26" s="249" customFormat="1">
      <c r="A62" s="99" t="s">
        <v>977</v>
      </c>
      <c r="B62" s="99" t="s">
        <v>958</v>
      </c>
      <c r="C62" s="99"/>
      <c r="D62" s="99"/>
      <c r="E62" s="99"/>
      <c r="F62" s="99" t="s">
        <v>823</v>
      </c>
      <c r="G62" s="134" t="str">
        <f t="shared" si="6"/>
        <v>6/11/2003</v>
      </c>
      <c r="H62" s="135">
        <v>6</v>
      </c>
      <c r="I62" s="135">
        <v>11</v>
      </c>
      <c r="J62" s="136">
        <v>2003</v>
      </c>
      <c r="K62" s="99" t="s">
        <v>58</v>
      </c>
      <c r="L62" s="99">
        <v>6502</v>
      </c>
      <c r="M62" s="99" t="s">
        <v>798</v>
      </c>
      <c r="N62" s="315">
        <v>3905</v>
      </c>
      <c r="O62" s="315" t="s">
        <v>978</v>
      </c>
      <c r="Q62" s="249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7">
        <f t="shared" si="7"/>
        <v>1</v>
      </c>
      <c r="W62" s="249">
        <v>1559</v>
      </c>
      <c r="X62" s="316"/>
      <c r="Y62" s="317"/>
      <c r="Z62" s="139">
        <f t="shared" si="2"/>
        <v>120</v>
      </c>
    </row>
    <row r="63" spans="1:26" s="249" customFormat="1">
      <c r="A63" s="99" t="s">
        <v>979</v>
      </c>
      <c r="B63" s="99" t="str">
        <f>+B62</f>
        <v>Sillón Victoria C/B, Ajust, color negro</v>
      </c>
      <c r="C63" s="99"/>
      <c r="D63" s="99"/>
      <c r="E63" s="99"/>
      <c r="F63" s="99" t="str">
        <f>+F62</f>
        <v>Dominicana de Oficina, S.A.</v>
      </c>
      <c r="G63" s="134" t="str">
        <f t="shared" si="6"/>
        <v>6/11/2003</v>
      </c>
      <c r="H63" s="135">
        <v>6</v>
      </c>
      <c r="I63" s="135">
        <v>11</v>
      </c>
      <c r="J63" s="136">
        <v>2003</v>
      </c>
      <c r="K63" s="99" t="s">
        <v>58</v>
      </c>
      <c r="L63" s="99">
        <v>6502</v>
      </c>
      <c r="M63" s="99" t="s">
        <v>798</v>
      </c>
      <c r="N63" s="315">
        <v>3905</v>
      </c>
      <c r="O63" s="315"/>
      <c r="Q63" s="249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7">
        <f t="shared" si="7"/>
        <v>1</v>
      </c>
      <c r="W63" s="249">
        <v>1559</v>
      </c>
      <c r="X63" s="316"/>
      <c r="Y63" s="317"/>
      <c r="Z63" s="116">
        <f t="shared" si="2"/>
        <v>120</v>
      </c>
    </row>
    <row r="64" spans="1:26" s="249" customFormat="1">
      <c r="A64" s="99" t="s">
        <v>980</v>
      </c>
      <c r="B64" s="99" t="s">
        <v>914</v>
      </c>
      <c r="C64" s="99"/>
      <c r="D64" s="99" t="s">
        <v>981</v>
      </c>
      <c r="E64" s="99"/>
      <c r="F64" s="99" t="s">
        <v>916</v>
      </c>
      <c r="G64" s="134" t="str">
        <f t="shared" si="6"/>
        <v>21/11/2003</v>
      </c>
      <c r="H64" s="135">
        <v>21</v>
      </c>
      <c r="I64" s="135">
        <v>11</v>
      </c>
      <c r="J64" s="136">
        <v>2003</v>
      </c>
      <c r="K64" s="99" t="s">
        <v>58</v>
      </c>
      <c r="L64" s="99">
        <v>13675</v>
      </c>
      <c r="M64" s="99" t="s">
        <v>798</v>
      </c>
      <c r="N64" s="315">
        <v>4475.0600000000004</v>
      </c>
      <c r="O64" s="315"/>
      <c r="Q64" s="249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7">
        <f t="shared" si="7"/>
        <v>0.99999999999909051</v>
      </c>
      <c r="W64" s="249">
        <v>2459</v>
      </c>
      <c r="X64" s="316"/>
      <c r="Y64" s="317"/>
      <c r="Z64" s="116">
        <f t="shared" si="2"/>
        <v>120</v>
      </c>
    </row>
    <row r="65" spans="1:26" s="249" customFormat="1">
      <c r="A65" s="99" t="s">
        <v>982</v>
      </c>
      <c r="B65" s="99" t="s">
        <v>914</v>
      </c>
      <c r="C65" s="99"/>
      <c r="D65" s="99" t="s">
        <v>925</v>
      </c>
      <c r="E65" s="99"/>
      <c r="F65" s="99" t="s">
        <v>916</v>
      </c>
      <c r="G65" s="134" t="str">
        <f t="shared" si="6"/>
        <v>21/11/2003</v>
      </c>
      <c r="H65" s="135">
        <v>21</v>
      </c>
      <c r="I65" s="135">
        <v>11</v>
      </c>
      <c r="J65" s="136">
        <v>2003</v>
      </c>
      <c r="K65" s="99" t="s">
        <v>58</v>
      </c>
      <c r="L65" s="99">
        <v>13675</v>
      </c>
      <c r="M65" s="99" t="s">
        <v>798</v>
      </c>
      <c r="N65" s="315">
        <v>4475.12</v>
      </c>
      <c r="O65" s="315"/>
      <c r="Q65" s="249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7">
        <f t="shared" si="7"/>
        <v>1</v>
      </c>
      <c r="W65" s="249">
        <v>2459</v>
      </c>
      <c r="X65" s="316"/>
      <c r="Y65" s="317"/>
      <c r="Z65" s="116">
        <f t="shared" si="2"/>
        <v>120</v>
      </c>
    </row>
    <row r="66" spans="1:26" s="249" customFormat="1">
      <c r="A66" s="99" t="s">
        <v>983</v>
      </c>
      <c r="B66" s="99" t="s">
        <v>914</v>
      </c>
      <c r="C66" s="99"/>
      <c r="D66" s="99" t="s">
        <v>925</v>
      </c>
      <c r="E66" s="99"/>
      <c r="F66" s="99" t="s">
        <v>916</v>
      </c>
      <c r="G66" s="134" t="str">
        <f t="shared" si="6"/>
        <v>21/11/2003</v>
      </c>
      <c r="H66" s="135">
        <v>21</v>
      </c>
      <c r="I66" s="135">
        <v>11</v>
      </c>
      <c r="J66" s="136">
        <v>2003</v>
      </c>
      <c r="K66" s="99" t="s">
        <v>58</v>
      </c>
      <c r="L66" s="99">
        <v>13675</v>
      </c>
      <c r="M66" s="99" t="s">
        <v>798</v>
      </c>
      <c r="N66" s="315">
        <v>4475.12</v>
      </c>
      <c r="O66" s="315"/>
      <c r="Q66" s="249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7">
        <f t="shared" si="7"/>
        <v>1</v>
      </c>
      <c r="W66" s="249">
        <v>2459</v>
      </c>
      <c r="X66" s="316"/>
      <c r="Y66" s="317"/>
      <c r="Z66" s="116">
        <f t="shared" si="2"/>
        <v>120</v>
      </c>
    </row>
    <row r="67" spans="1:26" s="249" customFormat="1">
      <c r="A67" s="99" t="s">
        <v>984</v>
      </c>
      <c r="B67" s="99" t="s">
        <v>914</v>
      </c>
      <c r="C67" s="99"/>
      <c r="D67" s="99" t="s">
        <v>925</v>
      </c>
      <c r="E67" s="99"/>
      <c r="F67" s="99" t="s">
        <v>916</v>
      </c>
      <c r="G67" s="134" t="str">
        <f t="shared" si="6"/>
        <v>21/11/2003</v>
      </c>
      <c r="H67" s="135">
        <v>21</v>
      </c>
      <c r="I67" s="135">
        <v>11</v>
      </c>
      <c r="J67" s="136">
        <v>2003</v>
      </c>
      <c r="K67" s="99" t="s">
        <v>58</v>
      </c>
      <c r="L67" s="99">
        <v>13675</v>
      </c>
      <c r="M67" s="99" t="s">
        <v>798</v>
      </c>
      <c r="N67" s="315">
        <v>4475.12</v>
      </c>
      <c r="O67" s="315"/>
      <c r="Q67" s="249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7">
        <f t="shared" si="7"/>
        <v>1</v>
      </c>
      <c r="W67" s="249">
        <v>2459</v>
      </c>
      <c r="X67" s="316"/>
      <c r="Y67" s="317"/>
      <c r="Z67" s="116">
        <f t="shared" si="2"/>
        <v>120</v>
      </c>
    </row>
    <row r="68" spans="1:26" s="249" customFormat="1">
      <c r="A68" s="99" t="s">
        <v>985</v>
      </c>
      <c r="B68" s="99" t="s">
        <v>914</v>
      </c>
      <c r="C68" s="99"/>
      <c r="D68" s="99" t="s">
        <v>986</v>
      </c>
      <c r="E68" s="99"/>
      <c r="F68" s="99" t="s">
        <v>961</v>
      </c>
      <c r="G68" s="134" t="str">
        <f t="shared" si="6"/>
        <v>4/8/2005</v>
      </c>
      <c r="H68" s="135">
        <v>4</v>
      </c>
      <c r="I68" s="135">
        <v>8</v>
      </c>
      <c r="J68" s="136">
        <v>2005</v>
      </c>
      <c r="K68" s="99" t="s">
        <v>933</v>
      </c>
      <c r="L68" s="99">
        <v>1323</v>
      </c>
      <c r="M68" s="99" t="s">
        <v>798</v>
      </c>
      <c r="N68" s="315">
        <v>3997</v>
      </c>
      <c r="O68" s="315"/>
      <c r="Q68" s="249">
        <v>10</v>
      </c>
      <c r="R68" s="30">
        <f t="shared" si="4"/>
        <v>33.300000000000004</v>
      </c>
      <c r="S68" s="5">
        <v>3729.6000000000004</v>
      </c>
      <c r="T68" s="317">
        <f t="shared" si="8"/>
        <v>3829.5000000000005</v>
      </c>
      <c r="U68" s="15">
        <f t="shared" si="3"/>
        <v>99.900000000000091</v>
      </c>
      <c r="V68" s="317">
        <f t="shared" si="7"/>
        <v>167.49999999999955</v>
      </c>
      <c r="W68" s="249">
        <v>6089</v>
      </c>
      <c r="X68" s="316"/>
      <c r="Y68" s="317"/>
      <c r="Z68" s="116">
        <f t="shared" si="2"/>
        <v>115</v>
      </c>
    </row>
    <row r="69" spans="1:26" s="249" customFormat="1">
      <c r="A69" s="99" t="s">
        <v>987</v>
      </c>
      <c r="B69" s="99" t="s">
        <v>947</v>
      </c>
      <c r="C69" s="99"/>
      <c r="D69" s="99"/>
      <c r="E69" s="99"/>
      <c r="F69" s="99"/>
      <c r="G69" s="134" t="str">
        <f t="shared" si="6"/>
        <v>4/8/2005</v>
      </c>
      <c r="H69" s="135">
        <v>4</v>
      </c>
      <c r="I69" s="135">
        <v>8</v>
      </c>
      <c r="J69" s="136">
        <v>2005</v>
      </c>
      <c r="K69" s="99"/>
      <c r="L69" s="99"/>
      <c r="M69" s="99" t="s">
        <v>798</v>
      </c>
      <c r="N69" s="315">
        <v>1</v>
      </c>
      <c r="O69" s="315" t="s">
        <v>988</v>
      </c>
      <c r="Q69" s="249">
        <v>10</v>
      </c>
      <c r="R69" s="30">
        <f t="shared" si="4"/>
        <v>0</v>
      </c>
      <c r="S69" s="5">
        <v>0</v>
      </c>
      <c r="T69" s="317">
        <v>0</v>
      </c>
      <c r="U69" s="15">
        <f t="shared" si="3"/>
        <v>0</v>
      </c>
      <c r="V69" s="317">
        <f t="shared" si="7"/>
        <v>1</v>
      </c>
      <c r="X69" s="316"/>
      <c r="Y69" s="317"/>
      <c r="Z69" s="116">
        <f t="shared" si="2"/>
        <v>115</v>
      </c>
    </row>
    <row r="70" spans="1:26" s="249" customFormat="1">
      <c r="A70" s="99" t="s">
        <v>989</v>
      </c>
      <c r="B70" s="99" t="s">
        <v>990</v>
      </c>
      <c r="C70" s="99"/>
      <c r="D70" s="99"/>
      <c r="E70" s="99"/>
      <c r="F70" s="99" t="s">
        <v>823</v>
      </c>
      <c r="G70" s="134" t="str">
        <f t="shared" si="6"/>
        <v>10/8/2002</v>
      </c>
      <c r="H70" s="135">
        <v>10</v>
      </c>
      <c r="I70" s="135">
        <v>8</v>
      </c>
      <c r="J70" s="136">
        <v>2002</v>
      </c>
      <c r="K70" s="99" t="s">
        <v>58</v>
      </c>
      <c r="L70" s="99">
        <v>5508</v>
      </c>
      <c r="M70" s="99" t="s">
        <v>798</v>
      </c>
      <c r="N70" s="315">
        <v>1800</v>
      </c>
      <c r="O70" s="315"/>
      <c r="Q70" s="249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7">
        <f t="shared" si="7"/>
        <v>1</v>
      </c>
      <c r="W70" s="249">
        <v>877</v>
      </c>
      <c r="X70" s="316"/>
      <c r="Y70" s="317"/>
      <c r="Z70" s="116">
        <f t="shared" si="2"/>
        <v>120</v>
      </c>
    </row>
    <row r="71" spans="1:26" s="249" customFormat="1">
      <c r="A71" s="99" t="s">
        <v>991</v>
      </c>
      <c r="B71" s="99" t="s">
        <v>990</v>
      </c>
      <c r="C71" s="99"/>
      <c r="D71" s="99"/>
      <c r="E71" s="99"/>
      <c r="F71" s="99" t="str">
        <f>+F70</f>
        <v>Dominicana de Oficina, S.A.</v>
      </c>
      <c r="G71" s="134" t="str">
        <f t="shared" si="6"/>
        <v>10/8/2002</v>
      </c>
      <c r="H71" s="135">
        <v>10</v>
      </c>
      <c r="I71" s="135">
        <v>8</v>
      </c>
      <c r="J71" s="136">
        <v>2002</v>
      </c>
      <c r="K71" s="99" t="s">
        <v>58</v>
      </c>
      <c r="L71" s="99">
        <v>5508</v>
      </c>
      <c r="M71" s="99" t="s">
        <v>798</v>
      </c>
      <c r="N71" s="315">
        <v>1800</v>
      </c>
      <c r="O71" s="315"/>
      <c r="Q71" s="249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7">
        <f t="shared" ref="V71:V102" si="9">N71-T71</f>
        <v>1</v>
      </c>
      <c r="W71" s="249">
        <v>877</v>
      </c>
      <c r="X71" s="316"/>
      <c r="Y71" s="317"/>
      <c r="Z71" s="116">
        <f t="shared" ref="Z71:Z134" si="10">IF((DATEDIF(G71,Z$4,"m"))&gt;=120,120,(DATEDIF(G71,Z$4,"m")))</f>
        <v>120</v>
      </c>
    </row>
    <row r="72" spans="1:26" s="249" customFormat="1">
      <c r="A72" s="99" t="s">
        <v>992</v>
      </c>
      <c r="B72" s="99" t="s">
        <v>990</v>
      </c>
      <c r="C72" s="99"/>
      <c r="D72" s="99"/>
      <c r="E72" s="99"/>
      <c r="F72" s="99" t="s">
        <v>823</v>
      </c>
      <c r="G72" s="134" t="str">
        <f t="shared" si="6"/>
        <v>10/8/2002</v>
      </c>
      <c r="H72" s="135">
        <v>10</v>
      </c>
      <c r="I72" s="135">
        <v>8</v>
      </c>
      <c r="J72" s="136">
        <v>2002</v>
      </c>
      <c r="K72" s="99" t="s">
        <v>58</v>
      </c>
      <c r="L72" s="99">
        <v>5508</v>
      </c>
      <c r="M72" s="99" t="s">
        <v>798</v>
      </c>
      <c r="N72" s="315">
        <v>1800</v>
      </c>
      <c r="O72" s="315"/>
      <c r="Q72" s="249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7">
        <f t="shared" si="9"/>
        <v>1</v>
      </c>
      <c r="W72" s="249">
        <v>877</v>
      </c>
      <c r="X72" s="316"/>
      <c r="Y72" s="317"/>
      <c r="Z72" s="116">
        <f t="shared" si="10"/>
        <v>120</v>
      </c>
    </row>
    <row r="73" spans="1:26" s="249" customFormat="1">
      <c r="A73" s="99" t="s">
        <v>993</v>
      </c>
      <c r="B73" s="99" t="s">
        <v>994</v>
      </c>
      <c r="C73" s="99"/>
      <c r="D73" s="99"/>
      <c r="E73" s="99"/>
      <c r="F73" s="99" t="s">
        <v>823</v>
      </c>
      <c r="G73" s="134" t="str">
        <f t="shared" si="6"/>
        <v>20/9/2002</v>
      </c>
      <c r="H73" s="135">
        <v>20</v>
      </c>
      <c r="I73" s="135">
        <v>9</v>
      </c>
      <c r="J73" s="136">
        <v>2002</v>
      </c>
      <c r="K73" s="99" t="s">
        <v>58</v>
      </c>
      <c r="L73" s="99">
        <v>5446</v>
      </c>
      <c r="M73" s="99" t="s">
        <v>798</v>
      </c>
      <c r="N73" s="315">
        <v>3064.32</v>
      </c>
      <c r="O73" s="315" t="s">
        <v>978</v>
      </c>
      <c r="Q73" s="249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7">
        <f t="shared" si="9"/>
        <v>1.0000000000004547</v>
      </c>
      <c r="W73" s="249">
        <v>877</v>
      </c>
      <c r="X73" s="316"/>
      <c r="Y73" s="317"/>
      <c r="Z73" s="116">
        <f t="shared" si="10"/>
        <v>120</v>
      </c>
    </row>
    <row r="74" spans="1:26" s="249" customFormat="1">
      <c r="A74" s="99" t="s">
        <v>995</v>
      </c>
      <c r="B74" s="99" t="s">
        <v>990</v>
      </c>
      <c r="C74" s="99"/>
      <c r="D74" s="99" t="s">
        <v>975</v>
      </c>
      <c r="E74" s="99"/>
      <c r="F74" s="99" t="s">
        <v>849</v>
      </c>
      <c r="G74" s="134" t="str">
        <f t="shared" si="6"/>
        <v>20/5/2004</v>
      </c>
      <c r="H74" s="135">
        <v>20</v>
      </c>
      <c r="I74" s="135">
        <v>5</v>
      </c>
      <c r="J74" s="136">
        <v>2004</v>
      </c>
      <c r="K74" s="99" t="s">
        <v>58</v>
      </c>
      <c r="L74" s="99">
        <v>5615</v>
      </c>
      <c r="M74" s="99" t="s">
        <v>798</v>
      </c>
      <c r="N74" s="315">
        <v>3506.25</v>
      </c>
      <c r="O74" s="315" t="s">
        <v>976</v>
      </c>
      <c r="Q74" s="249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7">
        <f t="shared" si="9"/>
        <v>1.0000000000004547</v>
      </c>
      <c r="W74" s="249">
        <v>3890</v>
      </c>
      <c r="X74" s="316"/>
      <c r="Y74" s="317"/>
      <c r="Z74" s="116">
        <f t="shared" si="10"/>
        <v>120</v>
      </c>
    </row>
    <row r="75" spans="1:26" s="249" customFormat="1">
      <c r="A75" s="99" t="s">
        <v>996</v>
      </c>
      <c r="B75" s="99" t="s">
        <v>997</v>
      </c>
      <c r="C75" s="99"/>
      <c r="D75" s="99" t="s">
        <v>998</v>
      </c>
      <c r="E75" s="99"/>
      <c r="F75" s="99" t="s">
        <v>999</v>
      </c>
      <c r="G75" s="134" t="str">
        <f t="shared" si="6"/>
        <v>15/5/2004</v>
      </c>
      <c r="H75" s="135">
        <v>15</v>
      </c>
      <c r="I75" s="135">
        <v>5</v>
      </c>
      <c r="J75" s="136">
        <v>2004</v>
      </c>
      <c r="K75" s="99" t="s">
        <v>58</v>
      </c>
      <c r="L75" s="99">
        <v>5606</v>
      </c>
      <c r="M75" s="99" t="s">
        <v>798</v>
      </c>
      <c r="N75" s="315">
        <v>7905</v>
      </c>
      <c r="O75" s="315" t="s">
        <v>1000</v>
      </c>
      <c r="Q75" s="249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7">
        <f t="shared" si="9"/>
        <v>1.0000000000009095</v>
      </c>
      <c r="W75" s="249">
        <v>4076</v>
      </c>
      <c r="X75" s="316"/>
      <c r="Y75" s="317"/>
      <c r="Z75" s="116">
        <f t="shared" si="10"/>
        <v>120</v>
      </c>
    </row>
    <row r="76" spans="1:26" s="249" customFormat="1">
      <c r="A76" s="170" t="s">
        <v>1001</v>
      </c>
      <c r="B76" s="170" t="s">
        <v>1002</v>
      </c>
      <c r="C76" s="170"/>
      <c r="D76" s="170"/>
      <c r="E76" s="170"/>
      <c r="F76" s="170" t="s">
        <v>939</v>
      </c>
      <c r="G76" s="171" t="str">
        <f t="shared" si="6"/>
        <v>2/6/2004</v>
      </c>
      <c r="H76" s="172">
        <v>2</v>
      </c>
      <c r="I76" s="172">
        <v>6</v>
      </c>
      <c r="J76" s="173">
        <v>2004</v>
      </c>
      <c r="K76" s="170" t="s">
        <v>933</v>
      </c>
      <c r="L76" s="170">
        <v>841</v>
      </c>
      <c r="M76" s="170" t="s">
        <v>798</v>
      </c>
      <c r="N76" s="335">
        <v>900</v>
      </c>
      <c r="O76" s="315" t="s">
        <v>953</v>
      </c>
      <c r="Q76" s="336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7">
        <f t="shared" si="9"/>
        <v>1</v>
      </c>
      <c r="W76" s="336">
        <v>3169</v>
      </c>
      <c r="X76" s="338"/>
      <c r="Y76" s="337"/>
      <c r="Z76" s="175">
        <f t="shared" si="10"/>
        <v>120</v>
      </c>
    </row>
    <row r="77" spans="1:26" s="249" customFormat="1">
      <c r="A77" s="170" t="s">
        <v>1003</v>
      </c>
      <c r="B77" s="170" t="s">
        <v>1002</v>
      </c>
      <c r="C77" s="170"/>
      <c r="D77" s="170"/>
      <c r="E77" s="170"/>
      <c r="F77" s="170" t="s">
        <v>939</v>
      </c>
      <c r="G77" s="171" t="str">
        <f t="shared" si="6"/>
        <v>2/6/2004</v>
      </c>
      <c r="H77" s="172">
        <v>2</v>
      </c>
      <c r="I77" s="172">
        <v>6</v>
      </c>
      <c r="J77" s="173">
        <v>2004</v>
      </c>
      <c r="K77" s="170" t="s">
        <v>933</v>
      </c>
      <c r="L77" s="170">
        <v>841</v>
      </c>
      <c r="M77" s="170" t="s">
        <v>798</v>
      </c>
      <c r="N77" s="335">
        <v>900</v>
      </c>
      <c r="O77" s="315" t="s">
        <v>1004</v>
      </c>
      <c r="Q77" s="336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7">
        <f t="shared" si="9"/>
        <v>1</v>
      </c>
      <c r="W77" s="336">
        <v>3169</v>
      </c>
      <c r="X77" s="338"/>
      <c r="Y77" s="337"/>
      <c r="Z77" s="175">
        <f t="shared" si="10"/>
        <v>120</v>
      </c>
    </row>
    <row r="78" spans="1:26" s="249" customFormat="1">
      <c r="A78" s="99" t="s">
        <v>1005</v>
      </c>
      <c r="B78" s="99" t="s">
        <v>1006</v>
      </c>
      <c r="C78" s="99"/>
      <c r="D78" s="99" t="s">
        <v>1007</v>
      </c>
      <c r="E78" s="99"/>
      <c r="F78" s="99" t="s">
        <v>1008</v>
      </c>
      <c r="G78" s="134" t="str">
        <f t="shared" si="6"/>
        <v>2/2/2005</v>
      </c>
      <c r="H78" s="135">
        <v>2</v>
      </c>
      <c r="I78" s="135">
        <v>2</v>
      </c>
      <c r="J78" s="136">
        <v>2005</v>
      </c>
      <c r="K78" s="99" t="s">
        <v>58</v>
      </c>
      <c r="L78" s="99">
        <v>6053</v>
      </c>
      <c r="M78" s="99" t="s">
        <v>798</v>
      </c>
      <c r="N78" s="315">
        <v>4105</v>
      </c>
      <c r="O78" s="315"/>
      <c r="Q78" s="249">
        <v>10</v>
      </c>
      <c r="R78" s="30">
        <f t="shared" ref="R78:R141" si="12">(((N78)-1)/10)/12</f>
        <v>34.199999999999996</v>
      </c>
      <c r="S78" s="5">
        <v>4035.5999999999995</v>
      </c>
      <c r="T78" s="317">
        <f t="shared" ref="T78" si="13">Z78*R78</f>
        <v>4103.9999999999991</v>
      </c>
      <c r="U78" s="15">
        <f t="shared" si="11"/>
        <v>68.399999999999636</v>
      </c>
      <c r="V78" s="317">
        <f t="shared" si="9"/>
        <v>1.0000000000009095</v>
      </c>
      <c r="W78" s="249">
        <v>5561</v>
      </c>
      <c r="X78" s="316"/>
      <c r="Y78" s="317"/>
      <c r="Z78" s="116">
        <f t="shared" si="10"/>
        <v>120</v>
      </c>
    </row>
    <row r="79" spans="1:26" s="249" customFormat="1">
      <c r="A79" s="99" t="s">
        <v>1009</v>
      </c>
      <c r="B79" s="99" t="str">
        <f>+B80</f>
        <v>Archivo de 2 gavetas, color crema, 8 1/2 x 13</v>
      </c>
      <c r="C79" s="99"/>
      <c r="D79" s="99"/>
      <c r="E79" s="99"/>
      <c r="F79" s="99" t="s">
        <v>823</v>
      </c>
      <c r="G79" s="134" t="str">
        <f t="shared" si="6"/>
        <v>30/10/2002</v>
      </c>
      <c r="H79" s="135">
        <v>30</v>
      </c>
      <c r="I79" s="135">
        <v>10</v>
      </c>
      <c r="J79" s="136">
        <v>2002</v>
      </c>
      <c r="K79" s="99" t="s">
        <v>58</v>
      </c>
      <c r="L79" s="99">
        <v>5602</v>
      </c>
      <c r="M79" s="99" t="s">
        <v>798</v>
      </c>
      <c r="N79" s="315">
        <v>1880</v>
      </c>
      <c r="O79" s="315" t="s">
        <v>1010</v>
      </c>
      <c r="Q79" s="249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7">
        <f t="shared" si="9"/>
        <v>1</v>
      </c>
      <c r="W79" s="249">
        <v>929</v>
      </c>
      <c r="X79" s="316"/>
      <c r="Y79" s="317"/>
      <c r="Z79" s="116">
        <f t="shared" si="10"/>
        <v>120</v>
      </c>
    </row>
    <row r="80" spans="1:26" s="249" customFormat="1">
      <c r="A80" s="99" t="s">
        <v>1011</v>
      </c>
      <c r="B80" s="99" t="s">
        <v>1012</v>
      </c>
      <c r="C80" s="99"/>
      <c r="D80" s="99"/>
      <c r="E80" s="99"/>
      <c r="F80" s="99" t="s">
        <v>823</v>
      </c>
      <c r="G80" s="134" t="str">
        <f t="shared" si="6"/>
        <v>30/10/2002</v>
      </c>
      <c r="H80" s="135">
        <v>30</v>
      </c>
      <c r="I80" s="135">
        <v>10</v>
      </c>
      <c r="J80" s="136">
        <v>2002</v>
      </c>
      <c r="K80" s="99" t="s">
        <v>58</v>
      </c>
      <c r="L80" s="99">
        <v>5602</v>
      </c>
      <c r="M80" s="99" t="s">
        <v>798</v>
      </c>
      <c r="N80" s="315">
        <v>1880</v>
      </c>
      <c r="O80" s="315" t="s">
        <v>1010</v>
      </c>
      <c r="Q80" s="249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7">
        <f t="shared" si="9"/>
        <v>1</v>
      </c>
      <c r="W80" s="249">
        <v>929</v>
      </c>
      <c r="X80" s="316"/>
      <c r="Y80" s="317"/>
      <c r="Z80" s="116">
        <f t="shared" si="10"/>
        <v>120</v>
      </c>
    </row>
    <row r="81" spans="1:26" s="249" customFormat="1">
      <c r="A81" s="99" t="s">
        <v>1013</v>
      </c>
      <c r="B81" s="99" t="s">
        <v>1014</v>
      </c>
      <c r="C81" s="99"/>
      <c r="D81" s="99" t="s">
        <v>1015</v>
      </c>
      <c r="E81" s="99"/>
      <c r="F81" s="99"/>
      <c r="G81" s="134" t="str">
        <f t="shared" si="6"/>
        <v>30/10/2002</v>
      </c>
      <c r="H81" s="135">
        <v>30</v>
      </c>
      <c r="I81" s="135">
        <v>10</v>
      </c>
      <c r="J81" s="136">
        <v>2002</v>
      </c>
      <c r="K81" s="99"/>
      <c r="L81" s="99"/>
      <c r="M81" s="99" t="s">
        <v>798</v>
      </c>
      <c r="N81" s="315">
        <v>1</v>
      </c>
      <c r="O81" s="315"/>
      <c r="Q81" s="249">
        <v>10</v>
      </c>
      <c r="R81" s="30">
        <f t="shared" si="12"/>
        <v>0</v>
      </c>
      <c r="S81" s="5">
        <v>0</v>
      </c>
      <c r="T81" s="317">
        <v>0</v>
      </c>
      <c r="U81" s="15">
        <f t="shared" si="11"/>
        <v>0</v>
      </c>
      <c r="V81" s="317">
        <f t="shared" si="9"/>
        <v>1</v>
      </c>
      <c r="X81" s="316"/>
      <c r="Y81" s="317"/>
      <c r="Z81" s="116">
        <f t="shared" si="10"/>
        <v>120</v>
      </c>
    </row>
    <row r="82" spans="1:26" s="249" customFormat="1">
      <c r="A82" s="99" t="s">
        <v>1016</v>
      </c>
      <c r="B82" s="99" t="s">
        <v>924</v>
      </c>
      <c r="C82" s="99"/>
      <c r="D82" s="99" t="s">
        <v>1017</v>
      </c>
      <c r="E82" s="99"/>
      <c r="F82" s="99" t="s">
        <v>961</v>
      </c>
      <c r="G82" s="134" t="str">
        <f t="shared" si="6"/>
        <v>5/6/2005</v>
      </c>
      <c r="H82" s="135">
        <v>5</v>
      </c>
      <c r="I82" s="135">
        <v>6</v>
      </c>
      <c r="J82" s="136">
        <v>2005</v>
      </c>
      <c r="K82" s="99" t="s">
        <v>933</v>
      </c>
      <c r="L82" s="99">
        <v>1348</v>
      </c>
      <c r="M82" s="99" t="s">
        <v>798</v>
      </c>
      <c r="N82" s="315">
        <v>3997</v>
      </c>
      <c r="O82" s="315"/>
      <c r="Q82" s="249">
        <v>10</v>
      </c>
      <c r="R82" s="30">
        <f t="shared" si="12"/>
        <v>33.300000000000004</v>
      </c>
      <c r="S82" s="5">
        <v>3796.2000000000003</v>
      </c>
      <c r="T82" s="317">
        <f>Z82*R82</f>
        <v>3896.1000000000004</v>
      </c>
      <c r="U82" s="15">
        <f t="shared" si="11"/>
        <v>99.900000000000091</v>
      </c>
      <c r="V82" s="317">
        <f t="shared" si="9"/>
        <v>100.89999999999964</v>
      </c>
      <c r="W82" s="249">
        <v>6278</v>
      </c>
      <c r="X82" s="316"/>
      <c r="Y82" s="317"/>
      <c r="Z82" s="116">
        <f t="shared" si="10"/>
        <v>117</v>
      </c>
    </row>
    <row r="83" spans="1:26" s="249" customFormat="1">
      <c r="A83" s="152" t="s">
        <v>1018</v>
      </c>
      <c r="B83" s="152" t="s">
        <v>1019</v>
      </c>
      <c r="C83" s="152"/>
      <c r="D83" s="152"/>
      <c r="E83" s="152"/>
      <c r="F83" s="152" t="s">
        <v>1020</v>
      </c>
      <c r="G83" s="153" t="str">
        <f t="shared" si="6"/>
        <v>20/9/2002</v>
      </c>
      <c r="H83" s="154">
        <v>20</v>
      </c>
      <c r="I83" s="154">
        <v>9</v>
      </c>
      <c r="J83" s="155">
        <v>2002</v>
      </c>
      <c r="K83" s="152" t="s">
        <v>58</v>
      </c>
      <c r="L83" s="152">
        <v>5446</v>
      </c>
      <c r="M83" s="152" t="s">
        <v>798</v>
      </c>
      <c r="N83" s="323">
        <v>2525</v>
      </c>
      <c r="O83" s="315" t="s">
        <v>1021</v>
      </c>
      <c r="Q83" s="324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25">
        <f t="shared" si="9"/>
        <v>1</v>
      </c>
      <c r="W83" s="324">
        <v>877</v>
      </c>
      <c r="X83" s="326"/>
      <c r="Y83" s="325"/>
      <c r="Z83" s="159">
        <f t="shared" si="10"/>
        <v>120</v>
      </c>
    </row>
    <row r="84" spans="1:26" s="249" customFormat="1">
      <c r="A84" s="99" t="s">
        <v>1022</v>
      </c>
      <c r="B84" s="99" t="s">
        <v>1023</v>
      </c>
      <c r="C84" s="99"/>
      <c r="D84" s="99" t="s">
        <v>1024</v>
      </c>
      <c r="E84" s="99"/>
      <c r="F84" s="99"/>
      <c r="G84" s="134" t="str">
        <f t="shared" si="6"/>
        <v>20/9/2002</v>
      </c>
      <c r="H84" s="154">
        <v>20</v>
      </c>
      <c r="I84" s="154">
        <v>9</v>
      </c>
      <c r="J84" s="155">
        <v>2002</v>
      </c>
      <c r="K84" s="99"/>
      <c r="L84" s="99"/>
      <c r="M84" s="99" t="s">
        <v>798</v>
      </c>
      <c r="N84" s="315">
        <v>1</v>
      </c>
      <c r="O84" s="315"/>
      <c r="Q84" s="249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7">
        <f t="shared" si="9"/>
        <v>1</v>
      </c>
      <c r="X84" s="316"/>
      <c r="Y84" s="317"/>
      <c r="Z84" s="116">
        <f t="shared" si="10"/>
        <v>120</v>
      </c>
    </row>
    <row r="85" spans="1:26" s="249" customFormat="1">
      <c r="A85" s="99" t="s">
        <v>1025</v>
      </c>
      <c r="B85" s="99" t="s">
        <v>1026</v>
      </c>
      <c r="C85" s="99" t="s">
        <v>1027</v>
      </c>
      <c r="D85" s="99" t="s">
        <v>1028</v>
      </c>
      <c r="E85" s="99"/>
      <c r="F85" s="99"/>
      <c r="G85" s="134" t="str">
        <f t="shared" si="6"/>
        <v>20/9/2002</v>
      </c>
      <c r="H85" s="154">
        <v>20</v>
      </c>
      <c r="I85" s="154">
        <v>9</v>
      </c>
      <c r="J85" s="155">
        <v>2002</v>
      </c>
      <c r="K85" s="99"/>
      <c r="L85" s="99"/>
      <c r="M85" s="99" t="s">
        <v>798</v>
      </c>
      <c r="N85" s="315">
        <v>1</v>
      </c>
      <c r="O85" s="315" t="s">
        <v>1029</v>
      </c>
      <c r="Q85" s="249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7">
        <f t="shared" si="9"/>
        <v>1</v>
      </c>
      <c r="X85" s="316"/>
      <c r="Y85" s="317"/>
      <c r="Z85" s="116">
        <f t="shared" si="10"/>
        <v>120</v>
      </c>
    </row>
    <row r="86" spans="1:26" s="249" customFormat="1">
      <c r="A86" s="99" t="s">
        <v>1030</v>
      </c>
      <c r="B86" s="99" t="s">
        <v>1031</v>
      </c>
      <c r="C86" s="99"/>
      <c r="D86" s="99"/>
      <c r="E86" s="99"/>
      <c r="F86" s="99" t="s">
        <v>840</v>
      </c>
      <c r="G86" s="134" t="str">
        <f t="shared" si="6"/>
        <v>27/5/2003</v>
      </c>
      <c r="H86" s="135">
        <v>27</v>
      </c>
      <c r="I86" s="135">
        <v>5</v>
      </c>
      <c r="J86" s="136">
        <v>2003</v>
      </c>
      <c r="K86" s="99" t="s">
        <v>58</v>
      </c>
      <c r="L86" s="99">
        <v>29026</v>
      </c>
      <c r="M86" s="99" t="s">
        <v>798</v>
      </c>
      <c r="N86" s="315">
        <v>2285</v>
      </c>
      <c r="O86" s="315"/>
      <c r="Q86" s="249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7">
        <f t="shared" si="9"/>
        <v>1</v>
      </c>
      <c r="W86" s="249">
        <v>1361</v>
      </c>
      <c r="X86" s="316"/>
      <c r="Y86" s="317"/>
      <c r="Z86" s="116">
        <f t="shared" si="10"/>
        <v>120</v>
      </c>
    </row>
    <row r="87" spans="1:26" s="249" customFormat="1">
      <c r="A87" s="99" t="s">
        <v>1032</v>
      </c>
      <c r="B87" s="99" t="s">
        <v>1033</v>
      </c>
      <c r="C87" s="99"/>
      <c r="D87" s="99" t="s">
        <v>1034</v>
      </c>
      <c r="E87" s="99"/>
      <c r="F87" s="99" t="s">
        <v>840</v>
      </c>
      <c r="G87" s="134" t="str">
        <f t="shared" si="6"/>
        <v>16/1/2003</v>
      </c>
      <c r="H87" s="135">
        <v>16</v>
      </c>
      <c r="I87" s="135">
        <v>1</v>
      </c>
      <c r="J87" s="136">
        <v>2003</v>
      </c>
      <c r="K87" s="99" t="s">
        <v>58</v>
      </c>
      <c r="L87" s="99">
        <v>26779</v>
      </c>
      <c r="M87" s="99" t="s">
        <v>798</v>
      </c>
      <c r="N87" s="315">
        <v>2046.46</v>
      </c>
      <c r="O87" s="315"/>
      <c r="Q87" s="249">
        <v>10</v>
      </c>
      <c r="R87" s="30">
        <v>0</v>
      </c>
      <c r="S87" s="5">
        <v>2045.46</v>
      </c>
      <c r="T87" s="5">
        <v>2045.46</v>
      </c>
      <c r="U87" s="15">
        <f t="shared" si="11"/>
        <v>0</v>
      </c>
      <c r="V87" s="317">
        <f t="shared" si="9"/>
        <v>1</v>
      </c>
      <c r="W87" s="249">
        <v>913</v>
      </c>
      <c r="X87" s="316"/>
      <c r="Y87" s="317"/>
      <c r="Z87" s="116">
        <f t="shared" si="10"/>
        <v>120</v>
      </c>
    </row>
    <row r="88" spans="1:26" s="249" customFormat="1">
      <c r="A88" s="99" t="s">
        <v>1035</v>
      </c>
      <c r="B88" s="99" t="s">
        <v>1036</v>
      </c>
      <c r="C88" s="99"/>
      <c r="D88" s="99"/>
      <c r="E88" s="99"/>
      <c r="F88" s="99"/>
      <c r="G88" s="134" t="str">
        <f t="shared" si="6"/>
        <v>16/1/2003</v>
      </c>
      <c r="H88" s="135">
        <v>16</v>
      </c>
      <c r="I88" s="135">
        <v>1</v>
      </c>
      <c r="J88" s="136">
        <v>2003</v>
      </c>
      <c r="K88" s="99"/>
      <c r="L88" s="99"/>
      <c r="M88" s="99" t="s">
        <v>798</v>
      </c>
      <c r="N88" s="315">
        <v>1</v>
      </c>
      <c r="O88" s="315"/>
      <c r="Q88" s="249">
        <v>10</v>
      </c>
      <c r="R88" s="30">
        <f t="shared" si="12"/>
        <v>0</v>
      </c>
      <c r="S88" s="5">
        <v>0</v>
      </c>
      <c r="T88" s="317">
        <v>0</v>
      </c>
      <c r="U88" s="15">
        <f t="shared" si="11"/>
        <v>0</v>
      </c>
      <c r="V88" s="317">
        <f t="shared" si="9"/>
        <v>1</v>
      </c>
      <c r="X88" s="316"/>
      <c r="Y88" s="317"/>
      <c r="Z88" s="116">
        <f t="shared" si="10"/>
        <v>120</v>
      </c>
    </row>
    <row r="89" spans="1:26" s="249" customFormat="1">
      <c r="A89" s="140" t="s">
        <v>1037</v>
      </c>
      <c r="B89" s="140" t="s">
        <v>1038</v>
      </c>
      <c r="C89" s="140" t="s">
        <v>1039</v>
      </c>
      <c r="D89" s="140" t="s">
        <v>1040</v>
      </c>
      <c r="E89" s="140" t="s">
        <v>1041</v>
      </c>
      <c r="F89" s="140" t="s">
        <v>1042</v>
      </c>
      <c r="G89" s="185" t="str">
        <f t="shared" si="6"/>
        <v>5/5/2005</v>
      </c>
      <c r="H89" s="186">
        <v>5</v>
      </c>
      <c r="I89" s="186">
        <v>5</v>
      </c>
      <c r="J89" s="187">
        <v>2005</v>
      </c>
      <c r="K89" s="140" t="s">
        <v>933</v>
      </c>
      <c r="L89" s="140">
        <v>1347</v>
      </c>
      <c r="M89" s="140" t="s">
        <v>798</v>
      </c>
      <c r="N89" s="343">
        <v>233906.16</v>
      </c>
      <c r="O89" s="315" t="s">
        <v>1043</v>
      </c>
      <c r="Q89" s="344">
        <v>10</v>
      </c>
      <c r="R89" s="21">
        <f t="shared" si="12"/>
        <v>1949.2096666666666</v>
      </c>
      <c r="S89" s="5">
        <v>224159.11166666666</v>
      </c>
      <c r="T89" s="345">
        <f>Z89*R89</f>
        <v>230006.74066666665</v>
      </c>
      <c r="U89" s="15">
        <f t="shared" si="11"/>
        <v>5847.6289999999863</v>
      </c>
      <c r="V89" s="345">
        <f t="shared" si="9"/>
        <v>3899.4193333333533</v>
      </c>
      <c r="W89" s="188" t="s">
        <v>1044</v>
      </c>
      <c r="X89" s="346"/>
      <c r="Y89" s="345"/>
      <c r="Z89" s="189">
        <f t="shared" si="10"/>
        <v>118</v>
      </c>
    </row>
    <row r="90" spans="1:26" s="249" customFormat="1">
      <c r="A90" s="99" t="s">
        <v>1045</v>
      </c>
      <c r="B90" s="99" t="s">
        <v>914</v>
      </c>
      <c r="C90" s="99"/>
      <c r="D90" s="99" t="s">
        <v>1046</v>
      </c>
      <c r="E90" s="99"/>
      <c r="F90" s="99" t="s">
        <v>961</v>
      </c>
      <c r="G90" s="134" t="str">
        <f t="shared" si="6"/>
        <v>4/8/2005</v>
      </c>
      <c r="H90" s="135">
        <v>4</v>
      </c>
      <c r="I90" s="135">
        <v>8</v>
      </c>
      <c r="J90" s="136">
        <v>2005</v>
      </c>
      <c r="K90" s="99" t="s">
        <v>933</v>
      </c>
      <c r="L90" s="99">
        <v>1323</v>
      </c>
      <c r="M90" s="99" t="s">
        <v>798</v>
      </c>
      <c r="N90" s="315">
        <v>2986</v>
      </c>
      <c r="O90" s="315"/>
      <c r="Q90" s="249">
        <v>10</v>
      </c>
      <c r="R90" s="30">
        <f t="shared" si="12"/>
        <v>24.875</v>
      </c>
      <c r="S90" s="5">
        <v>2786</v>
      </c>
      <c r="T90" s="317">
        <f>Z90*R90</f>
        <v>2860.625</v>
      </c>
      <c r="U90" s="15">
        <f t="shared" si="11"/>
        <v>74.625</v>
      </c>
      <c r="V90" s="317">
        <f t="shared" si="9"/>
        <v>125.375</v>
      </c>
      <c r="W90" s="249">
        <v>6089</v>
      </c>
      <c r="X90" s="316"/>
      <c r="Y90" s="317"/>
      <c r="Z90" s="116">
        <f t="shared" si="10"/>
        <v>115</v>
      </c>
    </row>
    <row r="91" spans="1:26" s="249" customFormat="1">
      <c r="A91" s="99" t="s">
        <v>1047</v>
      </c>
      <c r="B91" s="99" t="s">
        <v>914</v>
      </c>
      <c r="C91" s="99"/>
      <c r="D91" s="99" t="s">
        <v>1048</v>
      </c>
      <c r="E91" s="99"/>
      <c r="F91" s="99" t="s">
        <v>916</v>
      </c>
      <c r="G91" s="134" t="str">
        <f t="shared" si="6"/>
        <v>21/11/2003</v>
      </c>
      <c r="H91" s="135">
        <v>21</v>
      </c>
      <c r="I91" s="135">
        <v>11</v>
      </c>
      <c r="J91" s="136">
        <v>2003</v>
      </c>
      <c r="K91" s="99" t="s">
        <v>58</v>
      </c>
      <c r="L91" s="99">
        <v>13675</v>
      </c>
      <c r="M91" s="99" t="s">
        <v>798</v>
      </c>
      <c r="N91" s="315">
        <v>5985</v>
      </c>
      <c r="O91" s="315"/>
      <c r="Q91" s="249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7">
        <f t="shared" si="9"/>
        <v>1</v>
      </c>
      <c r="W91" s="249">
        <v>2459</v>
      </c>
      <c r="X91" s="316"/>
      <c r="Y91" s="317"/>
      <c r="Z91" s="116">
        <f t="shared" si="10"/>
        <v>120</v>
      </c>
    </row>
    <row r="92" spans="1:26" s="249" customFormat="1">
      <c r="A92" s="99" t="s">
        <v>1049</v>
      </c>
      <c r="B92" s="99" t="s">
        <v>1050</v>
      </c>
      <c r="C92" s="99"/>
      <c r="D92" s="99" t="s">
        <v>1015</v>
      </c>
      <c r="E92" s="99"/>
      <c r="F92" s="99"/>
      <c r="G92" s="134" t="str">
        <f t="shared" si="6"/>
        <v>21/11/2003</v>
      </c>
      <c r="H92" s="135">
        <v>21</v>
      </c>
      <c r="I92" s="135">
        <v>11</v>
      </c>
      <c r="J92" s="136">
        <v>2003</v>
      </c>
      <c r="K92" s="99"/>
      <c r="L92" s="99"/>
      <c r="M92" s="99" t="s">
        <v>798</v>
      </c>
      <c r="N92" s="315">
        <v>1</v>
      </c>
      <c r="O92" s="315"/>
      <c r="Q92" s="249">
        <v>10</v>
      </c>
      <c r="R92" s="30">
        <f t="shared" si="12"/>
        <v>0</v>
      </c>
      <c r="S92" s="5">
        <v>0</v>
      </c>
      <c r="T92" s="317">
        <v>0</v>
      </c>
      <c r="U92" s="15">
        <f t="shared" si="11"/>
        <v>0</v>
      </c>
      <c r="V92" s="317">
        <f t="shared" si="9"/>
        <v>1</v>
      </c>
      <c r="X92" s="316"/>
      <c r="Y92" s="317"/>
      <c r="Z92" s="116">
        <f t="shared" si="10"/>
        <v>120</v>
      </c>
    </row>
    <row r="93" spans="1:26" s="249" customFormat="1">
      <c r="A93" s="99" t="s">
        <v>1051</v>
      </c>
      <c r="B93" s="99" t="s">
        <v>994</v>
      </c>
      <c r="C93" s="99"/>
      <c r="D93" s="99"/>
      <c r="E93" s="99"/>
      <c r="F93" s="99"/>
      <c r="G93" s="134" t="str">
        <f t="shared" si="6"/>
        <v>21/11/2003</v>
      </c>
      <c r="H93" s="135">
        <v>21</v>
      </c>
      <c r="I93" s="135">
        <v>11</v>
      </c>
      <c r="J93" s="136">
        <v>2003</v>
      </c>
      <c r="K93" s="99"/>
      <c r="L93" s="99"/>
      <c r="M93" s="99" t="s">
        <v>798</v>
      </c>
      <c r="N93" s="315">
        <v>1</v>
      </c>
      <c r="O93" s="315"/>
      <c r="Q93" s="249">
        <v>10</v>
      </c>
      <c r="R93" s="30">
        <f t="shared" si="12"/>
        <v>0</v>
      </c>
      <c r="S93" s="5">
        <v>0</v>
      </c>
      <c r="T93" s="317">
        <v>0</v>
      </c>
      <c r="U93" s="15">
        <f t="shared" si="11"/>
        <v>0</v>
      </c>
      <c r="V93" s="317">
        <f t="shared" si="9"/>
        <v>1</v>
      </c>
      <c r="X93" s="316"/>
      <c r="Y93" s="317"/>
      <c r="Z93" s="116">
        <f t="shared" si="10"/>
        <v>120</v>
      </c>
    </row>
    <row r="94" spans="1:26" s="249" customFormat="1">
      <c r="A94" s="152" t="s">
        <v>1052</v>
      </c>
      <c r="B94" s="152" t="s">
        <v>1053</v>
      </c>
      <c r="C94" s="152"/>
      <c r="D94" s="152"/>
      <c r="E94" s="152"/>
      <c r="F94" s="152"/>
      <c r="G94" s="153" t="str">
        <f t="shared" ref="G94:G157" si="14">CONCATENATE(H94,"/",I94,"/",J94,)</f>
        <v>21/11/2003</v>
      </c>
      <c r="H94" s="135">
        <v>21</v>
      </c>
      <c r="I94" s="135">
        <v>11</v>
      </c>
      <c r="J94" s="136">
        <v>2003</v>
      </c>
      <c r="K94" s="152"/>
      <c r="L94" s="152"/>
      <c r="M94" s="152" t="s">
        <v>798</v>
      </c>
      <c r="N94" s="323">
        <v>1</v>
      </c>
      <c r="O94" s="315"/>
      <c r="Q94" s="324">
        <v>10</v>
      </c>
      <c r="R94" s="18">
        <f t="shared" si="12"/>
        <v>0</v>
      </c>
      <c r="S94" s="5">
        <v>0</v>
      </c>
      <c r="T94" s="325">
        <v>0</v>
      </c>
      <c r="U94" s="15">
        <f t="shared" si="11"/>
        <v>0</v>
      </c>
      <c r="V94" s="325">
        <f t="shared" si="9"/>
        <v>1</v>
      </c>
      <c r="W94" s="324"/>
      <c r="X94" s="326"/>
      <c r="Y94" s="325"/>
      <c r="Z94" s="159">
        <f t="shared" si="10"/>
        <v>120</v>
      </c>
    </row>
    <row r="95" spans="1:26" s="249" customFormat="1">
      <c r="A95" s="152" t="s">
        <v>1054</v>
      </c>
      <c r="B95" s="152" t="s">
        <v>1053</v>
      </c>
      <c r="C95" s="152"/>
      <c r="D95" s="152"/>
      <c r="E95" s="152"/>
      <c r="F95" s="152"/>
      <c r="G95" s="153" t="str">
        <f t="shared" si="14"/>
        <v>21/11/2003</v>
      </c>
      <c r="H95" s="135">
        <v>21</v>
      </c>
      <c r="I95" s="135">
        <v>11</v>
      </c>
      <c r="J95" s="136">
        <v>2003</v>
      </c>
      <c r="K95" s="152"/>
      <c r="L95" s="152"/>
      <c r="M95" s="152" t="s">
        <v>798</v>
      </c>
      <c r="N95" s="323">
        <v>1</v>
      </c>
      <c r="O95" s="315"/>
      <c r="Q95" s="324">
        <v>10</v>
      </c>
      <c r="R95" s="18">
        <f t="shared" si="12"/>
        <v>0</v>
      </c>
      <c r="S95" s="5">
        <v>0</v>
      </c>
      <c r="T95" s="325">
        <v>0</v>
      </c>
      <c r="U95" s="15">
        <f t="shared" si="11"/>
        <v>0</v>
      </c>
      <c r="V95" s="325">
        <f t="shared" si="9"/>
        <v>1</v>
      </c>
      <c r="W95" s="324"/>
      <c r="X95" s="326"/>
      <c r="Y95" s="325"/>
      <c r="Z95" s="159">
        <f t="shared" si="10"/>
        <v>120</v>
      </c>
    </row>
    <row r="96" spans="1:26" s="249" customFormat="1">
      <c r="A96" s="99" t="s">
        <v>1055</v>
      </c>
      <c r="B96" s="99" t="s">
        <v>924</v>
      </c>
      <c r="C96" s="99"/>
      <c r="D96" s="99" t="s">
        <v>1056</v>
      </c>
      <c r="E96" s="99"/>
      <c r="F96" s="99" t="s">
        <v>961</v>
      </c>
      <c r="G96" s="134" t="str">
        <f t="shared" si="14"/>
        <v>4/8/2005</v>
      </c>
      <c r="H96" s="135">
        <v>4</v>
      </c>
      <c r="I96" s="135">
        <v>8</v>
      </c>
      <c r="J96" s="136">
        <v>2005</v>
      </c>
      <c r="K96" s="99" t="s">
        <v>933</v>
      </c>
      <c r="L96" s="99">
        <v>1323</v>
      </c>
      <c r="M96" s="99" t="s">
        <v>798</v>
      </c>
      <c r="N96" s="315">
        <v>2986</v>
      </c>
      <c r="O96" s="315"/>
      <c r="Q96" s="249">
        <v>10</v>
      </c>
      <c r="R96" s="30">
        <f t="shared" si="12"/>
        <v>24.875</v>
      </c>
      <c r="S96" s="5">
        <v>2786</v>
      </c>
      <c r="T96" s="317">
        <f>Z96*R96</f>
        <v>2860.625</v>
      </c>
      <c r="U96" s="15">
        <f t="shared" si="11"/>
        <v>74.625</v>
      </c>
      <c r="V96" s="317">
        <f t="shared" si="9"/>
        <v>125.375</v>
      </c>
      <c r="W96" s="249">
        <v>6089</v>
      </c>
      <c r="X96" s="316"/>
      <c r="Y96" s="317"/>
      <c r="Z96" s="116">
        <f t="shared" si="10"/>
        <v>115</v>
      </c>
    </row>
    <row r="97" spans="1:26" s="249" customFormat="1">
      <c r="A97" s="99" t="s">
        <v>1057</v>
      </c>
      <c r="B97" s="99" t="s">
        <v>1058</v>
      </c>
      <c r="C97" s="99" t="s">
        <v>1059</v>
      </c>
      <c r="D97" s="99" t="s">
        <v>1060</v>
      </c>
      <c r="E97" s="99"/>
      <c r="F97" s="99" t="s">
        <v>823</v>
      </c>
      <c r="G97" s="134" t="str">
        <f t="shared" si="14"/>
        <v>6/6/2003</v>
      </c>
      <c r="H97" s="135">
        <v>6</v>
      </c>
      <c r="I97" s="135">
        <v>6</v>
      </c>
      <c r="J97" s="136">
        <v>2003</v>
      </c>
      <c r="K97" s="99" t="s">
        <v>58</v>
      </c>
      <c r="L97" s="99">
        <v>6476</v>
      </c>
      <c r="M97" s="99" t="s">
        <v>798</v>
      </c>
      <c r="N97" s="315">
        <v>4605</v>
      </c>
      <c r="O97" s="315"/>
      <c r="Q97" s="249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7">
        <f t="shared" si="9"/>
        <v>1</v>
      </c>
      <c r="W97" s="249">
        <v>1559</v>
      </c>
      <c r="X97" s="316"/>
      <c r="Y97" s="317"/>
      <c r="Z97" s="116">
        <f t="shared" si="10"/>
        <v>120</v>
      </c>
    </row>
    <row r="98" spans="1:26" s="249" customFormat="1">
      <c r="A98" s="99" t="s">
        <v>1061</v>
      </c>
      <c r="B98" s="99" t="s">
        <v>1062</v>
      </c>
      <c r="C98" s="99"/>
      <c r="D98" s="99" t="s">
        <v>1063</v>
      </c>
      <c r="E98" s="99"/>
      <c r="F98" s="99"/>
      <c r="G98" s="134" t="str">
        <f t="shared" si="14"/>
        <v>6/6/2003</v>
      </c>
      <c r="H98" s="135">
        <v>6</v>
      </c>
      <c r="I98" s="135">
        <v>6</v>
      </c>
      <c r="J98" s="136">
        <v>2003</v>
      </c>
      <c r="K98" s="99"/>
      <c r="L98" s="99"/>
      <c r="M98" s="99" t="s">
        <v>798</v>
      </c>
      <c r="N98" s="190">
        <v>1</v>
      </c>
      <c r="O98" s="190"/>
      <c r="Q98" s="249">
        <v>10</v>
      </c>
      <c r="R98" s="30">
        <f t="shared" si="12"/>
        <v>0</v>
      </c>
      <c r="S98" s="5">
        <v>0</v>
      </c>
      <c r="T98" s="317">
        <v>0</v>
      </c>
      <c r="U98" s="15">
        <f t="shared" si="11"/>
        <v>0</v>
      </c>
      <c r="V98" s="317">
        <f t="shared" si="9"/>
        <v>1</v>
      </c>
      <c r="X98" s="316"/>
      <c r="Y98" s="317"/>
      <c r="Z98" s="116">
        <f t="shared" si="10"/>
        <v>120</v>
      </c>
    </row>
    <row r="99" spans="1:26" s="249" customFormat="1">
      <c r="A99" s="99" t="s">
        <v>1064</v>
      </c>
      <c r="B99" s="99" t="s">
        <v>1065</v>
      </c>
      <c r="C99" s="99"/>
      <c r="D99" s="99" t="s">
        <v>1066</v>
      </c>
      <c r="E99" s="99"/>
      <c r="F99" s="99"/>
      <c r="G99" s="134" t="str">
        <f t="shared" si="14"/>
        <v>6/6/2003</v>
      </c>
      <c r="H99" s="135">
        <v>6</v>
      </c>
      <c r="I99" s="135">
        <v>6</v>
      </c>
      <c r="J99" s="136">
        <v>2003</v>
      </c>
      <c r="K99" s="99"/>
      <c r="L99" s="99"/>
      <c r="M99" s="99" t="s">
        <v>798</v>
      </c>
      <c r="N99" s="190">
        <v>1</v>
      </c>
      <c r="O99" s="190"/>
      <c r="Q99" s="249">
        <v>10</v>
      </c>
      <c r="R99" s="30">
        <f t="shared" si="12"/>
        <v>0</v>
      </c>
      <c r="S99" s="5">
        <v>0</v>
      </c>
      <c r="T99" s="317">
        <v>0</v>
      </c>
      <c r="U99" s="15">
        <f t="shared" si="11"/>
        <v>0</v>
      </c>
      <c r="V99" s="317">
        <f t="shared" si="9"/>
        <v>1</v>
      </c>
      <c r="X99" s="316"/>
      <c r="Y99" s="317"/>
      <c r="Z99" s="116">
        <f t="shared" si="10"/>
        <v>120</v>
      </c>
    </row>
    <row r="100" spans="1:26" s="249" customFormat="1">
      <c r="A100" s="99" t="s">
        <v>1067</v>
      </c>
      <c r="B100" s="99" t="s">
        <v>1068</v>
      </c>
      <c r="C100" s="99"/>
      <c r="D100" s="99" t="s">
        <v>1069</v>
      </c>
      <c r="E100" s="99"/>
      <c r="F100" s="99"/>
      <c r="G100" s="134" t="str">
        <f t="shared" si="14"/>
        <v>6/6/2003</v>
      </c>
      <c r="H100" s="135">
        <v>6</v>
      </c>
      <c r="I100" s="135">
        <v>6</v>
      </c>
      <c r="J100" s="136">
        <v>2003</v>
      </c>
      <c r="K100" s="99"/>
      <c r="L100" s="99"/>
      <c r="M100" s="99" t="s">
        <v>798</v>
      </c>
      <c r="N100" s="190">
        <v>1</v>
      </c>
      <c r="O100" s="190"/>
      <c r="Q100" s="249">
        <v>10</v>
      </c>
      <c r="R100" s="30">
        <f t="shared" si="12"/>
        <v>0</v>
      </c>
      <c r="S100" s="5">
        <v>0</v>
      </c>
      <c r="T100" s="317">
        <v>0</v>
      </c>
      <c r="U100" s="15">
        <f t="shared" si="11"/>
        <v>0</v>
      </c>
      <c r="V100" s="317">
        <f t="shared" si="9"/>
        <v>1</v>
      </c>
      <c r="X100" s="316"/>
      <c r="Y100" s="317"/>
      <c r="Z100" s="116">
        <f t="shared" si="10"/>
        <v>120</v>
      </c>
    </row>
    <row r="101" spans="1:26" s="249" customFormat="1">
      <c r="A101" s="99" t="s">
        <v>1070</v>
      </c>
      <c r="B101" s="99" t="s">
        <v>826</v>
      </c>
      <c r="C101" s="99" t="s">
        <v>461</v>
      </c>
      <c r="D101" s="99" t="s">
        <v>863</v>
      </c>
      <c r="E101" s="99" t="s">
        <v>1071</v>
      </c>
      <c r="F101" s="99" t="s">
        <v>823</v>
      </c>
      <c r="G101" s="134" t="str">
        <f t="shared" si="14"/>
        <v>16/5/2003</v>
      </c>
      <c r="H101" s="135">
        <v>16</v>
      </c>
      <c r="I101" s="135">
        <v>5</v>
      </c>
      <c r="J101" s="136">
        <v>2003</v>
      </c>
      <c r="K101" s="99" t="s">
        <v>58</v>
      </c>
      <c r="L101" s="99">
        <v>6412</v>
      </c>
      <c r="M101" s="99" t="s">
        <v>798</v>
      </c>
      <c r="N101" s="190">
        <v>1700</v>
      </c>
      <c r="O101" s="191" t="s">
        <v>1072</v>
      </c>
      <c r="Q101" s="249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7">
        <f t="shared" si="9"/>
        <v>1</v>
      </c>
      <c r="W101" s="249">
        <v>1439</v>
      </c>
      <c r="X101" s="316"/>
      <c r="Y101" s="317"/>
      <c r="Z101" s="116">
        <f t="shared" si="10"/>
        <v>120</v>
      </c>
    </row>
    <row r="102" spans="1:26" s="249" customFormat="1">
      <c r="A102" s="99" t="s">
        <v>1073</v>
      </c>
      <c r="B102" s="99" t="s">
        <v>914</v>
      </c>
      <c r="C102" s="99"/>
      <c r="D102" s="99" t="s">
        <v>1074</v>
      </c>
      <c r="E102" s="99"/>
      <c r="F102" s="99" t="s">
        <v>916</v>
      </c>
      <c r="G102" s="134" t="str">
        <f t="shared" si="14"/>
        <v>21/11/2003</v>
      </c>
      <c r="H102" s="135">
        <v>21</v>
      </c>
      <c r="I102" s="135">
        <v>11</v>
      </c>
      <c r="J102" s="136">
        <v>2003</v>
      </c>
      <c r="K102" s="99" t="s">
        <v>58</v>
      </c>
      <c r="L102" s="99">
        <v>13675</v>
      </c>
      <c r="M102" s="99" t="s">
        <v>798</v>
      </c>
      <c r="N102" s="190">
        <v>5985</v>
      </c>
      <c r="O102" s="190"/>
      <c r="Q102" s="249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7">
        <f t="shared" si="9"/>
        <v>1</v>
      </c>
      <c r="W102" s="249">
        <v>2459</v>
      </c>
      <c r="X102" s="316"/>
      <c r="Y102" s="317"/>
      <c r="Z102" s="116">
        <f t="shared" si="10"/>
        <v>120</v>
      </c>
    </row>
    <row r="103" spans="1:26" s="249" customFormat="1">
      <c r="A103" s="99" t="s">
        <v>1075</v>
      </c>
      <c r="B103" s="99" t="s">
        <v>914</v>
      </c>
      <c r="C103" s="99"/>
      <c r="D103" s="99" t="s">
        <v>1076</v>
      </c>
      <c r="E103" s="99"/>
      <c r="F103" s="99" t="s">
        <v>916</v>
      </c>
      <c r="G103" s="134" t="str">
        <f t="shared" si="14"/>
        <v>21/11/2003</v>
      </c>
      <c r="H103" s="135">
        <v>21</v>
      </c>
      <c r="I103" s="135">
        <v>11</v>
      </c>
      <c r="J103" s="136">
        <v>2003</v>
      </c>
      <c r="K103" s="99" t="s">
        <v>58</v>
      </c>
      <c r="L103" s="99">
        <v>13675</v>
      </c>
      <c r="M103" s="99" t="s">
        <v>798</v>
      </c>
      <c r="N103" s="190">
        <v>3216.11</v>
      </c>
      <c r="O103" s="190"/>
      <c r="Q103" s="249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7">
        <f t="shared" ref="V103:V134" si="15">N103-T103</f>
        <v>0.99999999999954525</v>
      </c>
      <c r="W103" s="249">
        <v>2459</v>
      </c>
      <c r="X103" s="316"/>
      <c r="Y103" s="317"/>
      <c r="Z103" s="116">
        <f t="shared" si="10"/>
        <v>120</v>
      </c>
    </row>
    <row r="104" spans="1:26" s="249" customFormat="1">
      <c r="A104" s="99" t="s">
        <v>1077</v>
      </c>
      <c r="B104" s="99" t="s">
        <v>914</v>
      </c>
      <c r="C104" s="99"/>
      <c r="D104" s="99" t="s">
        <v>1078</v>
      </c>
      <c r="E104" s="99"/>
      <c r="F104" s="99" t="s">
        <v>916</v>
      </c>
      <c r="G104" s="134" t="str">
        <f t="shared" si="14"/>
        <v>21/11/2003</v>
      </c>
      <c r="H104" s="135">
        <v>21</v>
      </c>
      <c r="I104" s="135">
        <v>11</v>
      </c>
      <c r="J104" s="136">
        <v>2003</v>
      </c>
      <c r="K104" s="99" t="s">
        <v>58</v>
      </c>
      <c r="L104" s="99">
        <v>13675</v>
      </c>
      <c r="M104" s="99" t="s">
        <v>798</v>
      </c>
      <c r="N104" s="190">
        <v>2275.38</v>
      </c>
      <c r="O104" s="190"/>
      <c r="Q104" s="249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7">
        <f t="shared" si="15"/>
        <v>1</v>
      </c>
      <c r="W104" s="249">
        <v>2459</v>
      </c>
      <c r="X104" s="316"/>
      <c r="Y104" s="317"/>
      <c r="Z104" s="116">
        <f t="shared" si="10"/>
        <v>120</v>
      </c>
    </row>
    <row r="105" spans="1:26" s="249" customFormat="1">
      <c r="A105" s="152" t="s">
        <v>1079</v>
      </c>
      <c r="B105" s="152" t="s">
        <v>1036</v>
      </c>
      <c r="C105" s="152"/>
      <c r="D105" s="152"/>
      <c r="E105" s="152"/>
      <c r="F105" s="152"/>
      <c r="G105" s="153" t="str">
        <f t="shared" si="14"/>
        <v>21/11/2003</v>
      </c>
      <c r="H105" s="135">
        <v>21</v>
      </c>
      <c r="I105" s="135">
        <v>11</v>
      </c>
      <c r="J105" s="136">
        <v>2003</v>
      </c>
      <c r="K105" s="152"/>
      <c r="L105" s="152"/>
      <c r="M105" s="152" t="s">
        <v>798</v>
      </c>
      <c r="N105" s="17">
        <v>1</v>
      </c>
      <c r="O105" s="190"/>
      <c r="Q105" s="324">
        <v>10</v>
      </c>
      <c r="R105" s="30">
        <v>0</v>
      </c>
      <c r="S105" s="5">
        <v>0</v>
      </c>
      <c r="T105" s="325">
        <v>0</v>
      </c>
      <c r="U105" s="15">
        <f t="shared" si="11"/>
        <v>0</v>
      </c>
      <c r="V105" s="325">
        <f t="shared" si="15"/>
        <v>1</v>
      </c>
      <c r="W105" s="324"/>
      <c r="X105" s="326"/>
      <c r="Y105" s="325"/>
      <c r="Z105" s="159">
        <f t="shared" si="10"/>
        <v>120</v>
      </c>
    </row>
    <row r="106" spans="1:26" s="249" customFormat="1">
      <c r="A106" s="176" t="s">
        <v>1080</v>
      </c>
      <c r="B106" s="176" t="s">
        <v>1036</v>
      </c>
      <c r="C106" s="176"/>
      <c r="D106" s="176"/>
      <c r="E106" s="176"/>
      <c r="F106" s="176"/>
      <c r="G106" s="177" t="str">
        <f t="shared" si="14"/>
        <v>21/11/2003</v>
      </c>
      <c r="H106" s="135">
        <v>21</v>
      </c>
      <c r="I106" s="135">
        <v>11</v>
      </c>
      <c r="J106" s="136">
        <v>2003</v>
      </c>
      <c r="K106" s="176"/>
      <c r="L106" s="176"/>
      <c r="M106" s="176" t="s">
        <v>798</v>
      </c>
      <c r="N106" s="192">
        <v>1</v>
      </c>
      <c r="O106" s="190"/>
      <c r="Q106" s="340">
        <v>10</v>
      </c>
      <c r="R106" s="30">
        <v>0</v>
      </c>
      <c r="S106" s="5">
        <v>0</v>
      </c>
      <c r="T106" s="341">
        <v>0</v>
      </c>
      <c r="U106" s="15">
        <f t="shared" si="11"/>
        <v>0</v>
      </c>
      <c r="V106" s="341">
        <f t="shared" si="15"/>
        <v>1</v>
      </c>
      <c r="W106" s="340"/>
      <c r="X106" s="342"/>
      <c r="Y106" s="341"/>
      <c r="Z106" s="184">
        <f t="shared" si="10"/>
        <v>120</v>
      </c>
    </row>
    <row r="107" spans="1:26" s="249" customFormat="1">
      <c r="A107" s="99" t="s">
        <v>1081</v>
      </c>
      <c r="B107" s="99" t="s">
        <v>1082</v>
      </c>
      <c r="C107" s="99" t="s">
        <v>717</v>
      </c>
      <c r="D107" s="99" t="s">
        <v>1083</v>
      </c>
      <c r="E107" s="99" t="s">
        <v>1084</v>
      </c>
      <c r="F107" s="99"/>
      <c r="G107" s="134" t="str">
        <f t="shared" si="14"/>
        <v>21/11/2003</v>
      </c>
      <c r="H107" s="135">
        <v>21</v>
      </c>
      <c r="I107" s="135">
        <v>11</v>
      </c>
      <c r="J107" s="136">
        <v>2003</v>
      </c>
      <c r="K107" s="99"/>
      <c r="L107" s="99"/>
      <c r="M107" s="99" t="s">
        <v>798</v>
      </c>
      <c r="N107" s="315">
        <v>1</v>
      </c>
      <c r="O107" s="315"/>
      <c r="Q107" s="249">
        <v>10</v>
      </c>
      <c r="R107" s="30">
        <v>0</v>
      </c>
      <c r="S107" s="5">
        <v>0</v>
      </c>
      <c r="T107" s="317">
        <v>0</v>
      </c>
      <c r="U107" s="15">
        <f t="shared" si="11"/>
        <v>0</v>
      </c>
      <c r="V107" s="317">
        <f t="shared" si="15"/>
        <v>1</v>
      </c>
      <c r="X107" s="316"/>
      <c r="Y107" s="317"/>
      <c r="Z107" s="116">
        <f t="shared" si="10"/>
        <v>120</v>
      </c>
    </row>
    <row r="108" spans="1:26" s="249" customFormat="1">
      <c r="A108" s="99" t="s">
        <v>1085</v>
      </c>
      <c r="B108" s="99" t="s">
        <v>1086</v>
      </c>
      <c r="C108" s="99" t="s">
        <v>1087</v>
      </c>
      <c r="D108" s="99" t="s">
        <v>1088</v>
      </c>
      <c r="E108" s="99"/>
      <c r="F108" s="99"/>
      <c r="G108" s="134" t="str">
        <f t="shared" si="14"/>
        <v>31/12/2003</v>
      </c>
      <c r="H108" s="135">
        <v>31</v>
      </c>
      <c r="I108" s="135">
        <v>12</v>
      </c>
      <c r="J108" s="136">
        <v>2003</v>
      </c>
      <c r="K108" s="99"/>
      <c r="L108" s="99"/>
      <c r="M108" s="99" t="s">
        <v>798</v>
      </c>
      <c r="N108" s="190">
        <v>65590</v>
      </c>
      <c r="O108" s="190"/>
      <c r="Q108" s="249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7">
        <f t="shared" si="15"/>
        <v>1.0000000000145519</v>
      </c>
      <c r="X108" s="316"/>
      <c r="Y108" s="317"/>
      <c r="Z108" s="116">
        <f t="shared" si="10"/>
        <v>120</v>
      </c>
    </row>
    <row r="109" spans="1:26" s="249" customFormat="1">
      <c r="A109" s="99" t="s">
        <v>1089</v>
      </c>
      <c r="B109" s="99" t="s">
        <v>1090</v>
      </c>
      <c r="C109" s="99" t="s">
        <v>1091</v>
      </c>
      <c r="D109" s="99" t="s">
        <v>1092</v>
      </c>
      <c r="E109" s="99"/>
      <c r="F109" s="99"/>
      <c r="G109" s="134" t="str">
        <f t="shared" si="14"/>
        <v>31/12/2003</v>
      </c>
      <c r="H109" s="135">
        <v>31</v>
      </c>
      <c r="I109" s="135">
        <v>12</v>
      </c>
      <c r="J109" s="136">
        <v>2003</v>
      </c>
      <c r="K109" s="99"/>
      <c r="L109" s="99"/>
      <c r="M109" s="99" t="s">
        <v>798</v>
      </c>
      <c r="N109" s="190">
        <v>14636</v>
      </c>
      <c r="O109" s="190"/>
      <c r="Q109" s="249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7">
        <f t="shared" si="15"/>
        <v>1</v>
      </c>
      <c r="X109" s="316"/>
      <c r="Y109" s="317"/>
      <c r="Z109" s="116">
        <f t="shared" si="10"/>
        <v>120</v>
      </c>
    </row>
    <row r="110" spans="1:26" s="249" customFormat="1">
      <c r="A110" s="99" t="s">
        <v>1093</v>
      </c>
      <c r="B110" s="99" t="s">
        <v>1094</v>
      </c>
      <c r="C110" s="99"/>
      <c r="D110" s="99" t="s">
        <v>1095</v>
      </c>
      <c r="E110" s="99"/>
      <c r="F110" s="99"/>
      <c r="G110" s="134" t="str">
        <f t="shared" si="14"/>
        <v>31/12/2003</v>
      </c>
      <c r="H110" s="135">
        <v>31</v>
      </c>
      <c r="I110" s="135">
        <v>12</v>
      </c>
      <c r="J110" s="136">
        <v>2003</v>
      </c>
      <c r="K110" s="99"/>
      <c r="L110" s="99"/>
      <c r="M110" s="99" t="s">
        <v>798</v>
      </c>
      <c r="N110" s="190">
        <v>4846.95</v>
      </c>
      <c r="O110" s="191" t="s">
        <v>1096</v>
      </c>
      <c r="Q110" s="249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7">
        <f t="shared" si="15"/>
        <v>1</v>
      </c>
      <c r="X110" s="316"/>
      <c r="Y110" s="317"/>
      <c r="Z110" s="116">
        <f t="shared" si="10"/>
        <v>120</v>
      </c>
    </row>
    <row r="111" spans="1:26" s="249" customFormat="1">
      <c r="A111" s="99" t="s">
        <v>1097</v>
      </c>
      <c r="B111" s="99" t="s">
        <v>1098</v>
      </c>
      <c r="C111" s="99" t="s">
        <v>1099</v>
      </c>
      <c r="D111" s="99" t="s">
        <v>1060</v>
      </c>
      <c r="E111" s="99"/>
      <c r="F111" s="99" t="s">
        <v>823</v>
      </c>
      <c r="G111" s="134" t="str">
        <f t="shared" si="14"/>
        <v>19/5/2003</v>
      </c>
      <c r="H111" s="135">
        <v>19</v>
      </c>
      <c r="I111" s="135">
        <v>5</v>
      </c>
      <c r="J111" s="136">
        <v>2003</v>
      </c>
      <c r="K111" s="99" t="s">
        <v>58</v>
      </c>
      <c r="L111" s="99">
        <v>6476</v>
      </c>
      <c r="M111" s="99" t="s">
        <v>798</v>
      </c>
      <c r="N111" s="190">
        <v>4605</v>
      </c>
      <c r="O111" s="191" t="s">
        <v>1000</v>
      </c>
      <c r="Q111" s="249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7">
        <f t="shared" si="15"/>
        <v>1</v>
      </c>
      <c r="W111" s="249">
        <v>1559</v>
      </c>
      <c r="X111" s="316"/>
      <c r="Y111" s="317"/>
      <c r="Z111" s="116">
        <f t="shared" si="10"/>
        <v>120</v>
      </c>
    </row>
    <row r="112" spans="1:26" s="249" customFormat="1">
      <c r="A112" s="99" t="s">
        <v>1100</v>
      </c>
      <c r="B112" s="99" t="s">
        <v>1101</v>
      </c>
      <c r="C112" s="99" t="s">
        <v>1102</v>
      </c>
      <c r="D112" s="99" t="s">
        <v>1103</v>
      </c>
      <c r="E112" s="99" t="s">
        <v>1104</v>
      </c>
      <c r="F112" s="99"/>
      <c r="G112" s="134" t="str">
        <f t="shared" si="14"/>
        <v>19/5/2003</v>
      </c>
      <c r="H112" s="135">
        <v>19</v>
      </c>
      <c r="I112" s="135">
        <v>5</v>
      </c>
      <c r="J112" s="136">
        <v>2003</v>
      </c>
      <c r="K112" s="99"/>
      <c r="L112" s="99"/>
      <c r="M112" s="99" t="s">
        <v>798</v>
      </c>
      <c r="N112" s="190">
        <v>1</v>
      </c>
      <c r="O112" s="191" t="s">
        <v>1096</v>
      </c>
      <c r="Q112" s="249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7">
        <f t="shared" si="15"/>
        <v>1</v>
      </c>
      <c r="X112" s="316"/>
      <c r="Y112" s="317"/>
      <c r="Z112" s="116">
        <f t="shared" si="10"/>
        <v>120</v>
      </c>
    </row>
    <row r="113" spans="1:26" s="249" customFormat="1">
      <c r="A113" s="99" t="s">
        <v>1105</v>
      </c>
      <c r="B113" s="99" t="s">
        <v>1106</v>
      </c>
      <c r="C113" s="99" t="s">
        <v>1107</v>
      </c>
      <c r="D113" s="99" t="s">
        <v>1108</v>
      </c>
      <c r="E113" s="99"/>
      <c r="F113" s="99" t="s">
        <v>936</v>
      </c>
      <c r="G113" s="134" t="str">
        <f t="shared" si="14"/>
        <v>12/9/2003</v>
      </c>
      <c r="H113" s="135">
        <v>12</v>
      </c>
      <c r="I113" s="135">
        <v>9</v>
      </c>
      <c r="J113" s="136">
        <v>2003</v>
      </c>
      <c r="K113" s="99" t="s">
        <v>58</v>
      </c>
      <c r="L113" s="99">
        <v>814</v>
      </c>
      <c r="M113" s="99" t="s">
        <v>798</v>
      </c>
      <c r="N113" s="190">
        <v>19738.2</v>
      </c>
      <c r="O113" s="190"/>
      <c r="Q113" s="249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7">
        <f t="shared" si="15"/>
        <v>1</v>
      </c>
      <c r="W113" s="249">
        <v>2711</v>
      </c>
      <c r="X113" s="316"/>
      <c r="Y113" s="317"/>
      <c r="Z113" s="116">
        <f t="shared" si="10"/>
        <v>120</v>
      </c>
    </row>
    <row r="114" spans="1:26" s="249" customFormat="1">
      <c r="A114" s="99" t="s">
        <v>1109</v>
      </c>
      <c r="B114" s="99" t="str">
        <f>+B113</f>
        <v>Librero Alto con 2 Puertas Elysee y Puertas de vidrio</v>
      </c>
      <c r="C114" s="99" t="str">
        <f>+C113</f>
        <v>Elysee</v>
      </c>
      <c r="D114" s="99" t="s">
        <v>1108</v>
      </c>
      <c r="E114" s="99"/>
      <c r="F114" s="99" t="s">
        <v>936</v>
      </c>
      <c r="G114" s="134" t="str">
        <f t="shared" si="14"/>
        <v>12/9/2003</v>
      </c>
      <c r="H114" s="135">
        <v>12</v>
      </c>
      <c r="I114" s="135">
        <v>9</v>
      </c>
      <c r="J114" s="136">
        <v>2003</v>
      </c>
      <c r="K114" s="99" t="s">
        <v>58</v>
      </c>
      <c r="L114" s="99">
        <v>814</v>
      </c>
      <c r="M114" s="99" t="s">
        <v>798</v>
      </c>
      <c r="N114" s="190">
        <v>19738.2</v>
      </c>
      <c r="O114" s="190"/>
      <c r="Q114" s="249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7">
        <f t="shared" si="15"/>
        <v>1</v>
      </c>
      <c r="W114" s="249">
        <v>2711</v>
      </c>
      <c r="X114" s="316"/>
      <c r="Y114" s="317"/>
      <c r="Z114" s="116">
        <f t="shared" si="10"/>
        <v>120</v>
      </c>
    </row>
    <row r="115" spans="1:26" s="249" customFormat="1">
      <c r="A115" s="152" t="s">
        <v>1110</v>
      </c>
      <c r="B115" s="152" t="s">
        <v>1111</v>
      </c>
      <c r="C115" s="152"/>
      <c r="D115" s="152"/>
      <c r="E115" s="152"/>
      <c r="F115" s="152" t="s">
        <v>1008</v>
      </c>
      <c r="G115" s="153" t="str">
        <f t="shared" si="14"/>
        <v>22/11/2003</v>
      </c>
      <c r="H115" s="154">
        <v>22</v>
      </c>
      <c r="I115" s="154">
        <v>11</v>
      </c>
      <c r="J115" s="155">
        <v>2003</v>
      </c>
      <c r="K115" s="152" t="s">
        <v>58</v>
      </c>
      <c r="L115" s="152" t="s">
        <v>1112</v>
      </c>
      <c r="M115" s="152" t="s">
        <v>798</v>
      </c>
      <c r="N115" s="17">
        <v>16499</v>
      </c>
      <c r="O115" s="191" t="s">
        <v>1113</v>
      </c>
      <c r="Q115" s="324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25">
        <f t="shared" si="15"/>
        <v>1</v>
      </c>
      <c r="W115" s="324">
        <v>2492</v>
      </c>
      <c r="X115" s="326"/>
      <c r="Y115" s="325"/>
      <c r="Z115" s="159">
        <f t="shared" si="10"/>
        <v>120</v>
      </c>
    </row>
    <row r="116" spans="1:26" s="249" customFormat="1">
      <c r="A116" s="99" t="s">
        <v>1114</v>
      </c>
      <c r="B116" s="99" t="s">
        <v>1115</v>
      </c>
      <c r="C116" s="99"/>
      <c r="D116" s="99">
        <v>6251</v>
      </c>
      <c r="E116" s="99"/>
      <c r="F116" s="99" t="s">
        <v>1008</v>
      </c>
      <c r="G116" s="134" t="str">
        <f t="shared" si="14"/>
        <v>17/2/2004</v>
      </c>
      <c r="H116" s="135">
        <v>17</v>
      </c>
      <c r="I116" s="135">
        <v>2</v>
      </c>
      <c r="J116" s="136">
        <v>2004</v>
      </c>
      <c r="K116" s="99" t="s">
        <v>58</v>
      </c>
      <c r="L116" s="99">
        <v>4932</v>
      </c>
      <c r="M116" s="99" t="s">
        <v>798</v>
      </c>
      <c r="N116" s="190">
        <v>36550.080000000002</v>
      </c>
      <c r="O116" s="190"/>
      <c r="Q116" s="249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7">
        <f t="shared" si="15"/>
        <v>1</v>
      </c>
      <c r="W116" s="249">
        <v>3249</v>
      </c>
      <c r="X116" s="316"/>
      <c r="Y116" s="317"/>
      <c r="Z116" s="116">
        <f t="shared" si="10"/>
        <v>120</v>
      </c>
    </row>
    <row r="117" spans="1:26" s="249" customFormat="1">
      <c r="A117" s="99" t="s">
        <v>1116</v>
      </c>
      <c r="B117" s="99" t="s">
        <v>1117</v>
      </c>
      <c r="C117" s="99"/>
      <c r="D117" s="99" t="s">
        <v>1118</v>
      </c>
      <c r="E117" s="99" t="s">
        <v>1119</v>
      </c>
      <c r="F117" s="99"/>
      <c r="G117" s="134" t="str">
        <f t="shared" si="14"/>
        <v>17/2/2004</v>
      </c>
      <c r="H117" s="135">
        <v>17</v>
      </c>
      <c r="I117" s="135">
        <v>2</v>
      </c>
      <c r="J117" s="136">
        <v>2004</v>
      </c>
      <c r="K117" s="99"/>
      <c r="L117" s="99"/>
      <c r="M117" s="99" t="s">
        <v>798</v>
      </c>
      <c r="N117" s="190">
        <v>1</v>
      </c>
      <c r="O117" s="190"/>
      <c r="Q117" s="249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7">
        <f t="shared" si="15"/>
        <v>1</v>
      </c>
      <c r="X117" s="316"/>
      <c r="Y117" s="317"/>
      <c r="Z117" s="116">
        <f t="shared" si="10"/>
        <v>120</v>
      </c>
    </row>
    <row r="118" spans="1:26" s="249" customFormat="1">
      <c r="A118" s="99" t="s">
        <v>1120</v>
      </c>
      <c r="B118" s="99" t="s">
        <v>1121</v>
      </c>
      <c r="C118" s="99" t="s">
        <v>1122</v>
      </c>
      <c r="D118" s="99" t="s">
        <v>1123</v>
      </c>
      <c r="E118" s="99" t="s">
        <v>1124</v>
      </c>
      <c r="F118" s="99" t="s">
        <v>886</v>
      </c>
      <c r="G118" s="134" t="str">
        <f t="shared" si="14"/>
        <v>2/11/2004</v>
      </c>
      <c r="H118" s="135">
        <v>2</v>
      </c>
      <c r="I118" s="135">
        <v>11</v>
      </c>
      <c r="J118" s="136">
        <v>2004</v>
      </c>
      <c r="K118" s="99" t="s">
        <v>58</v>
      </c>
      <c r="L118" s="99">
        <v>4785</v>
      </c>
      <c r="M118" s="99" t="s">
        <v>798</v>
      </c>
      <c r="N118" s="190">
        <v>7807</v>
      </c>
      <c r="O118" s="191" t="s">
        <v>1125</v>
      </c>
      <c r="Q118" s="249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7">
        <f t="shared" si="15"/>
        <v>1</v>
      </c>
      <c r="W118" s="249">
        <v>3171</v>
      </c>
      <c r="X118" s="316"/>
      <c r="Y118" s="317"/>
      <c r="Z118" s="116">
        <f t="shared" si="10"/>
        <v>120</v>
      </c>
    </row>
    <row r="119" spans="1:26" s="249" customFormat="1">
      <c r="A119" s="99" t="s">
        <v>1126</v>
      </c>
      <c r="B119" s="99" t="s">
        <v>1127</v>
      </c>
      <c r="C119" s="99" t="s">
        <v>1128</v>
      </c>
      <c r="D119" s="99" t="s">
        <v>1129</v>
      </c>
      <c r="E119" s="99" t="s">
        <v>1130</v>
      </c>
      <c r="F119" s="99"/>
      <c r="G119" s="134" t="str">
        <f t="shared" si="14"/>
        <v>2/11/2004</v>
      </c>
      <c r="H119" s="135">
        <v>2</v>
      </c>
      <c r="I119" s="135">
        <v>11</v>
      </c>
      <c r="J119" s="136">
        <v>2004</v>
      </c>
      <c r="K119" s="99"/>
      <c r="L119" s="99"/>
      <c r="M119" s="99" t="s">
        <v>798</v>
      </c>
      <c r="N119" s="190">
        <v>1</v>
      </c>
      <c r="O119" s="190"/>
      <c r="Q119" s="249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7">
        <f t="shared" si="15"/>
        <v>1</v>
      </c>
      <c r="X119" s="316"/>
      <c r="Y119" s="317"/>
      <c r="Z119" s="116">
        <f t="shared" si="10"/>
        <v>120</v>
      </c>
    </row>
    <row r="120" spans="1:26" s="249" customFormat="1">
      <c r="A120" s="99" t="s">
        <v>1131</v>
      </c>
      <c r="B120" s="99" t="s">
        <v>1132</v>
      </c>
      <c r="C120" s="99"/>
      <c r="D120" s="99" t="s">
        <v>1133</v>
      </c>
      <c r="E120" s="99"/>
      <c r="F120" s="99" t="s">
        <v>1134</v>
      </c>
      <c r="G120" s="134" t="str">
        <f t="shared" si="14"/>
        <v>12/12/2003</v>
      </c>
      <c r="H120" s="135">
        <v>12</v>
      </c>
      <c r="I120" s="135">
        <v>12</v>
      </c>
      <c r="J120" s="136">
        <v>2003</v>
      </c>
      <c r="K120" s="99" t="s">
        <v>58</v>
      </c>
      <c r="L120" s="99">
        <v>13742</v>
      </c>
      <c r="M120" s="99" t="s">
        <v>798</v>
      </c>
      <c r="N120" s="190">
        <v>5953</v>
      </c>
      <c r="O120" s="190"/>
      <c r="Q120" s="249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7">
        <f t="shared" si="15"/>
        <v>1</v>
      </c>
      <c r="W120" s="249">
        <v>2873</v>
      </c>
      <c r="X120" s="316"/>
      <c r="Y120" s="317"/>
      <c r="Z120" s="116">
        <f t="shared" si="10"/>
        <v>120</v>
      </c>
    </row>
    <row r="121" spans="1:26" s="249" customFormat="1">
      <c r="A121" s="99" t="s">
        <v>1135</v>
      </c>
      <c r="B121" s="99" t="s">
        <v>1132</v>
      </c>
      <c r="C121" s="99"/>
      <c r="D121" s="99" t="s">
        <v>1136</v>
      </c>
      <c r="E121" s="99"/>
      <c r="F121" s="99" t="s">
        <v>1134</v>
      </c>
      <c r="G121" s="134" t="str">
        <f t="shared" si="14"/>
        <v>12/12/2003</v>
      </c>
      <c r="H121" s="135">
        <v>12</v>
      </c>
      <c r="I121" s="135">
        <v>12</v>
      </c>
      <c r="J121" s="136">
        <v>2003</v>
      </c>
      <c r="K121" s="99" t="s">
        <v>58</v>
      </c>
      <c r="L121" s="99">
        <v>13742</v>
      </c>
      <c r="M121" s="99" t="s">
        <v>798</v>
      </c>
      <c r="N121" s="190">
        <v>7938</v>
      </c>
      <c r="O121" s="190"/>
      <c r="Q121" s="249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7">
        <f t="shared" si="15"/>
        <v>1</v>
      </c>
      <c r="W121" s="249">
        <v>2873</v>
      </c>
      <c r="X121" s="316"/>
      <c r="Y121" s="317"/>
      <c r="Z121" s="116">
        <f t="shared" si="10"/>
        <v>120</v>
      </c>
    </row>
    <row r="122" spans="1:26" s="249" customFormat="1">
      <c r="A122" s="99" t="s">
        <v>1137</v>
      </c>
      <c r="B122" s="99" t="s">
        <v>1132</v>
      </c>
      <c r="C122" s="99"/>
      <c r="D122" s="99" t="s">
        <v>1138</v>
      </c>
      <c r="E122" s="99"/>
      <c r="F122" s="99" t="s">
        <v>1134</v>
      </c>
      <c r="G122" s="134" t="str">
        <f t="shared" si="14"/>
        <v>12/12/2003</v>
      </c>
      <c r="H122" s="135">
        <v>12</v>
      </c>
      <c r="I122" s="135">
        <v>12</v>
      </c>
      <c r="J122" s="136">
        <v>2003</v>
      </c>
      <c r="K122" s="99" t="s">
        <v>58</v>
      </c>
      <c r="L122" s="99">
        <v>13742</v>
      </c>
      <c r="M122" s="99" t="s">
        <v>798</v>
      </c>
      <c r="N122" s="190">
        <v>7938</v>
      </c>
      <c r="O122" s="190"/>
      <c r="Q122" s="249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7">
        <f t="shared" si="15"/>
        <v>1</v>
      </c>
      <c r="W122" s="249">
        <v>2873</v>
      </c>
      <c r="X122" s="316"/>
      <c r="Y122" s="317"/>
      <c r="Z122" s="116">
        <f t="shared" si="10"/>
        <v>120</v>
      </c>
    </row>
    <row r="123" spans="1:26" s="249" customFormat="1">
      <c r="A123" s="99" t="s">
        <v>1139</v>
      </c>
      <c r="B123" s="99" t="s">
        <v>1140</v>
      </c>
      <c r="C123" s="99"/>
      <c r="D123" s="99" t="s">
        <v>1141</v>
      </c>
      <c r="E123" s="99"/>
      <c r="F123" s="99" t="s">
        <v>1008</v>
      </c>
      <c r="G123" s="134" t="str">
        <f t="shared" si="14"/>
        <v>25/11/2003</v>
      </c>
      <c r="H123" s="135">
        <v>25</v>
      </c>
      <c r="I123" s="135">
        <v>11</v>
      </c>
      <c r="J123" s="136">
        <v>2003</v>
      </c>
      <c r="K123" s="99" t="s">
        <v>58</v>
      </c>
      <c r="L123" s="99" t="s">
        <v>1142</v>
      </c>
      <c r="M123" s="99" t="s">
        <v>798</v>
      </c>
      <c r="N123" s="190">
        <v>4409.6000000000004</v>
      </c>
      <c r="O123" s="191" t="s">
        <v>1143</v>
      </c>
      <c r="Q123" s="249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7">
        <f t="shared" si="15"/>
        <v>1</v>
      </c>
      <c r="W123" s="249">
        <v>2702</v>
      </c>
      <c r="X123" s="316"/>
      <c r="Y123" s="317"/>
      <c r="Z123" s="116">
        <f t="shared" si="10"/>
        <v>120</v>
      </c>
    </row>
    <row r="124" spans="1:26" s="249" customFormat="1">
      <c r="A124" s="99" t="s">
        <v>1144</v>
      </c>
      <c r="B124" s="99" t="s">
        <v>1145</v>
      </c>
      <c r="C124" s="99"/>
      <c r="D124" s="99"/>
      <c r="E124" s="99"/>
      <c r="F124" s="99"/>
      <c r="G124" s="134" t="str">
        <f t="shared" si="14"/>
        <v>25/11/2003</v>
      </c>
      <c r="H124" s="135">
        <v>25</v>
      </c>
      <c r="I124" s="135">
        <v>11</v>
      </c>
      <c r="J124" s="136">
        <v>2003</v>
      </c>
      <c r="K124" s="99"/>
      <c r="L124" s="99"/>
      <c r="M124" s="99" t="s">
        <v>798</v>
      </c>
      <c r="N124" s="190">
        <v>1</v>
      </c>
      <c r="O124" s="191" t="s">
        <v>1143</v>
      </c>
      <c r="Q124" s="249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7">
        <f t="shared" si="15"/>
        <v>1</v>
      </c>
      <c r="X124" s="316"/>
      <c r="Y124" s="317"/>
      <c r="Z124" s="116">
        <f t="shared" si="10"/>
        <v>120</v>
      </c>
    </row>
    <row r="125" spans="1:26" s="249" customFormat="1">
      <c r="A125" s="99" t="s">
        <v>1146</v>
      </c>
      <c r="B125" s="99" t="s">
        <v>1145</v>
      </c>
      <c r="C125" s="99"/>
      <c r="D125" s="99"/>
      <c r="E125" s="99"/>
      <c r="F125" s="99"/>
      <c r="G125" s="134" t="str">
        <f t="shared" si="14"/>
        <v>25/11/2003</v>
      </c>
      <c r="H125" s="135">
        <v>25</v>
      </c>
      <c r="I125" s="135">
        <v>11</v>
      </c>
      <c r="J125" s="136">
        <v>2003</v>
      </c>
      <c r="K125" s="99"/>
      <c r="L125" s="99"/>
      <c r="M125" s="99" t="s">
        <v>798</v>
      </c>
      <c r="N125" s="190">
        <v>1</v>
      </c>
      <c r="O125" s="190"/>
      <c r="Q125" s="249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7">
        <f t="shared" si="15"/>
        <v>1</v>
      </c>
      <c r="X125" s="316"/>
      <c r="Y125" s="317"/>
      <c r="Z125" s="116">
        <f t="shared" si="10"/>
        <v>120</v>
      </c>
    </row>
    <row r="126" spans="1:26" s="249" customFormat="1">
      <c r="A126" s="99" t="s">
        <v>1147</v>
      </c>
      <c r="B126" s="99" t="s">
        <v>1148</v>
      </c>
      <c r="C126" s="99" t="s">
        <v>461</v>
      </c>
      <c r="D126" s="99" t="s">
        <v>863</v>
      </c>
      <c r="E126" s="99" t="s">
        <v>1149</v>
      </c>
      <c r="F126" s="99" t="s">
        <v>1150</v>
      </c>
      <c r="G126" s="134" t="str">
        <f t="shared" si="14"/>
        <v>2/8/2005</v>
      </c>
      <c r="H126" s="135">
        <v>2</v>
      </c>
      <c r="I126" s="135">
        <v>8</v>
      </c>
      <c r="J126" s="136">
        <v>2005</v>
      </c>
      <c r="K126" s="99" t="s">
        <v>58</v>
      </c>
      <c r="L126" s="99">
        <v>23028</v>
      </c>
      <c r="M126" s="99" t="s">
        <v>798</v>
      </c>
      <c r="N126" s="190">
        <v>2100</v>
      </c>
      <c r="O126" s="191" t="s">
        <v>1096</v>
      </c>
      <c r="Q126" s="249">
        <v>10</v>
      </c>
      <c r="R126" s="30">
        <f t="shared" si="12"/>
        <v>17.491666666666667</v>
      </c>
      <c r="S126" s="5">
        <v>1959.0666666666666</v>
      </c>
      <c r="T126" s="317">
        <f>Z126*R126</f>
        <v>2011.5416666666667</v>
      </c>
      <c r="U126" s="15">
        <f t="shared" si="11"/>
        <v>52.475000000000136</v>
      </c>
      <c r="V126" s="317">
        <f t="shared" si="15"/>
        <v>88.458333333333258</v>
      </c>
      <c r="W126" s="249">
        <v>6961</v>
      </c>
      <c r="X126" s="316"/>
      <c r="Y126" s="317"/>
      <c r="Z126" s="116">
        <f t="shared" si="10"/>
        <v>115</v>
      </c>
    </row>
    <row r="127" spans="1:26" s="249" customFormat="1">
      <c r="A127" s="99" t="s">
        <v>1151</v>
      </c>
      <c r="B127" s="99" t="s">
        <v>1152</v>
      </c>
      <c r="C127" s="99"/>
      <c r="D127" s="99"/>
      <c r="E127" s="99"/>
      <c r="F127" s="99" t="s">
        <v>823</v>
      </c>
      <c r="G127" s="134" t="str">
        <f t="shared" si="14"/>
        <v>6/11/2003</v>
      </c>
      <c r="H127" s="135">
        <v>6</v>
      </c>
      <c r="I127" s="135">
        <v>11</v>
      </c>
      <c r="J127" s="136">
        <v>2003</v>
      </c>
      <c r="K127" s="99" t="s">
        <v>58</v>
      </c>
      <c r="L127" s="99">
        <v>6502</v>
      </c>
      <c r="M127" s="99" t="s">
        <v>798</v>
      </c>
      <c r="N127" s="190">
        <v>3905</v>
      </c>
      <c r="O127" s="190" t="s">
        <v>824</v>
      </c>
      <c r="Q127" s="249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7">
        <f t="shared" si="15"/>
        <v>1</v>
      </c>
      <c r="W127" s="249">
        <v>1559</v>
      </c>
      <c r="X127" s="316"/>
      <c r="Y127" s="317"/>
      <c r="Z127" s="139">
        <f t="shared" si="10"/>
        <v>120</v>
      </c>
    </row>
    <row r="128" spans="1:26" s="249" customFormat="1">
      <c r="A128" s="99" t="s">
        <v>1153</v>
      </c>
      <c r="B128" s="99" t="s">
        <v>914</v>
      </c>
      <c r="C128" s="99"/>
      <c r="D128" s="99" t="s">
        <v>1154</v>
      </c>
      <c r="E128" s="99"/>
      <c r="F128" s="99" t="s">
        <v>1134</v>
      </c>
      <c r="G128" s="134" t="str">
        <f t="shared" si="14"/>
        <v>12/12/2003</v>
      </c>
      <c r="H128" s="135">
        <v>12</v>
      </c>
      <c r="I128" s="135">
        <v>12</v>
      </c>
      <c r="J128" s="136">
        <v>2003</v>
      </c>
      <c r="K128" s="99" t="s">
        <v>58</v>
      </c>
      <c r="L128" s="99">
        <v>13742</v>
      </c>
      <c r="M128" s="99" t="s">
        <v>798</v>
      </c>
      <c r="N128" s="315">
        <v>5953</v>
      </c>
      <c r="O128" s="315"/>
      <c r="Q128" s="249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7">
        <f t="shared" si="15"/>
        <v>1</v>
      </c>
      <c r="W128" s="249">
        <v>2873</v>
      </c>
      <c r="X128" s="316"/>
      <c r="Y128" s="317"/>
      <c r="Z128" s="116">
        <f t="shared" si="10"/>
        <v>120</v>
      </c>
    </row>
    <row r="129" spans="1:26" s="249" customFormat="1">
      <c r="A129" s="99" t="s">
        <v>1155</v>
      </c>
      <c r="B129" s="99" t="s">
        <v>1156</v>
      </c>
      <c r="C129" s="99"/>
      <c r="D129" s="99"/>
      <c r="E129" s="99"/>
      <c r="F129" s="99" t="s">
        <v>849</v>
      </c>
      <c r="G129" s="134" t="str">
        <f t="shared" si="14"/>
        <v>16/12/2003</v>
      </c>
      <c r="H129" s="135">
        <v>16</v>
      </c>
      <c r="I129" s="135">
        <v>12</v>
      </c>
      <c r="J129" s="136">
        <v>2003</v>
      </c>
      <c r="K129" s="99" t="s">
        <v>58</v>
      </c>
      <c r="L129" s="99">
        <v>5463</v>
      </c>
      <c r="M129" s="99" t="s">
        <v>798</v>
      </c>
      <c r="N129" s="315">
        <v>3560</v>
      </c>
      <c r="O129" s="315"/>
      <c r="Q129" s="249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7">
        <f t="shared" si="15"/>
        <v>1</v>
      </c>
      <c r="W129" s="249">
        <v>2894</v>
      </c>
      <c r="X129" s="316"/>
      <c r="Y129" s="317"/>
      <c r="Z129" s="116">
        <f t="shared" si="10"/>
        <v>120</v>
      </c>
    </row>
    <row r="130" spans="1:26" s="249" customFormat="1">
      <c r="A130" s="99" t="s">
        <v>1157</v>
      </c>
      <c r="B130" s="99" t="s">
        <v>1158</v>
      </c>
      <c r="C130" s="99"/>
      <c r="D130" s="99"/>
      <c r="E130" s="99"/>
      <c r="F130" s="99"/>
      <c r="G130" s="134" t="str">
        <f t="shared" si="14"/>
        <v>16/12/2003</v>
      </c>
      <c r="H130" s="135">
        <v>16</v>
      </c>
      <c r="I130" s="135">
        <v>12</v>
      </c>
      <c r="J130" s="136">
        <v>2003</v>
      </c>
      <c r="K130" s="99"/>
      <c r="L130" s="99"/>
      <c r="M130" s="99" t="s">
        <v>798</v>
      </c>
      <c r="N130" s="315">
        <v>1</v>
      </c>
      <c r="O130" s="315"/>
      <c r="Q130" s="249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7">
        <f t="shared" si="15"/>
        <v>1</v>
      </c>
      <c r="X130" s="316"/>
      <c r="Y130" s="317"/>
      <c r="Z130" s="116">
        <f t="shared" si="10"/>
        <v>120</v>
      </c>
    </row>
    <row r="131" spans="1:26" s="249" customFormat="1">
      <c r="A131" s="193" t="s">
        <v>1159</v>
      </c>
      <c r="B131" s="193" t="s">
        <v>1160</v>
      </c>
      <c r="C131" s="193"/>
      <c r="D131" s="193"/>
      <c r="E131" s="193"/>
      <c r="F131" s="193" t="s">
        <v>849</v>
      </c>
      <c r="G131" s="194" t="str">
        <f t="shared" si="14"/>
        <v>16/12/2003</v>
      </c>
      <c r="H131" s="195">
        <v>16</v>
      </c>
      <c r="I131" s="195">
        <v>12</v>
      </c>
      <c r="J131" s="196">
        <v>2003</v>
      </c>
      <c r="K131" s="193" t="s">
        <v>58</v>
      </c>
      <c r="L131" s="193">
        <v>5463</v>
      </c>
      <c r="M131" s="193" t="s">
        <v>798</v>
      </c>
      <c r="N131" s="347">
        <v>3440</v>
      </c>
      <c r="O131" s="315"/>
      <c r="Q131" s="348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9">
        <f t="shared" si="15"/>
        <v>1</v>
      </c>
      <c r="W131" s="348">
        <v>2894</v>
      </c>
      <c r="X131" s="350"/>
      <c r="Y131" s="349"/>
      <c r="Z131" s="197">
        <f t="shared" si="10"/>
        <v>120</v>
      </c>
    </row>
    <row r="132" spans="1:26" s="249" customFormat="1">
      <c r="A132" s="152" t="s">
        <v>1161</v>
      </c>
      <c r="B132" s="152" t="s">
        <v>1160</v>
      </c>
      <c r="C132" s="152"/>
      <c r="D132" s="152"/>
      <c r="E132" s="152"/>
      <c r="F132" s="152" t="s">
        <v>849</v>
      </c>
      <c r="G132" s="153" t="str">
        <f t="shared" si="14"/>
        <v>16/12/2003</v>
      </c>
      <c r="H132" s="154">
        <v>16</v>
      </c>
      <c r="I132" s="154">
        <v>12</v>
      </c>
      <c r="J132" s="155">
        <v>2003</v>
      </c>
      <c r="K132" s="152" t="s">
        <v>58</v>
      </c>
      <c r="L132" s="152">
        <v>5463</v>
      </c>
      <c r="M132" s="152" t="s">
        <v>798</v>
      </c>
      <c r="N132" s="323">
        <v>3440</v>
      </c>
      <c r="O132" s="315"/>
      <c r="Q132" s="324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25">
        <f t="shared" si="15"/>
        <v>1</v>
      </c>
      <c r="W132" s="324">
        <v>2894</v>
      </c>
      <c r="X132" s="326"/>
      <c r="Y132" s="325"/>
      <c r="Z132" s="159">
        <f t="shared" si="10"/>
        <v>120</v>
      </c>
    </row>
    <row r="133" spans="1:26" s="249" customFormat="1">
      <c r="A133" s="99" t="s">
        <v>1162</v>
      </c>
      <c r="B133" s="99" t="s">
        <v>1163</v>
      </c>
      <c r="C133" s="99"/>
      <c r="D133" s="99" t="s">
        <v>1164</v>
      </c>
      <c r="E133" s="99"/>
      <c r="F133" s="99" t="s">
        <v>849</v>
      </c>
      <c r="G133" s="134" t="str">
        <f t="shared" si="14"/>
        <v>12/9/2003</v>
      </c>
      <c r="H133" s="135">
        <v>12</v>
      </c>
      <c r="I133" s="135">
        <v>9</v>
      </c>
      <c r="J133" s="136">
        <v>2003</v>
      </c>
      <c r="K133" s="99" t="s">
        <v>58</v>
      </c>
      <c r="L133" s="99">
        <v>1827</v>
      </c>
      <c r="M133" s="99" t="s">
        <v>798</v>
      </c>
      <c r="N133" s="315">
        <v>21920</v>
      </c>
      <c r="O133" s="315"/>
      <c r="Q133" s="249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7">
        <f t="shared" si="15"/>
        <v>1</v>
      </c>
      <c r="W133" s="249">
        <v>2713</v>
      </c>
      <c r="X133" s="316"/>
      <c r="Y133" s="317"/>
      <c r="Z133" s="116">
        <f t="shared" si="10"/>
        <v>120</v>
      </c>
    </row>
    <row r="134" spans="1:26" s="249" customFormat="1">
      <c r="A134" s="99" t="s">
        <v>1165</v>
      </c>
      <c r="B134" s="99" t="s">
        <v>1166</v>
      </c>
      <c r="C134" s="99"/>
      <c r="D134" s="99" t="s">
        <v>1167</v>
      </c>
      <c r="E134" s="99"/>
      <c r="F134" s="99" t="s">
        <v>1168</v>
      </c>
      <c r="G134" s="134" t="str">
        <f t="shared" si="14"/>
        <v>17/1/2005</v>
      </c>
      <c r="H134" s="135">
        <v>17</v>
      </c>
      <c r="I134" s="135">
        <v>1</v>
      </c>
      <c r="J134" s="136">
        <v>2005</v>
      </c>
      <c r="K134" s="99" t="s">
        <v>58</v>
      </c>
      <c r="L134" s="99">
        <v>8169</v>
      </c>
      <c r="M134" s="99" t="s">
        <v>798</v>
      </c>
      <c r="N134" s="315">
        <v>10450</v>
      </c>
      <c r="O134" s="315" t="s">
        <v>1169</v>
      </c>
      <c r="Q134" s="249">
        <v>10</v>
      </c>
      <c r="R134" s="30">
        <f t="shared" si="12"/>
        <v>87.075000000000003</v>
      </c>
      <c r="S134" s="5">
        <v>10361.925000000001</v>
      </c>
      <c r="T134" s="317">
        <f t="shared" ref="T134" si="16">Z134*R134</f>
        <v>10449</v>
      </c>
      <c r="U134" s="15">
        <f t="shared" si="11"/>
        <v>87.074999999998909</v>
      </c>
      <c r="V134" s="317">
        <f t="shared" si="15"/>
        <v>1</v>
      </c>
      <c r="W134" s="249">
        <v>5817</v>
      </c>
      <c r="X134" s="316"/>
      <c r="Y134" s="317"/>
      <c r="Z134" s="116">
        <f t="shared" si="10"/>
        <v>120</v>
      </c>
    </row>
    <row r="135" spans="1:26" s="249" customFormat="1">
      <c r="A135" s="99" t="s">
        <v>1170</v>
      </c>
      <c r="B135" s="99" t="s">
        <v>1132</v>
      </c>
      <c r="C135" s="99"/>
      <c r="D135" s="99" t="s">
        <v>1171</v>
      </c>
      <c r="E135" s="99"/>
      <c r="F135" s="99" t="s">
        <v>1134</v>
      </c>
      <c r="G135" s="134" t="str">
        <f t="shared" si="14"/>
        <v>12/12/2003</v>
      </c>
      <c r="H135" s="135">
        <v>12</v>
      </c>
      <c r="I135" s="135">
        <v>12</v>
      </c>
      <c r="J135" s="136">
        <v>2003</v>
      </c>
      <c r="K135" s="99" t="s">
        <v>58</v>
      </c>
      <c r="L135" s="99">
        <v>13766</v>
      </c>
      <c r="M135" s="99" t="s">
        <v>798</v>
      </c>
      <c r="N135" s="315">
        <v>5194.8</v>
      </c>
      <c r="O135" s="315"/>
      <c r="Q135" s="249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7">
        <f t="shared" ref="V135:V166" si="17">N135-T135</f>
        <v>1</v>
      </c>
      <c r="W135" s="249">
        <v>2773</v>
      </c>
      <c r="X135" s="316"/>
      <c r="Y135" s="317"/>
      <c r="Z135" s="116">
        <f t="shared" ref="Z135:Z198" si="18">IF((DATEDIF(G135,Z$4,"m"))&gt;=120,120,(DATEDIF(G135,Z$4,"m")))</f>
        <v>120</v>
      </c>
    </row>
    <row r="136" spans="1:26" s="249" customFormat="1">
      <c r="A136" s="99" t="s">
        <v>1172</v>
      </c>
      <c r="B136" s="99" t="s">
        <v>1132</v>
      </c>
      <c r="C136" s="99"/>
      <c r="D136" s="99" t="s">
        <v>1173</v>
      </c>
      <c r="E136" s="99"/>
      <c r="F136" s="99" t="s">
        <v>1134</v>
      </c>
      <c r="G136" s="134" t="str">
        <f t="shared" si="14"/>
        <v>12/12/2003</v>
      </c>
      <c r="H136" s="135">
        <v>12</v>
      </c>
      <c r="I136" s="135">
        <v>12</v>
      </c>
      <c r="J136" s="136">
        <v>2003</v>
      </c>
      <c r="K136" s="99" t="s">
        <v>58</v>
      </c>
      <c r="L136" s="99">
        <v>13742</v>
      </c>
      <c r="M136" s="99" t="s">
        <v>798</v>
      </c>
      <c r="N136" s="315">
        <v>10784</v>
      </c>
      <c r="O136" s="315"/>
      <c r="Q136" s="249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7">
        <f t="shared" si="17"/>
        <v>1</v>
      </c>
      <c r="W136" s="249">
        <v>2873</v>
      </c>
      <c r="X136" s="316"/>
      <c r="Y136" s="317"/>
      <c r="Z136" s="116">
        <f t="shared" si="18"/>
        <v>120</v>
      </c>
    </row>
    <row r="137" spans="1:26" s="249" customFormat="1">
      <c r="A137" s="99" t="s">
        <v>1174</v>
      </c>
      <c r="B137" s="99" t="s">
        <v>1175</v>
      </c>
      <c r="C137" s="99"/>
      <c r="D137" s="99" t="s">
        <v>848</v>
      </c>
      <c r="E137" s="99"/>
      <c r="F137" s="99"/>
      <c r="G137" s="134" t="str">
        <f t="shared" si="14"/>
        <v>12/12/2003</v>
      </c>
      <c r="H137" s="135">
        <v>12</v>
      </c>
      <c r="I137" s="135">
        <v>12</v>
      </c>
      <c r="J137" s="136">
        <v>2003</v>
      </c>
      <c r="K137" s="99"/>
      <c r="L137" s="99"/>
      <c r="M137" s="99" t="s">
        <v>798</v>
      </c>
      <c r="N137" s="315">
        <v>1</v>
      </c>
      <c r="O137" s="315"/>
      <c r="Q137" s="249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7">
        <f t="shared" si="17"/>
        <v>1</v>
      </c>
      <c r="X137" s="316"/>
      <c r="Y137" s="317"/>
      <c r="Z137" s="116">
        <f t="shared" si="18"/>
        <v>120</v>
      </c>
    </row>
    <row r="138" spans="1:26" s="249" customFormat="1">
      <c r="A138" s="99" t="s">
        <v>1176</v>
      </c>
      <c r="B138" s="99" t="s">
        <v>1177</v>
      </c>
      <c r="C138" s="99"/>
      <c r="D138" s="99" t="s">
        <v>1178</v>
      </c>
      <c r="E138" s="99"/>
      <c r="F138" s="99"/>
      <c r="G138" s="134" t="str">
        <f t="shared" si="14"/>
        <v>12/12/2003</v>
      </c>
      <c r="H138" s="135">
        <v>12</v>
      </c>
      <c r="I138" s="135">
        <v>12</v>
      </c>
      <c r="J138" s="136">
        <v>2003</v>
      </c>
      <c r="K138" s="99"/>
      <c r="L138" s="99"/>
      <c r="M138" s="99" t="s">
        <v>798</v>
      </c>
      <c r="N138" s="315">
        <v>1</v>
      </c>
      <c r="O138" s="315"/>
      <c r="Q138" s="249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7">
        <f t="shared" si="17"/>
        <v>1</v>
      </c>
      <c r="X138" s="316"/>
      <c r="Y138" s="317"/>
      <c r="Z138" s="116">
        <f t="shared" si="18"/>
        <v>120</v>
      </c>
    </row>
    <row r="139" spans="1:26" s="249" customFormat="1">
      <c r="A139" s="99" t="s">
        <v>1179</v>
      </c>
      <c r="B139" s="99" t="s">
        <v>1180</v>
      </c>
      <c r="C139" s="99"/>
      <c r="D139" s="99" t="s">
        <v>975</v>
      </c>
      <c r="E139" s="99"/>
      <c r="F139" s="99" t="s">
        <v>849</v>
      </c>
      <c r="G139" s="134" t="str">
        <f t="shared" si="14"/>
        <v>20/5/2004</v>
      </c>
      <c r="H139" s="135">
        <v>20</v>
      </c>
      <c r="I139" s="135">
        <v>5</v>
      </c>
      <c r="J139" s="136">
        <v>2004</v>
      </c>
      <c r="K139" s="99" t="s">
        <v>58</v>
      </c>
      <c r="L139" s="99">
        <v>5615</v>
      </c>
      <c r="M139" s="99" t="s">
        <v>798</v>
      </c>
      <c r="N139" s="315">
        <v>3506.25</v>
      </c>
      <c r="O139" s="315" t="s">
        <v>943</v>
      </c>
      <c r="Q139" s="249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7">
        <f t="shared" si="17"/>
        <v>1.0000000000004547</v>
      </c>
      <c r="W139" s="249">
        <v>3890</v>
      </c>
      <c r="X139" s="316"/>
      <c r="Y139" s="317"/>
      <c r="Z139" s="116">
        <f t="shared" si="18"/>
        <v>120</v>
      </c>
    </row>
    <row r="140" spans="1:26" s="249" customFormat="1">
      <c r="A140" s="99" t="s">
        <v>1181</v>
      </c>
      <c r="B140" s="99" t="s">
        <v>1182</v>
      </c>
      <c r="C140" s="99" t="s">
        <v>1183</v>
      </c>
      <c r="D140" s="99" t="s">
        <v>911</v>
      </c>
      <c r="E140" s="99"/>
      <c r="F140" s="99" t="s">
        <v>823</v>
      </c>
      <c r="G140" s="134" t="str">
        <f t="shared" si="14"/>
        <v>12/5/2003</v>
      </c>
      <c r="H140" s="135">
        <v>12</v>
      </c>
      <c r="I140" s="135">
        <v>5</v>
      </c>
      <c r="J140" s="136">
        <v>2003</v>
      </c>
      <c r="K140" s="99" t="s">
        <v>58</v>
      </c>
      <c r="L140" s="99">
        <v>46219</v>
      </c>
      <c r="M140" s="99" t="s">
        <v>798</v>
      </c>
      <c r="N140" s="315">
        <v>4942</v>
      </c>
      <c r="O140" s="315" t="s">
        <v>1000</v>
      </c>
      <c r="Q140" s="249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7">
        <f t="shared" si="17"/>
        <v>0.99999999999909051</v>
      </c>
      <c r="W140" s="249">
        <v>2560</v>
      </c>
      <c r="X140" s="316"/>
      <c r="Y140" s="317"/>
      <c r="Z140" s="116">
        <f t="shared" si="18"/>
        <v>120</v>
      </c>
    </row>
    <row r="141" spans="1:26" s="249" customFormat="1">
      <c r="A141" s="99" t="s">
        <v>1184</v>
      </c>
      <c r="B141" s="99" t="s">
        <v>1185</v>
      </c>
      <c r="C141" s="99"/>
      <c r="D141" s="99"/>
      <c r="E141" s="99"/>
      <c r="F141" s="99" t="s">
        <v>849</v>
      </c>
      <c r="G141" s="134" t="str">
        <f t="shared" si="14"/>
        <v>24/4/2003</v>
      </c>
      <c r="H141" s="135">
        <v>24</v>
      </c>
      <c r="I141" s="135">
        <v>4</v>
      </c>
      <c r="J141" s="136">
        <v>2003</v>
      </c>
      <c r="K141" s="99" t="s">
        <v>58</v>
      </c>
      <c r="L141" s="99">
        <v>5190</v>
      </c>
      <c r="M141" s="99" t="s">
        <v>798</v>
      </c>
      <c r="N141" s="315">
        <v>2912</v>
      </c>
      <c r="O141" s="315" t="s">
        <v>1186</v>
      </c>
      <c r="Q141" s="249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7">
        <f t="shared" si="17"/>
        <v>0.99999999999954525</v>
      </c>
      <c r="W141" s="249">
        <v>1258</v>
      </c>
      <c r="X141" s="316"/>
      <c r="Y141" s="317"/>
      <c r="Z141" s="116">
        <f t="shared" si="18"/>
        <v>120</v>
      </c>
    </row>
    <row r="142" spans="1:26" s="249" customFormat="1">
      <c r="A142" s="152" t="s">
        <v>1187</v>
      </c>
      <c r="B142" s="152" t="s">
        <v>1188</v>
      </c>
      <c r="C142" s="152" t="s">
        <v>1189</v>
      </c>
      <c r="D142" s="152" t="s">
        <v>1190</v>
      </c>
      <c r="E142" s="152" t="s">
        <v>1191</v>
      </c>
      <c r="F142" s="152"/>
      <c r="G142" s="153" t="str">
        <f t="shared" si="14"/>
        <v>31/12/2003</v>
      </c>
      <c r="H142" s="154">
        <v>31</v>
      </c>
      <c r="I142" s="154">
        <v>12</v>
      </c>
      <c r="J142" s="155">
        <v>2003</v>
      </c>
      <c r="K142" s="152"/>
      <c r="L142" s="152"/>
      <c r="M142" s="152" t="s">
        <v>798</v>
      </c>
      <c r="N142" s="323">
        <v>1560</v>
      </c>
      <c r="O142" s="315" t="s">
        <v>988</v>
      </c>
      <c r="Q142" s="324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25">
        <f t="shared" si="17"/>
        <v>1</v>
      </c>
      <c r="W142" s="324"/>
      <c r="X142" s="326"/>
      <c r="Y142" s="325"/>
      <c r="Z142" s="159">
        <f t="shared" si="18"/>
        <v>120</v>
      </c>
    </row>
    <row r="143" spans="1:26" s="249" customFormat="1">
      <c r="A143" s="99" t="s">
        <v>1192</v>
      </c>
      <c r="B143" s="99" t="s">
        <v>1132</v>
      </c>
      <c r="C143" s="99"/>
      <c r="D143" s="99" t="s">
        <v>1193</v>
      </c>
      <c r="E143" s="99"/>
      <c r="F143" s="99" t="s">
        <v>1134</v>
      </c>
      <c r="G143" s="134" t="str">
        <f t="shared" si="14"/>
        <v>12/12/2003</v>
      </c>
      <c r="H143" s="135">
        <v>12</v>
      </c>
      <c r="I143" s="135">
        <v>12</v>
      </c>
      <c r="J143" s="136">
        <v>2003</v>
      </c>
      <c r="K143" s="99" t="s">
        <v>58</v>
      </c>
      <c r="L143" s="99">
        <v>13742</v>
      </c>
      <c r="M143" s="99" t="s">
        <v>798</v>
      </c>
      <c r="N143" s="315">
        <v>4607</v>
      </c>
      <c r="O143" s="315"/>
      <c r="Q143" s="249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7">
        <f t="shared" si="17"/>
        <v>1</v>
      </c>
      <c r="W143" s="249">
        <v>2873</v>
      </c>
      <c r="X143" s="316"/>
      <c r="Y143" s="317"/>
      <c r="Z143" s="116">
        <f t="shared" si="18"/>
        <v>120</v>
      </c>
    </row>
    <row r="144" spans="1:26" s="249" customFormat="1">
      <c r="A144" s="99" t="s">
        <v>1194</v>
      </c>
      <c r="B144" s="99" t="s">
        <v>1132</v>
      </c>
      <c r="C144" s="99"/>
      <c r="D144" s="99" t="s">
        <v>1195</v>
      </c>
      <c r="E144" s="99"/>
      <c r="F144" s="99" t="s">
        <v>1134</v>
      </c>
      <c r="G144" s="134" t="str">
        <f t="shared" si="14"/>
        <v>19/12/2003</v>
      </c>
      <c r="H144" s="135">
        <v>19</v>
      </c>
      <c r="I144" s="135">
        <v>12</v>
      </c>
      <c r="J144" s="136">
        <v>2003</v>
      </c>
      <c r="K144" s="99" t="s">
        <v>58</v>
      </c>
      <c r="L144" s="99">
        <v>13766</v>
      </c>
      <c r="M144" s="99" t="s">
        <v>798</v>
      </c>
      <c r="N144" s="315">
        <v>5194.5600000000004</v>
      </c>
      <c r="O144" s="315"/>
      <c r="Q144" s="249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7">
        <f t="shared" si="17"/>
        <v>1.0000000000009095</v>
      </c>
      <c r="W144" s="249">
        <v>2773</v>
      </c>
      <c r="X144" s="316"/>
      <c r="Y144" s="317"/>
      <c r="Z144" s="116">
        <f t="shared" si="18"/>
        <v>120</v>
      </c>
    </row>
    <row r="145" spans="1:26" s="249" customFormat="1">
      <c r="A145" s="99" t="s">
        <v>1196</v>
      </c>
      <c r="B145" s="99" t="s">
        <v>1197</v>
      </c>
      <c r="C145" s="99"/>
      <c r="D145" s="99"/>
      <c r="E145" s="99"/>
      <c r="F145" s="99"/>
      <c r="G145" s="134" t="str">
        <f t="shared" si="14"/>
        <v>19/12/2003</v>
      </c>
      <c r="H145" s="135">
        <v>19</v>
      </c>
      <c r="I145" s="135">
        <v>12</v>
      </c>
      <c r="J145" s="136">
        <v>2003</v>
      </c>
      <c r="K145" s="99"/>
      <c r="L145" s="99"/>
      <c r="M145" s="99" t="s">
        <v>798</v>
      </c>
      <c r="N145" s="315">
        <v>1</v>
      </c>
      <c r="O145" s="315"/>
      <c r="Q145" s="249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7">
        <f t="shared" si="17"/>
        <v>1</v>
      </c>
      <c r="X145" s="316"/>
      <c r="Y145" s="317"/>
      <c r="Z145" s="116">
        <f t="shared" si="18"/>
        <v>120</v>
      </c>
    </row>
    <row r="146" spans="1:26" s="249" customFormat="1">
      <c r="A146" s="99" t="s">
        <v>1198</v>
      </c>
      <c r="B146" s="99" t="s">
        <v>1199</v>
      </c>
      <c r="C146" s="99"/>
      <c r="D146" s="99"/>
      <c r="E146" s="99"/>
      <c r="F146" s="99" t="s">
        <v>849</v>
      </c>
      <c r="G146" s="134" t="str">
        <f t="shared" si="14"/>
        <v>3/4/2004</v>
      </c>
      <c r="H146" s="135">
        <v>3</v>
      </c>
      <c r="I146" s="135">
        <v>4</v>
      </c>
      <c r="J146" s="136">
        <v>2004</v>
      </c>
      <c r="K146" s="99" t="s">
        <v>58</v>
      </c>
      <c r="L146" s="99">
        <v>2113</v>
      </c>
      <c r="M146" s="99" t="s">
        <v>798</v>
      </c>
      <c r="N146" s="315">
        <v>3492</v>
      </c>
      <c r="O146" s="315" t="s">
        <v>1010</v>
      </c>
      <c r="Q146" s="249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7">
        <f t="shared" si="17"/>
        <v>1</v>
      </c>
      <c r="W146" s="249">
        <v>3837</v>
      </c>
      <c r="X146" s="316"/>
      <c r="Y146" s="317"/>
      <c r="Z146" s="116">
        <f t="shared" si="18"/>
        <v>120</v>
      </c>
    </row>
    <row r="147" spans="1:26" s="249" customFormat="1">
      <c r="A147" s="99" t="s">
        <v>1200</v>
      </c>
      <c r="B147" s="99" t="s">
        <v>1201</v>
      </c>
      <c r="C147" s="99"/>
      <c r="D147" s="99" t="s">
        <v>848</v>
      </c>
      <c r="E147" s="99"/>
      <c r="F147" s="99" t="s">
        <v>840</v>
      </c>
      <c r="G147" s="134" t="str">
        <f t="shared" si="14"/>
        <v>13/1/2003</v>
      </c>
      <c r="H147" s="135">
        <v>13</v>
      </c>
      <c r="I147" s="135">
        <v>1</v>
      </c>
      <c r="J147" s="136">
        <v>2003</v>
      </c>
      <c r="K147" s="99" t="s">
        <v>58</v>
      </c>
      <c r="L147" s="99">
        <v>26690</v>
      </c>
      <c r="M147" s="99" t="s">
        <v>798</v>
      </c>
      <c r="N147" s="315">
        <v>6139.39</v>
      </c>
      <c r="O147" s="315" t="s">
        <v>1021</v>
      </c>
      <c r="Q147" s="249">
        <v>10</v>
      </c>
      <c r="R147" s="30">
        <v>0</v>
      </c>
      <c r="S147" s="5">
        <v>6138.3900000000012</v>
      </c>
      <c r="T147" s="5">
        <v>6138.3900000000012</v>
      </c>
      <c r="U147" s="15">
        <f t="shared" si="19"/>
        <v>0</v>
      </c>
      <c r="V147" s="317">
        <f t="shared" si="17"/>
        <v>0.99999999999909051</v>
      </c>
      <c r="W147" s="249">
        <v>912</v>
      </c>
      <c r="X147" s="316"/>
      <c r="Y147" s="317"/>
      <c r="Z147" s="116">
        <f t="shared" si="18"/>
        <v>120</v>
      </c>
    </row>
    <row r="148" spans="1:26" s="249" customFormat="1">
      <c r="A148" s="99" t="s">
        <v>1202</v>
      </c>
      <c r="B148" s="99" t="s">
        <v>1203</v>
      </c>
      <c r="C148" s="99"/>
      <c r="D148" s="99"/>
      <c r="E148" s="99"/>
      <c r="F148" s="99"/>
      <c r="G148" s="134" t="str">
        <f t="shared" si="14"/>
        <v>13/1/2003</v>
      </c>
      <c r="H148" s="135">
        <v>13</v>
      </c>
      <c r="I148" s="135">
        <v>1</v>
      </c>
      <c r="J148" s="136">
        <v>2003</v>
      </c>
      <c r="K148" s="99"/>
      <c r="L148" s="99"/>
      <c r="M148" s="99" t="s">
        <v>798</v>
      </c>
      <c r="N148" s="315">
        <v>1</v>
      </c>
      <c r="O148" s="315"/>
      <c r="Q148" s="249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7">
        <f t="shared" si="17"/>
        <v>1</v>
      </c>
      <c r="X148" s="316"/>
      <c r="Y148" s="317"/>
      <c r="Z148" s="116">
        <f t="shared" si="18"/>
        <v>120</v>
      </c>
    </row>
    <row r="149" spans="1:26" s="249" customFormat="1">
      <c r="A149" s="99" t="s">
        <v>1204</v>
      </c>
      <c r="B149" s="99" t="s">
        <v>1205</v>
      </c>
      <c r="C149" s="99"/>
      <c r="D149" s="99" t="s">
        <v>1206</v>
      </c>
      <c r="E149" s="99"/>
      <c r="F149" s="99" t="s">
        <v>936</v>
      </c>
      <c r="G149" s="134" t="str">
        <f t="shared" si="14"/>
        <v>28/11/2003</v>
      </c>
      <c r="H149" s="135">
        <v>28</v>
      </c>
      <c r="I149" s="135">
        <v>11</v>
      </c>
      <c r="J149" s="136">
        <v>2003</v>
      </c>
      <c r="K149" s="99" t="s">
        <v>933</v>
      </c>
      <c r="L149" s="99">
        <v>697</v>
      </c>
      <c r="M149" s="99" t="s">
        <v>798</v>
      </c>
      <c r="N149" s="315">
        <v>23328</v>
      </c>
      <c r="O149" s="315" t="s">
        <v>1207</v>
      </c>
      <c r="Q149" s="249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7">
        <f t="shared" si="17"/>
        <v>1</v>
      </c>
      <c r="W149" s="249">
        <v>2533</v>
      </c>
      <c r="X149" s="316"/>
      <c r="Y149" s="317"/>
      <c r="Z149" s="116">
        <f t="shared" si="18"/>
        <v>120</v>
      </c>
    </row>
    <row r="150" spans="1:26" s="249" customFormat="1">
      <c r="A150" s="99" t="s">
        <v>1208</v>
      </c>
      <c r="B150" s="99" t="s">
        <v>1209</v>
      </c>
      <c r="C150" s="99"/>
      <c r="D150" s="99" t="s">
        <v>1210</v>
      </c>
      <c r="E150" s="99"/>
      <c r="F150" s="99" t="s">
        <v>936</v>
      </c>
      <c r="G150" s="134" t="str">
        <f t="shared" si="14"/>
        <v>28/11/2003</v>
      </c>
      <c r="H150" s="135">
        <v>28</v>
      </c>
      <c r="I150" s="135">
        <v>11</v>
      </c>
      <c r="J150" s="136">
        <v>2003</v>
      </c>
      <c r="K150" s="99" t="s">
        <v>933</v>
      </c>
      <c r="L150" s="99">
        <v>698</v>
      </c>
      <c r="M150" s="99" t="s">
        <v>798</v>
      </c>
      <c r="N150" s="315">
        <v>14500</v>
      </c>
      <c r="O150" s="315"/>
      <c r="Q150" s="249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7">
        <f t="shared" si="17"/>
        <v>1</v>
      </c>
      <c r="W150" s="249">
        <v>2534</v>
      </c>
      <c r="X150" s="316"/>
      <c r="Y150" s="317"/>
      <c r="Z150" s="116">
        <f t="shared" si="18"/>
        <v>120</v>
      </c>
    </row>
    <row r="151" spans="1:26" s="249" customFormat="1">
      <c r="A151" s="99" t="s">
        <v>1211</v>
      </c>
      <c r="B151" s="99" t="s">
        <v>1212</v>
      </c>
      <c r="C151" s="99"/>
      <c r="D151" s="99"/>
      <c r="E151" s="99"/>
      <c r="F151" s="99"/>
      <c r="G151" s="134" t="str">
        <f t="shared" si="14"/>
        <v>28/11/2003</v>
      </c>
      <c r="H151" s="135">
        <v>28</v>
      </c>
      <c r="I151" s="135">
        <v>11</v>
      </c>
      <c r="J151" s="136">
        <v>2003</v>
      </c>
      <c r="K151" s="99"/>
      <c r="L151" s="99"/>
      <c r="M151" s="99" t="s">
        <v>798</v>
      </c>
      <c r="N151" s="315">
        <v>1</v>
      </c>
      <c r="O151" s="315" t="s">
        <v>1213</v>
      </c>
      <c r="Q151" s="249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7">
        <f t="shared" si="17"/>
        <v>1</v>
      </c>
      <c r="X151" s="316"/>
      <c r="Y151" s="317"/>
      <c r="Z151" s="116">
        <f t="shared" si="18"/>
        <v>120</v>
      </c>
    </row>
    <row r="152" spans="1:26" s="249" customFormat="1">
      <c r="A152" s="99" t="s">
        <v>1214</v>
      </c>
      <c r="B152" s="99" t="s">
        <v>1215</v>
      </c>
      <c r="C152" s="99"/>
      <c r="D152" s="99" t="s">
        <v>1216</v>
      </c>
      <c r="E152" s="99"/>
      <c r="F152" s="99" t="s">
        <v>936</v>
      </c>
      <c r="G152" s="134" t="str">
        <f t="shared" si="14"/>
        <v>12/1/2003</v>
      </c>
      <c r="H152" s="135">
        <v>12</v>
      </c>
      <c r="I152" s="135">
        <v>1</v>
      </c>
      <c r="J152" s="136">
        <v>2003</v>
      </c>
      <c r="K152" s="99" t="s">
        <v>933</v>
      </c>
      <c r="L152" s="99">
        <v>703</v>
      </c>
      <c r="M152" s="99" t="s">
        <v>798</v>
      </c>
      <c r="N152" s="315">
        <v>21186</v>
      </c>
      <c r="O152" s="315"/>
      <c r="Q152" s="249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7">
        <f t="shared" si="17"/>
        <v>1</v>
      </c>
      <c r="W152" s="249">
        <v>2542</v>
      </c>
      <c r="X152" s="316"/>
      <c r="Y152" s="317"/>
      <c r="Z152" s="116">
        <f t="shared" si="18"/>
        <v>120</v>
      </c>
    </row>
    <row r="153" spans="1:26" s="249" customFormat="1">
      <c r="A153" s="99" t="s">
        <v>1217</v>
      </c>
      <c r="B153" s="99" t="s">
        <v>1218</v>
      </c>
      <c r="C153" s="99"/>
      <c r="D153" s="99" t="s">
        <v>1210</v>
      </c>
      <c r="E153" s="99"/>
      <c r="F153" s="99" t="s">
        <v>936</v>
      </c>
      <c r="G153" s="134" t="str">
        <f t="shared" si="14"/>
        <v>28/11/2003</v>
      </c>
      <c r="H153" s="135">
        <v>28</v>
      </c>
      <c r="I153" s="135">
        <v>11</v>
      </c>
      <c r="J153" s="136">
        <v>2003</v>
      </c>
      <c r="K153" s="99" t="s">
        <v>933</v>
      </c>
      <c r="L153" s="99">
        <v>698</v>
      </c>
      <c r="M153" s="99" t="s">
        <v>798</v>
      </c>
      <c r="N153" s="315">
        <v>7500</v>
      </c>
      <c r="O153" s="315" t="s">
        <v>1219</v>
      </c>
      <c r="Q153" s="249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7">
        <f t="shared" si="17"/>
        <v>1</v>
      </c>
      <c r="W153" s="249">
        <v>2534</v>
      </c>
      <c r="X153" s="316"/>
      <c r="Y153" s="317"/>
      <c r="Z153" s="116">
        <f t="shared" si="18"/>
        <v>120</v>
      </c>
    </row>
    <row r="154" spans="1:26" s="249" customFormat="1">
      <c r="A154" s="99" t="s">
        <v>1220</v>
      </c>
      <c r="B154" s="99" t="s">
        <v>1218</v>
      </c>
      <c r="C154" s="99"/>
      <c r="D154" s="99" t="s">
        <v>1210</v>
      </c>
      <c r="E154" s="99"/>
      <c r="F154" s="99" t="s">
        <v>936</v>
      </c>
      <c r="G154" s="134" t="str">
        <f t="shared" si="14"/>
        <v>28/11/2003</v>
      </c>
      <c r="H154" s="135">
        <v>28</v>
      </c>
      <c r="I154" s="135">
        <v>11</v>
      </c>
      <c r="J154" s="136">
        <v>2003</v>
      </c>
      <c r="K154" s="99" t="s">
        <v>933</v>
      </c>
      <c r="L154" s="99">
        <v>698</v>
      </c>
      <c r="M154" s="99" t="s">
        <v>798</v>
      </c>
      <c r="N154" s="315">
        <v>7500</v>
      </c>
      <c r="O154" s="315" t="s">
        <v>1219</v>
      </c>
      <c r="Q154" s="249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7">
        <f t="shared" si="17"/>
        <v>1</v>
      </c>
      <c r="W154" s="249">
        <v>2534</v>
      </c>
      <c r="X154" s="316"/>
      <c r="Y154" s="317"/>
      <c r="Z154" s="116">
        <f t="shared" si="18"/>
        <v>120</v>
      </c>
    </row>
    <row r="155" spans="1:26" s="249" customFormat="1">
      <c r="A155" s="99" t="s">
        <v>1221</v>
      </c>
      <c r="B155" s="99" t="s">
        <v>1222</v>
      </c>
      <c r="C155" s="99" t="s">
        <v>1183</v>
      </c>
      <c r="D155" s="99" t="s">
        <v>1223</v>
      </c>
      <c r="E155" s="99"/>
      <c r="F155" s="99" t="s">
        <v>1224</v>
      </c>
      <c r="G155" s="134" t="str">
        <f t="shared" si="14"/>
        <v>13/1/2004</v>
      </c>
      <c r="H155" s="135">
        <v>13</v>
      </c>
      <c r="I155" s="135">
        <v>1</v>
      </c>
      <c r="J155" s="136">
        <v>2004</v>
      </c>
      <c r="K155" s="99" t="s">
        <v>58</v>
      </c>
      <c r="L155" s="99">
        <v>1420</v>
      </c>
      <c r="M155" s="99" t="s">
        <v>798</v>
      </c>
      <c r="N155" s="315">
        <v>5000</v>
      </c>
      <c r="O155" s="315" t="s">
        <v>1225</v>
      </c>
      <c r="Q155" s="249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7">
        <f t="shared" si="17"/>
        <v>1</v>
      </c>
      <c r="W155" s="249">
        <v>2979</v>
      </c>
      <c r="X155" s="316"/>
      <c r="Y155" s="317"/>
      <c r="Z155" s="116">
        <f t="shared" si="18"/>
        <v>120</v>
      </c>
    </row>
    <row r="156" spans="1:26" s="249" customFormat="1">
      <c r="A156" s="99" t="s">
        <v>1226</v>
      </c>
      <c r="B156" s="99" t="s">
        <v>1227</v>
      </c>
      <c r="C156" s="99" t="s">
        <v>61</v>
      </c>
      <c r="D156" s="99" t="s">
        <v>1123</v>
      </c>
      <c r="E156" s="99" t="s">
        <v>1228</v>
      </c>
      <c r="F156" s="99" t="s">
        <v>886</v>
      </c>
      <c r="G156" s="134" t="str">
        <f t="shared" si="14"/>
        <v>2/1/2004</v>
      </c>
      <c r="H156" s="135">
        <v>2</v>
      </c>
      <c r="I156" s="135">
        <v>1</v>
      </c>
      <c r="J156" s="136">
        <v>2004</v>
      </c>
      <c r="K156" s="99" t="s">
        <v>58</v>
      </c>
      <c r="L156" s="99">
        <v>4785</v>
      </c>
      <c r="M156" s="99" t="s">
        <v>798</v>
      </c>
      <c r="N156" s="315">
        <v>7807</v>
      </c>
      <c r="O156" s="315" t="s">
        <v>1229</v>
      </c>
      <c r="Q156" s="249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7">
        <f t="shared" si="17"/>
        <v>1</v>
      </c>
      <c r="W156" s="249">
        <v>3171</v>
      </c>
      <c r="X156" s="316"/>
      <c r="Y156" s="317"/>
      <c r="Z156" s="116">
        <f t="shared" si="18"/>
        <v>120</v>
      </c>
    </row>
    <row r="157" spans="1:26" s="249" customFormat="1">
      <c r="A157" s="99" t="s">
        <v>1230</v>
      </c>
      <c r="B157" s="99" t="s">
        <v>1231</v>
      </c>
      <c r="C157" s="99" t="s">
        <v>1232</v>
      </c>
      <c r="D157" s="99"/>
      <c r="E157" s="99" t="s">
        <v>1233</v>
      </c>
      <c r="F157" s="99" t="s">
        <v>1234</v>
      </c>
      <c r="G157" s="134" t="str">
        <f t="shared" si="14"/>
        <v>18/2/2006</v>
      </c>
      <c r="H157" s="135">
        <v>18</v>
      </c>
      <c r="I157" s="135">
        <v>2</v>
      </c>
      <c r="J157" s="136">
        <v>2006</v>
      </c>
      <c r="K157" s="99" t="s">
        <v>933</v>
      </c>
      <c r="L157" s="99">
        <v>867</v>
      </c>
      <c r="M157" s="99" t="s">
        <v>798</v>
      </c>
      <c r="N157" s="315">
        <v>2984.52</v>
      </c>
      <c r="O157" s="315" t="s">
        <v>1207</v>
      </c>
      <c r="Q157" s="249">
        <v>10</v>
      </c>
      <c r="R157" s="30">
        <f t="shared" ref="R157:R220" si="20">(((N157)-1)/10)/12</f>
        <v>24.862666666666666</v>
      </c>
      <c r="S157" s="5">
        <v>2635.4426666666664</v>
      </c>
      <c r="T157" s="317">
        <f t="shared" ref="T157" si="21">Z157*R157</f>
        <v>2710.0306666666665</v>
      </c>
      <c r="U157" s="15">
        <f t="shared" si="19"/>
        <v>74.588000000000193</v>
      </c>
      <c r="V157" s="317">
        <f t="shared" si="17"/>
        <v>274.48933333333343</v>
      </c>
      <c r="W157" s="249">
        <v>3267</v>
      </c>
      <c r="X157" s="316"/>
      <c r="Y157" s="317"/>
      <c r="Z157" s="116">
        <f t="shared" si="18"/>
        <v>109</v>
      </c>
    </row>
    <row r="158" spans="1:26" s="249" customFormat="1">
      <c r="A158" s="99" t="s">
        <v>1235</v>
      </c>
      <c r="B158" s="99" t="s">
        <v>1236</v>
      </c>
      <c r="C158" s="99"/>
      <c r="D158" s="99"/>
      <c r="E158" s="99"/>
      <c r="F158" s="99"/>
      <c r="G158" s="134" t="str">
        <f t="shared" ref="G158:G221" si="22">CONCATENATE(H158,"/",I158,"/",J158,)</f>
        <v>18/2/2006</v>
      </c>
      <c r="H158" s="135">
        <v>18</v>
      </c>
      <c r="I158" s="135">
        <v>2</v>
      </c>
      <c r="J158" s="136">
        <v>2006</v>
      </c>
      <c r="K158" s="99"/>
      <c r="L158" s="99"/>
      <c r="M158" s="99" t="s">
        <v>798</v>
      </c>
      <c r="N158" s="315">
        <v>1</v>
      </c>
      <c r="O158" s="315" t="s">
        <v>1237</v>
      </c>
      <c r="Q158" s="249">
        <v>10</v>
      </c>
      <c r="R158" s="30">
        <f t="shared" si="20"/>
        <v>0</v>
      </c>
      <c r="S158" s="5">
        <v>0</v>
      </c>
      <c r="T158" s="317">
        <v>0</v>
      </c>
      <c r="U158" s="15">
        <f t="shared" si="19"/>
        <v>0</v>
      </c>
      <c r="V158" s="317">
        <f t="shared" si="17"/>
        <v>1</v>
      </c>
      <c r="X158" s="316"/>
      <c r="Y158" s="317"/>
      <c r="Z158" s="116">
        <f t="shared" si="18"/>
        <v>109</v>
      </c>
    </row>
    <row r="159" spans="1:26" s="249" customFormat="1">
      <c r="A159" s="99" t="s">
        <v>1238</v>
      </c>
      <c r="B159" s="99" t="s">
        <v>1132</v>
      </c>
      <c r="C159" s="99"/>
      <c r="D159" s="99" t="s">
        <v>1239</v>
      </c>
      <c r="E159" s="99"/>
      <c r="F159" s="99" t="s">
        <v>916</v>
      </c>
      <c r="G159" s="134" t="str">
        <f t="shared" si="22"/>
        <v>9/12/2003</v>
      </c>
      <c r="H159" s="135">
        <v>9</v>
      </c>
      <c r="I159" s="135">
        <v>12</v>
      </c>
      <c r="J159" s="136">
        <v>2003</v>
      </c>
      <c r="K159" s="99" t="s">
        <v>58</v>
      </c>
      <c r="L159" s="99">
        <v>13766</v>
      </c>
      <c r="M159" s="99" t="s">
        <v>798</v>
      </c>
      <c r="N159" s="315">
        <v>5194.8</v>
      </c>
      <c r="O159" s="315"/>
      <c r="Q159" s="249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7">
        <f t="shared" si="17"/>
        <v>1</v>
      </c>
      <c r="W159" s="249">
        <v>2773</v>
      </c>
      <c r="X159" s="316"/>
      <c r="Y159" s="317"/>
      <c r="Z159" s="116">
        <f t="shared" si="18"/>
        <v>120</v>
      </c>
    </row>
    <row r="160" spans="1:26" s="249" customFormat="1">
      <c r="A160" s="99" t="s">
        <v>1240</v>
      </c>
      <c r="B160" s="99" t="s">
        <v>1132</v>
      </c>
      <c r="C160" s="99"/>
      <c r="D160" s="99" t="s">
        <v>1239</v>
      </c>
      <c r="E160" s="99"/>
      <c r="F160" s="99" t="s">
        <v>916</v>
      </c>
      <c r="G160" s="134" t="str">
        <f t="shared" si="22"/>
        <v>9/12/2003</v>
      </c>
      <c r="H160" s="135">
        <v>9</v>
      </c>
      <c r="I160" s="135">
        <v>12</v>
      </c>
      <c r="J160" s="136">
        <v>2003</v>
      </c>
      <c r="K160" s="99" t="s">
        <v>58</v>
      </c>
      <c r="L160" s="99">
        <v>13766</v>
      </c>
      <c r="M160" s="99" t="s">
        <v>798</v>
      </c>
      <c r="N160" s="315">
        <v>5192.32</v>
      </c>
      <c r="O160" s="315"/>
      <c r="Q160" s="249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7">
        <f t="shared" si="17"/>
        <v>1</v>
      </c>
      <c r="W160" s="249">
        <v>2773</v>
      </c>
      <c r="X160" s="316"/>
      <c r="Y160" s="317"/>
      <c r="Z160" s="116">
        <f t="shared" si="18"/>
        <v>120</v>
      </c>
    </row>
    <row r="161" spans="1:26" s="249" customFormat="1">
      <c r="A161" s="99" t="s">
        <v>1241</v>
      </c>
      <c r="B161" s="99" t="s">
        <v>1242</v>
      </c>
      <c r="C161" s="99"/>
      <c r="D161" s="99">
        <v>2269</v>
      </c>
      <c r="E161" s="99"/>
      <c r="F161" s="99" t="s">
        <v>1243</v>
      </c>
      <c r="G161" s="134" t="str">
        <f t="shared" si="22"/>
        <v>19/1/2004</v>
      </c>
      <c r="H161" s="135">
        <v>19</v>
      </c>
      <c r="I161" s="135">
        <v>1</v>
      </c>
      <c r="J161" s="136">
        <v>2004</v>
      </c>
      <c r="K161" s="99" t="s">
        <v>58</v>
      </c>
      <c r="L161" s="99" t="s">
        <v>1244</v>
      </c>
      <c r="M161" s="99" t="s">
        <v>798</v>
      </c>
      <c r="N161" s="315">
        <v>7236.13</v>
      </c>
      <c r="O161" s="315" t="s">
        <v>978</v>
      </c>
      <c r="Q161" s="249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7">
        <f t="shared" si="17"/>
        <v>0.99999999999909051</v>
      </c>
      <c r="W161" s="249">
        <v>2983</v>
      </c>
      <c r="X161" s="316"/>
      <c r="Y161" s="317"/>
      <c r="Z161" s="116">
        <f t="shared" si="18"/>
        <v>120</v>
      </c>
    </row>
    <row r="162" spans="1:26" s="249" customFormat="1">
      <c r="A162" s="99" t="s">
        <v>1245</v>
      </c>
      <c r="B162" s="99" t="s">
        <v>1242</v>
      </c>
      <c r="C162" s="99"/>
      <c r="D162" s="99">
        <v>2269</v>
      </c>
      <c r="E162" s="99"/>
      <c r="F162" s="99" t="s">
        <v>1243</v>
      </c>
      <c r="G162" s="134" t="str">
        <f t="shared" si="22"/>
        <v>19/1/2004</v>
      </c>
      <c r="H162" s="135">
        <v>19</v>
      </c>
      <c r="I162" s="135">
        <v>1</v>
      </c>
      <c r="J162" s="136">
        <v>2004</v>
      </c>
      <c r="K162" s="99" t="s">
        <v>58</v>
      </c>
      <c r="L162" s="99" t="s">
        <v>1244</v>
      </c>
      <c r="M162" s="99" t="s">
        <v>798</v>
      </c>
      <c r="N162" s="315">
        <v>7236.13</v>
      </c>
      <c r="O162" s="315" t="s">
        <v>1004</v>
      </c>
      <c r="Q162" s="249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7">
        <f t="shared" si="17"/>
        <v>0.99999999999909051</v>
      </c>
      <c r="W162" s="249">
        <v>2983</v>
      </c>
      <c r="X162" s="316"/>
      <c r="Y162" s="317"/>
      <c r="Z162" s="116">
        <f t="shared" si="18"/>
        <v>120</v>
      </c>
    </row>
    <row r="163" spans="1:26" s="249" customFormat="1">
      <c r="A163" s="99" t="s">
        <v>1246</v>
      </c>
      <c r="B163" s="99" t="s">
        <v>1242</v>
      </c>
      <c r="C163" s="99"/>
      <c r="D163" s="99">
        <v>2269</v>
      </c>
      <c r="E163" s="99"/>
      <c r="F163" s="99" t="s">
        <v>1243</v>
      </c>
      <c r="G163" s="134" t="str">
        <f t="shared" si="22"/>
        <v>19/1/2004</v>
      </c>
      <c r="H163" s="135">
        <v>19</v>
      </c>
      <c r="I163" s="135">
        <v>1</v>
      </c>
      <c r="J163" s="136">
        <v>2004</v>
      </c>
      <c r="K163" s="99" t="s">
        <v>58</v>
      </c>
      <c r="L163" s="99" t="s">
        <v>1244</v>
      </c>
      <c r="M163" s="99" t="s">
        <v>798</v>
      </c>
      <c r="N163" s="315">
        <v>7236.13</v>
      </c>
      <c r="O163" s="315"/>
      <c r="Q163" s="249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7">
        <f t="shared" si="17"/>
        <v>0.99999999999909051</v>
      </c>
      <c r="W163" s="249">
        <v>2983</v>
      </c>
      <c r="X163" s="316"/>
      <c r="Y163" s="317"/>
      <c r="Z163" s="116">
        <f t="shared" si="18"/>
        <v>120</v>
      </c>
    </row>
    <row r="164" spans="1:26" s="249" customFormat="1">
      <c r="A164" s="99" t="s">
        <v>1247</v>
      </c>
      <c r="B164" s="99" t="s">
        <v>1242</v>
      </c>
      <c r="C164" s="99"/>
      <c r="D164" s="99">
        <v>2269</v>
      </c>
      <c r="E164" s="99"/>
      <c r="F164" s="99" t="s">
        <v>1243</v>
      </c>
      <c r="G164" s="134" t="str">
        <f t="shared" si="22"/>
        <v>19/1/2004</v>
      </c>
      <c r="H164" s="135">
        <v>19</v>
      </c>
      <c r="I164" s="135">
        <v>1</v>
      </c>
      <c r="J164" s="136">
        <v>2004</v>
      </c>
      <c r="K164" s="99" t="s">
        <v>58</v>
      </c>
      <c r="L164" s="99" t="s">
        <v>1244</v>
      </c>
      <c r="M164" s="99" t="s">
        <v>798</v>
      </c>
      <c r="N164" s="315">
        <v>7236.13</v>
      </c>
      <c r="O164" s="315"/>
      <c r="Q164" s="249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7">
        <f t="shared" si="17"/>
        <v>0.99999999999909051</v>
      </c>
      <c r="W164" s="249">
        <v>2983</v>
      </c>
      <c r="X164" s="316"/>
      <c r="Y164" s="317"/>
      <c r="Z164" s="116">
        <f t="shared" si="18"/>
        <v>120</v>
      </c>
    </row>
    <row r="165" spans="1:26" s="249" customFormat="1">
      <c r="A165" s="99" t="s">
        <v>1248</v>
      </c>
      <c r="B165" s="99" t="s">
        <v>1242</v>
      </c>
      <c r="C165" s="99"/>
      <c r="D165" s="99">
        <v>2269</v>
      </c>
      <c r="E165" s="99"/>
      <c r="F165" s="99" t="s">
        <v>1243</v>
      </c>
      <c r="G165" s="134" t="str">
        <f t="shared" si="22"/>
        <v>19/1/2004</v>
      </c>
      <c r="H165" s="135">
        <v>19</v>
      </c>
      <c r="I165" s="135">
        <v>1</v>
      </c>
      <c r="J165" s="136">
        <v>2004</v>
      </c>
      <c r="K165" s="99" t="s">
        <v>58</v>
      </c>
      <c r="L165" s="99" t="s">
        <v>1244</v>
      </c>
      <c r="M165" s="99" t="s">
        <v>798</v>
      </c>
      <c r="N165" s="315">
        <v>7236.13</v>
      </c>
      <c r="O165" s="315"/>
      <c r="Q165" s="249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7">
        <f t="shared" si="17"/>
        <v>0.99999999999909051</v>
      </c>
      <c r="W165" s="249">
        <v>2983</v>
      </c>
      <c r="X165" s="316"/>
      <c r="Y165" s="317"/>
      <c r="Z165" s="116">
        <f t="shared" si="18"/>
        <v>120</v>
      </c>
    </row>
    <row r="166" spans="1:26" s="249" customFormat="1">
      <c r="A166" s="99" t="s">
        <v>1249</v>
      </c>
      <c r="B166" s="99" t="s">
        <v>1242</v>
      </c>
      <c r="C166" s="99"/>
      <c r="D166" s="99">
        <v>2269</v>
      </c>
      <c r="E166" s="99"/>
      <c r="F166" s="99" t="s">
        <v>1243</v>
      </c>
      <c r="G166" s="134" t="str">
        <f t="shared" si="22"/>
        <v>19/1/2004</v>
      </c>
      <c r="H166" s="135">
        <v>19</v>
      </c>
      <c r="I166" s="135">
        <v>1</v>
      </c>
      <c r="J166" s="136">
        <v>2004</v>
      </c>
      <c r="K166" s="99" t="s">
        <v>58</v>
      </c>
      <c r="L166" s="99" t="s">
        <v>1244</v>
      </c>
      <c r="M166" s="99" t="s">
        <v>798</v>
      </c>
      <c r="N166" s="315">
        <v>7236.13</v>
      </c>
      <c r="O166" s="315"/>
      <c r="Q166" s="249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7">
        <f t="shared" si="17"/>
        <v>0.99999999999909051</v>
      </c>
      <c r="W166" s="249">
        <v>2983</v>
      </c>
      <c r="X166" s="316"/>
      <c r="Y166" s="317"/>
      <c r="Z166" s="116">
        <f t="shared" si="18"/>
        <v>120</v>
      </c>
    </row>
    <row r="167" spans="1:26" s="249" customFormat="1">
      <c r="A167" s="99" t="s">
        <v>1250</v>
      </c>
      <c r="B167" s="99" t="s">
        <v>1242</v>
      </c>
      <c r="C167" s="99"/>
      <c r="D167" s="99">
        <v>2269</v>
      </c>
      <c r="E167" s="99"/>
      <c r="F167" s="99" t="s">
        <v>1243</v>
      </c>
      <c r="G167" s="134" t="str">
        <f t="shared" si="22"/>
        <v>19/1/2004</v>
      </c>
      <c r="H167" s="135">
        <v>19</v>
      </c>
      <c r="I167" s="135">
        <v>1</v>
      </c>
      <c r="J167" s="136">
        <v>2004</v>
      </c>
      <c r="K167" s="99" t="s">
        <v>58</v>
      </c>
      <c r="L167" s="99" t="s">
        <v>1244</v>
      </c>
      <c r="M167" s="99" t="s">
        <v>798</v>
      </c>
      <c r="N167" s="315">
        <v>7236.13</v>
      </c>
      <c r="O167" s="315"/>
      <c r="Q167" s="249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7">
        <f t="shared" ref="V167:V198" si="23">N167-T167</f>
        <v>0.99999999999909051</v>
      </c>
      <c r="W167" s="249">
        <v>2983</v>
      </c>
      <c r="X167" s="316"/>
      <c r="Y167" s="317"/>
      <c r="Z167" s="116">
        <f t="shared" si="18"/>
        <v>120</v>
      </c>
    </row>
    <row r="168" spans="1:26" s="249" customFormat="1">
      <c r="A168" s="99" t="s">
        <v>1251</v>
      </c>
      <c r="B168" s="99" t="s">
        <v>1242</v>
      </c>
      <c r="C168" s="99"/>
      <c r="D168" s="99">
        <v>2269</v>
      </c>
      <c r="E168" s="99"/>
      <c r="F168" s="99" t="s">
        <v>1243</v>
      </c>
      <c r="G168" s="134" t="str">
        <f t="shared" si="22"/>
        <v>19/1/2004</v>
      </c>
      <c r="H168" s="135">
        <v>19</v>
      </c>
      <c r="I168" s="135">
        <v>1</v>
      </c>
      <c r="J168" s="136">
        <v>2004</v>
      </c>
      <c r="K168" s="99" t="s">
        <v>58</v>
      </c>
      <c r="L168" s="99" t="s">
        <v>1244</v>
      </c>
      <c r="M168" s="99" t="s">
        <v>798</v>
      </c>
      <c r="N168" s="315">
        <v>7236.13</v>
      </c>
      <c r="O168" s="315"/>
      <c r="Q168" s="249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7">
        <f t="shared" si="23"/>
        <v>0.99999999999909051</v>
      </c>
      <c r="W168" s="249">
        <v>2983</v>
      </c>
      <c r="X168" s="316"/>
      <c r="Y168" s="317"/>
      <c r="Z168" s="116">
        <f t="shared" si="18"/>
        <v>120</v>
      </c>
    </row>
    <row r="169" spans="1:26" s="249" customFormat="1">
      <c r="A169" s="99" t="s">
        <v>1252</v>
      </c>
      <c r="B169" s="99" t="s">
        <v>1242</v>
      </c>
      <c r="C169" s="99"/>
      <c r="D169" s="99">
        <v>2269</v>
      </c>
      <c r="E169" s="99"/>
      <c r="F169" s="99" t="s">
        <v>1243</v>
      </c>
      <c r="G169" s="134" t="str">
        <f t="shared" si="22"/>
        <v>19/1/2004</v>
      </c>
      <c r="H169" s="135">
        <v>19</v>
      </c>
      <c r="I169" s="135">
        <v>1</v>
      </c>
      <c r="J169" s="136">
        <v>2004</v>
      </c>
      <c r="K169" s="99" t="s">
        <v>58</v>
      </c>
      <c r="L169" s="99" t="s">
        <v>1244</v>
      </c>
      <c r="M169" s="99" t="s">
        <v>798</v>
      </c>
      <c r="N169" s="315">
        <v>7236.13</v>
      </c>
      <c r="O169" s="315"/>
      <c r="Q169" s="249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7">
        <f t="shared" si="23"/>
        <v>0.99999999999909051</v>
      </c>
      <c r="W169" s="249">
        <v>2983</v>
      </c>
      <c r="X169" s="316"/>
      <c r="Y169" s="317"/>
      <c r="Z169" s="116">
        <f t="shared" si="18"/>
        <v>120</v>
      </c>
    </row>
    <row r="170" spans="1:26" s="249" customFormat="1">
      <c r="A170" s="99" t="s">
        <v>1253</v>
      </c>
      <c r="B170" s="99" t="s">
        <v>1242</v>
      </c>
      <c r="C170" s="99"/>
      <c r="D170" s="99">
        <v>2269</v>
      </c>
      <c r="E170" s="99"/>
      <c r="F170" s="99" t="s">
        <v>1243</v>
      </c>
      <c r="G170" s="134" t="str">
        <f t="shared" si="22"/>
        <v>19/1/2004</v>
      </c>
      <c r="H170" s="135">
        <v>19</v>
      </c>
      <c r="I170" s="135">
        <v>1</v>
      </c>
      <c r="J170" s="136">
        <v>2004</v>
      </c>
      <c r="K170" s="99" t="s">
        <v>58</v>
      </c>
      <c r="L170" s="99" t="s">
        <v>1244</v>
      </c>
      <c r="M170" s="99" t="s">
        <v>798</v>
      </c>
      <c r="N170" s="315">
        <v>7236.13</v>
      </c>
      <c r="O170" s="315"/>
      <c r="Q170" s="249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7">
        <f t="shared" si="23"/>
        <v>0.99999999999909051</v>
      </c>
      <c r="W170" s="249">
        <v>2983</v>
      </c>
      <c r="X170" s="316"/>
      <c r="Y170" s="317"/>
      <c r="Z170" s="116">
        <f t="shared" si="18"/>
        <v>120</v>
      </c>
    </row>
    <row r="171" spans="1:26" s="249" customFormat="1" ht="14.25" customHeight="1">
      <c r="A171" s="99" t="s">
        <v>1254</v>
      </c>
      <c r="B171" s="99" t="s">
        <v>1242</v>
      </c>
      <c r="C171" s="99"/>
      <c r="D171" s="99">
        <v>2269</v>
      </c>
      <c r="E171" s="99"/>
      <c r="F171" s="99" t="s">
        <v>1243</v>
      </c>
      <c r="G171" s="134" t="str">
        <f t="shared" si="22"/>
        <v>19/1/2004</v>
      </c>
      <c r="H171" s="135">
        <v>19</v>
      </c>
      <c r="I171" s="135">
        <v>1</v>
      </c>
      <c r="J171" s="136">
        <v>2004</v>
      </c>
      <c r="K171" s="99" t="s">
        <v>58</v>
      </c>
      <c r="L171" s="99" t="s">
        <v>1244</v>
      </c>
      <c r="M171" s="99" t="s">
        <v>798</v>
      </c>
      <c r="N171" s="315">
        <v>7236.13</v>
      </c>
      <c r="O171" s="315"/>
      <c r="Q171" s="249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7">
        <f t="shared" si="23"/>
        <v>0.99999999999909051</v>
      </c>
      <c r="W171" s="249">
        <v>2983</v>
      </c>
      <c r="X171" s="316"/>
      <c r="Y171" s="317"/>
      <c r="Z171" s="116">
        <f t="shared" si="18"/>
        <v>120</v>
      </c>
    </row>
    <row r="172" spans="1:26" s="249" customFormat="1">
      <c r="A172" s="152" t="s">
        <v>1255</v>
      </c>
      <c r="B172" s="152" t="s">
        <v>1242</v>
      </c>
      <c r="C172" s="152"/>
      <c r="D172" s="152">
        <v>2269</v>
      </c>
      <c r="E172" s="152"/>
      <c r="F172" s="152" t="s">
        <v>1243</v>
      </c>
      <c r="G172" s="153" t="str">
        <f t="shared" si="22"/>
        <v>19/1/2004</v>
      </c>
      <c r="H172" s="154">
        <v>19</v>
      </c>
      <c r="I172" s="154">
        <v>1</v>
      </c>
      <c r="J172" s="155">
        <v>2004</v>
      </c>
      <c r="K172" s="152" t="s">
        <v>58</v>
      </c>
      <c r="L172" s="152" t="s">
        <v>1244</v>
      </c>
      <c r="M172" s="152" t="s">
        <v>798</v>
      </c>
      <c r="N172" s="323">
        <v>7236.13</v>
      </c>
      <c r="O172" s="315" t="s">
        <v>1021</v>
      </c>
      <c r="Q172" s="324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25">
        <f t="shared" si="23"/>
        <v>0.99999999999909051</v>
      </c>
      <c r="W172" s="324">
        <v>2983</v>
      </c>
      <c r="X172" s="326"/>
      <c r="Y172" s="325"/>
      <c r="Z172" s="159">
        <f t="shared" si="18"/>
        <v>120</v>
      </c>
    </row>
    <row r="173" spans="1:26" s="249" customFormat="1">
      <c r="A173" s="99" t="s">
        <v>1256</v>
      </c>
      <c r="B173" s="99" t="s">
        <v>1242</v>
      </c>
      <c r="C173" s="99"/>
      <c r="D173" s="99">
        <v>2269</v>
      </c>
      <c r="E173" s="99"/>
      <c r="F173" s="99" t="s">
        <v>1243</v>
      </c>
      <c r="G173" s="134" t="str">
        <f t="shared" si="22"/>
        <v>19/1/2004</v>
      </c>
      <c r="H173" s="135">
        <v>19</v>
      </c>
      <c r="I173" s="135">
        <v>1</v>
      </c>
      <c r="J173" s="136">
        <v>2004</v>
      </c>
      <c r="K173" s="99" t="s">
        <v>58</v>
      </c>
      <c r="L173" s="99" t="s">
        <v>1244</v>
      </c>
      <c r="M173" s="99" t="s">
        <v>798</v>
      </c>
      <c r="N173" s="315">
        <v>7236.13</v>
      </c>
      <c r="O173" s="315"/>
      <c r="Q173" s="249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7">
        <f t="shared" si="23"/>
        <v>0.99999999999909051</v>
      </c>
      <c r="W173" s="249">
        <v>2983</v>
      </c>
      <c r="X173" s="316"/>
      <c r="Y173" s="317"/>
      <c r="Z173" s="116">
        <f t="shared" si="18"/>
        <v>120</v>
      </c>
    </row>
    <row r="174" spans="1:26" s="249" customFormat="1">
      <c r="A174" s="152" t="s">
        <v>1257</v>
      </c>
      <c r="B174" s="152" t="s">
        <v>1242</v>
      </c>
      <c r="C174" s="152"/>
      <c r="D174" s="152">
        <v>2269</v>
      </c>
      <c r="E174" s="152"/>
      <c r="F174" s="152" t="s">
        <v>1243</v>
      </c>
      <c r="G174" s="153" t="str">
        <f t="shared" si="22"/>
        <v>19/1/2004</v>
      </c>
      <c r="H174" s="154">
        <v>19</v>
      </c>
      <c r="I174" s="154">
        <v>1</v>
      </c>
      <c r="J174" s="155">
        <v>2004</v>
      </c>
      <c r="K174" s="152" t="s">
        <v>58</v>
      </c>
      <c r="L174" s="152" t="s">
        <v>1244</v>
      </c>
      <c r="M174" s="152" t="s">
        <v>798</v>
      </c>
      <c r="N174" s="323">
        <v>7236.13</v>
      </c>
      <c r="O174" s="315" t="s">
        <v>1021</v>
      </c>
      <c r="Q174" s="324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25">
        <f t="shared" si="23"/>
        <v>0.99999999999909051</v>
      </c>
      <c r="W174" s="324">
        <v>2983</v>
      </c>
      <c r="X174" s="326"/>
      <c r="Y174" s="325"/>
      <c r="Z174" s="159">
        <f t="shared" si="18"/>
        <v>120</v>
      </c>
    </row>
    <row r="175" spans="1:26" s="249" customFormat="1">
      <c r="A175" s="99" t="s">
        <v>1258</v>
      </c>
      <c r="B175" s="99" t="s">
        <v>1242</v>
      </c>
      <c r="C175" s="99"/>
      <c r="D175" s="99">
        <v>2269</v>
      </c>
      <c r="E175" s="99"/>
      <c r="F175" s="99" t="s">
        <v>1243</v>
      </c>
      <c r="G175" s="134" t="str">
        <f t="shared" si="22"/>
        <v>19/1/2004</v>
      </c>
      <c r="H175" s="135">
        <v>19</v>
      </c>
      <c r="I175" s="135">
        <v>1</v>
      </c>
      <c r="J175" s="136">
        <v>2004</v>
      </c>
      <c r="K175" s="99" t="s">
        <v>58</v>
      </c>
      <c r="L175" s="99" t="s">
        <v>1244</v>
      </c>
      <c r="M175" s="99" t="s">
        <v>798</v>
      </c>
      <c r="N175" s="315">
        <v>7236.13</v>
      </c>
      <c r="O175" s="315"/>
      <c r="Q175" s="249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7">
        <f t="shared" si="23"/>
        <v>0.99999999999909051</v>
      </c>
      <c r="W175" s="249">
        <v>2983</v>
      </c>
      <c r="X175" s="316"/>
      <c r="Y175" s="317"/>
      <c r="Z175" s="116">
        <f t="shared" si="18"/>
        <v>120</v>
      </c>
    </row>
    <row r="176" spans="1:26" s="249" customFormat="1">
      <c r="A176" s="99" t="s">
        <v>1259</v>
      </c>
      <c r="B176" s="99" t="s">
        <v>1242</v>
      </c>
      <c r="C176" s="99"/>
      <c r="D176" s="99">
        <v>2269</v>
      </c>
      <c r="E176" s="99"/>
      <c r="F176" s="99" t="s">
        <v>1243</v>
      </c>
      <c r="G176" s="134" t="str">
        <f t="shared" si="22"/>
        <v>19/1/2004</v>
      </c>
      <c r="H176" s="135">
        <v>19</v>
      </c>
      <c r="I176" s="135">
        <v>1</v>
      </c>
      <c r="J176" s="136">
        <v>2004</v>
      </c>
      <c r="K176" s="99" t="s">
        <v>58</v>
      </c>
      <c r="L176" s="99" t="s">
        <v>1244</v>
      </c>
      <c r="M176" s="99" t="s">
        <v>798</v>
      </c>
      <c r="N176" s="315">
        <v>7236.13</v>
      </c>
      <c r="O176" s="315"/>
      <c r="Q176" s="249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7">
        <f t="shared" si="23"/>
        <v>0.99999999999909051</v>
      </c>
      <c r="W176" s="249">
        <v>2983</v>
      </c>
      <c r="X176" s="316"/>
      <c r="Y176" s="317"/>
      <c r="Z176" s="116">
        <f t="shared" si="18"/>
        <v>120</v>
      </c>
    </row>
    <row r="177" spans="1:26" s="249" customFormat="1">
      <c r="A177" s="99" t="s">
        <v>1260</v>
      </c>
      <c r="B177" s="99" t="s">
        <v>1242</v>
      </c>
      <c r="C177" s="99"/>
      <c r="D177" s="99">
        <v>2269</v>
      </c>
      <c r="E177" s="99"/>
      <c r="F177" s="99" t="s">
        <v>1243</v>
      </c>
      <c r="G177" s="134" t="str">
        <f t="shared" si="22"/>
        <v>19/1/2004</v>
      </c>
      <c r="H177" s="135">
        <v>19</v>
      </c>
      <c r="I177" s="135">
        <v>1</v>
      </c>
      <c r="J177" s="136">
        <v>2004</v>
      </c>
      <c r="K177" s="99" t="s">
        <v>58</v>
      </c>
      <c r="L177" s="99" t="s">
        <v>1244</v>
      </c>
      <c r="M177" s="99" t="s">
        <v>798</v>
      </c>
      <c r="N177" s="315">
        <v>7236.13</v>
      </c>
      <c r="O177" s="315"/>
      <c r="Q177" s="249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7">
        <f t="shared" si="23"/>
        <v>0.99999999999909051</v>
      </c>
      <c r="W177" s="249">
        <v>2983</v>
      </c>
      <c r="X177" s="316"/>
      <c r="Y177" s="317"/>
      <c r="Z177" s="116">
        <f t="shared" si="18"/>
        <v>120</v>
      </c>
    </row>
    <row r="178" spans="1:26" s="249" customFormat="1">
      <c r="A178" s="99" t="s">
        <v>1261</v>
      </c>
      <c r="B178" s="99" t="s">
        <v>1242</v>
      </c>
      <c r="C178" s="99"/>
      <c r="D178" s="99">
        <v>2269</v>
      </c>
      <c r="E178" s="99"/>
      <c r="F178" s="99" t="s">
        <v>1243</v>
      </c>
      <c r="G178" s="134" t="str">
        <f t="shared" si="22"/>
        <v>19/1/2004</v>
      </c>
      <c r="H178" s="135">
        <v>19</v>
      </c>
      <c r="I178" s="135">
        <v>1</v>
      </c>
      <c r="J178" s="136">
        <v>2004</v>
      </c>
      <c r="K178" s="99" t="s">
        <v>58</v>
      </c>
      <c r="L178" s="99" t="s">
        <v>1244</v>
      </c>
      <c r="M178" s="99" t="s">
        <v>798</v>
      </c>
      <c r="N178" s="315">
        <v>7236.13</v>
      </c>
      <c r="O178" s="315"/>
      <c r="Q178" s="249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7">
        <f t="shared" si="23"/>
        <v>0.99999999999909051</v>
      </c>
      <c r="W178" s="249">
        <v>2983</v>
      </c>
      <c r="X178" s="316"/>
      <c r="Y178" s="317"/>
      <c r="Z178" s="116">
        <f t="shared" si="18"/>
        <v>120</v>
      </c>
    </row>
    <row r="179" spans="1:26" s="249" customFormat="1">
      <c r="A179" s="99" t="s">
        <v>1262</v>
      </c>
      <c r="B179" s="99" t="s">
        <v>1242</v>
      </c>
      <c r="C179" s="99"/>
      <c r="D179" s="99">
        <v>2269</v>
      </c>
      <c r="E179" s="99"/>
      <c r="F179" s="99" t="s">
        <v>1243</v>
      </c>
      <c r="G179" s="134" t="str">
        <f t="shared" si="22"/>
        <v>19/1/2004</v>
      </c>
      <c r="H179" s="135">
        <v>19</v>
      </c>
      <c r="I179" s="135">
        <v>1</v>
      </c>
      <c r="J179" s="136">
        <v>2004</v>
      </c>
      <c r="K179" s="99" t="s">
        <v>58</v>
      </c>
      <c r="L179" s="99" t="s">
        <v>1244</v>
      </c>
      <c r="M179" s="99" t="s">
        <v>798</v>
      </c>
      <c r="N179" s="315">
        <v>7236.13</v>
      </c>
      <c r="O179" s="315"/>
      <c r="Q179" s="249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7">
        <f t="shared" si="23"/>
        <v>0.99999999999909051</v>
      </c>
      <c r="W179" s="249">
        <v>2983</v>
      </c>
      <c r="X179" s="316"/>
      <c r="Y179" s="317"/>
      <c r="Z179" s="116">
        <f t="shared" si="18"/>
        <v>120</v>
      </c>
    </row>
    <row r="180" spans="1:26" s="249" customFormat="1">
      <c r="A180" s="152" t="s">
        <v>1263</v>
      </c>
      <c r="B180" s="152" t="s">
        <v>1242</v>
      </c>
      <c r="C180" s="152"/>
      <c r="D180" s="152">
        <v>2269</v>
      </c>
      <c r="E180" s="152"/>
      <c r="F180" s="152" t="s">
        <v>1243</v>
      </c>
      <c r="G180" s="153" t="str">
        <f t="shared" si="22"/>
        <v>19/1/2004</v>
      </c>
      <c r="H180" s="154">
        <v>19</v>
      </c>
      <c r="I180" s="154">
        <v>1</v>
      </c>
      <c r="J180" s="155">
        <v>2004</v>
      </c>
      <c r="K180" s="152" t="s">
        <v>58</v>
      </c>
      <c r="L180" s="152" t="s">
        <v>1244</v>
      </c>
      <c r="M180" s="152" t="s">
        <v>798</v>
      </c>
      <c r="N180" s="323">
        <v>7236.13</v>
      </c>
      <c r="O180" s="315" t="s">
        <v>1021</v>
      </c>
      <c r="Q180" s="324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25">
        <f t="shared" si="23"/>
        <v>0.99999999999909051</v>
      </c>
      <c r="W180" s="324">
        <v>2983</v>
      </c>
      <c r="X180" s="326"/>
      <c r="Y180" s="325"/>
      <c r="Z180" s="159">
        <f t="shared" si="18"/>
        <v>120</v>
      </c>
    </row>
    <row r="181" spans="1:26" s="249" customFormat="1">
      <c r="A181" s="99" t="s">
        <v>1264</v>
      </c>
      <c r="B181" s="99" t="s">
        <v>1242</v>
      </c>
      <c r="C181" s="99"/>
      <c r="D181" s="99">
        <v>2269</v>
      </c>
      <c r="E181" s="99"/>
      <c r="F181" s="99" t="s">
        <v>1243</v>
      </c>
      <c r="G181" s="134" t="str">
        <f t="shared" si="22"/>
        <v>19/1/2004</v>
      </c>
      <c r="H181" s="135">
        <v>19</v>
      </c>
      <c r="I181" s="135">
        <v>1</v>
      </c>
      <c r="J181" s="136">
        <v>2004</v>
      </c>
      <c r="K181" s="99" t="s">
        <v>58</v>
      </c>
      <c r="L181" s="99" t="s">
        <v>1244</v>
      </c>
      <c r="M181" s="99" t="s">
        <v>798</v>
      </c>
      <c r="N181" s="315">
        <v>7236.13</v>
      </c>
      <c r="O181" s="315"/>
      <c r="Q181" s="249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7">
        <f t="shared" si="23"/>
        <v>0.99999999999909051</v>
      </c>
      <c r="W181" s="249">
        <v>2983</v>
      </c>
      <c r="X181" s="316"/>
      <c r="Y181" s="317"/>
      <c r="Z181" s="116">
        <f t="shared" si="18"/>
        <v>120</v>
      </c>
    </row>
    <row r="182" spans="1:26" s="249" customFormat="1">
      <c r="A182" s="99" t="s">
        <v>1265</v>
      </c>
      <c r="B182" s="99" t="s">
        <v>1242</v>
      </c>
      <c r="C182" s="99"/>
      <c r="D182" s="99">
        <v>2269</v>
      </c>
      <c r="E182" s="99"/>
      <c r="F182" s="99" t="s">
        <v>1243</v>
      </c>
      <c r="G182" s="134" t="str">
        <f t="shared" si="22"/>
        <v>19/1/2004</v>
      </c>
      <c r="H182" s="135">
        <v>19</v>
      </c>
      <c r="I182" s="135">
        <v>1</v>
      </c>
      <c r="J182" s="136">
        <v>2004</v>
      </c>
      <c r="K182" s="99" t="s">
        <v>58</v>
      </c>
      <c r="L182" s="99" t="s">
        <v>1244</v>
      </c>
      <c r="M182" s="99" t="s">
        <v>798</v>
      </c>
      <c r="N182" s="315">
        <v>7236.13</v>
      </c>
      <c r="O182" s="315"/>
      <c r="Q182" s="249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7">
        <f t="shared" si="23"/>
        <v>0.99999999999909051</v>
      </c>
      <c r="W182" s="249">
        <v>2983</v>
      </c>
      <c r="X182" s="316"/>
      <c r="Y182" s="317"/>
      <c r="Z182" s="116">
        <f t="shared" si="18"/>
        <v>120</v>
      </c>
    </row>
    <row r="183" spans="1:26" s="249" customFormat="1">
      <c r="A183" s="99" t="s">
        <v>1266</v>
      </c>
      <c r="B183" s="99" t="s">
        <v>1242</v>
      </c>
      <c r="C183" s="99"/>
      <c r="D183" s="99">
        <v>2269</v>
      </c>
      <c r="E183" s="99"/>
      <c r="F183" s="99" t="s">
        <v>1243</v>
      </c>
      <c r="G183" s="134" t="str">
        <f t="shared" si="22"/>
        <v>19/1/2004</v>
      </c>
      <c r="H183" s="135">
        <v>19</v>
      </c>
      <c r="I183" s="135">
        <v>1</v>
      </c>
      <c r="J183" s="136">
        <v>2004</v>
      </c>
      <c r="K183" s="99" t="s">
        <v>58</v>
      </c>
      <c r="L183" s="99" t="s">
        <v>1244</v>
      </c>
      <c r="M183" s="99" t="s">
        <v>798</v>
      </c>
      <c r="N183" s="315">
        <v>7236.13</v>
      </c>
      <c r="O183" s="315"/>
      <c r="Q183" s="249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7">
        <f t="shared" si="23"/>
        <v>0.99999999999909051</v>
      </c>
      <c r="W183" s="249">
        <v>2983</v>
      </c>
      <c r="X183" s="316"/>
      <c r="Y183" s="317"/>
      <c r="Z183" s="116">
        <f t="shared" si="18"/>
        <v>120</v>
      </c>
    </row>
    <row r="184" spans="1:26" s="249" customFormat="1">
      <c r="A184" s="99" t="s">
        <v>1267</v>
      </c>
      <c r="B184" s="99" t="s">
        <v>1242</v>
      </c>
      <c r="C184" s="99"/>
      <c r="D184" s="99">
        <v>2269</v>
      </c>
      <c r="E184" s="99"/>
      <c r="F184" s="99" t="s">
        <v>1243</v>
      </c>
      <c r="G184" s="134" t="str">
        <f t="shared" si="22"/>
        <v>19/1/2004</v>
      </c>
      <c r="H184" s="135">
        <v>19</v>
      </c>
      <c r="I184" s="135">
        <v>1</v>
      </c>
      <c r="J184" s="136">
        <v>2004</v>
      </c>
      <c r="K184" s="99" t="s">
        <v>58</v>
      </c>
      <c r="L184" s="99" t="s">
        <v>1244</v>
      </c>
      <c r="M184" s="99" t="s">
        <v>798</v>
      </c>
      <c r="N184" s="315">
        <v>7236.13</v>
      </c>
      <c r="O184" s="315"/>
      <c r="Q184" s="249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7">
        <f t="shared" si="23"/>
        <v>0.99999999999909051</v>
      </c>
      <c r="W184" s="249">
        <v>2983</v>
      </c>
      <c r="X184" s="316"/>
      <c r="Y184" s="317"/>
      <c r="Z184" s="116">
        <f t="shared" si="18"/>
        <v>120</v>
      </c>
    </row>
    <row r="185" spans="1:26" s="249" customFormat="1">
      <c r="A185" s="99" t="s">
        <v>1268</v>
      </c>
      <c r="B185" s="99" t="s">
        <v>1242</v>
      </c>
      <c r="C185" s="99"/>
      <c r="D185" s="99">
        <v>2269</v>
      </c>
      <c r="E185" s="99"/>
      <c r="F185" s="99" t="s">
        <v>1243</v>
      </c>
      <c r="G185" s="134" t="str">
        <f t="shared" si="22"/>
        <v>19/1/2004</v>
      </c>
      <c r="H185" s="135">
        <v>19</v>
      </c>
      <c r="I185" s="135">
        <v>1</v>
      </c>
      <c r="J185" s="136">
        <v>2004</v>
      </c>
      <c r="K185" s="99" t="s">
        <v>58</v>
      </c>
      <c r="L185" s="99" t="s">
        <v>1244</v>
      </c>
      <c r="M185" s="99" t="s">
        <v>798</v>
      </c>
      <c r="N185" s="315">
        <v>7236.13</v>
      </c>
      <c r="O185" s="315"/>
      <c r="Q185" s="249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7">
        <f t="shared" si="23"/>
        <v>0.99999999999909051</v>
      </c>
      <c r="W185" s="249">
        <v>2983</v>
      </c>
      <c r="X185" s="316"/>
      <c r="Y185" s="317"/>
      <c r="Z185" s="116">
        <f t="shared" si="18"/>
        <v>120</v>
      </c>
    </row>
    <row r="186" spans="1:26" s="249" customFormat="1">
      <c r="A186" s="99" t="s">
        <v>1269</v>
      </c>
      <c r="B186" s="99" t="s">
        <v>1242</v>
      </c>
      <c r="C186" s="99"/>
      <c r="D186" s="99">
        <v>2269</v>
      </c>
      <c r="E186" s="99"/>
      <c r="F186" s="99" t="s">
        <v>1243</v>
      </c>
      <c r="G186" s="134" t="str">
        <f t="shared" si="22"/>
        <v>19/1/2004</v>
      </c>
      <c r="H186" s="135">
        <v>19</v>
      </c>
      <c r="I186" s="135">
        <v>1</v>
      </c>
      <c r="J186" s="136">
        <v>2004</v>
      </c>
      <c r="K186" s="99" t="s">
        <v>58</v>
      </c>
      <c r="L186" s="99" t="s">
        <v>1244</v>
      </c>
      <c r="M186" s="99" t="s">
        <v>798</v>
      </c>
      <c r="N186" s="315">
        <v>7236.13</v>
      </c>
      <c r="O186" s="315"/>
      <c r="Q186" s="249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7">
        <f t="shared" si="23"/>
        <v>0.99999999999909051</v>
      </c>
      <c r="W186" s="249">
        <v>2983</v>
      </c>
      <c r="X186" s="316"/>
      <c r="Y186" s="317"/>
      <c r="Z186" s="116">
        <f t="shared" si="18"/>
        <v>120</v>
      </c>
    </row>
    <row r="187" spans="1:26" s="249" customFormat="1">
      <c r="A187" s="99" t="s">
        <v>1270</v>
      </c>
      <c r="B187" s="99" t="s">
        <v>1242</v>
      </c>
      <c r="C187" s="99"/>
      <c r="D187" s="99">
        <v>2269</v>
      </c>
      <c r="E187" s="99"/>
      <c r="F187" s="99" t="s">
        <v>1243</v>
      </c>
      <c r="G187" s="134" t="str">
        <f t="shared" si="22"/>
        <v>19/1/2004</v>
      </c>
      <c r="H187" s="135">
        <v>19</v>
      </c>
      <c r="I187" s="135">
        <v>1</v>
      </c>
      <c r="J187" s="136">
        <v>2004</v>
      </c>
      <c r="K187" s="99" t="s">
        <v>58</v>
      </c>
      <c r="L187" s="99" t="s">
        <v>1244</v>
      </c>
      <c r="M187" s="99" t="s">
        <v>798</v>
      </c>
      <c r="N187" s="315">
        <v>7236.13</v>
      </c>
      <c r="O187" s="315"/>
      <c r="Q187" s="249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7">
        <f t="shared" si="23"/>
        <v>0.99999999999909051</v>
      </c>
      <c r="W187" s="249">
        <v>2983</v>
      </c>
      <c r="X187" s="316"/>
      <c r="Y187" s="317"/>
      <c r="Z187" s="116">
        <f t="shared" si="18"/>
        <v>120</v>
      </c>
    </row>
    <row r="188" spans="1:26" s="249" customFormat="1">
      <c r="A188" s="99" t="s">
        <v>1271</v>
      </c>
      <c r="B188" s="99" t="s">
        <v>1242</v>
      </c>
      <c r="C188" s="99"/>
      <c r="D188" s="99">
        <v>2269</v>
      </c>
      <c r="E188" s="99"/>
      <c r="F188" s="99" t="s">
        <v>1243</v>
      </c>
      <c r="G188" s="134" t="str">
        <f t="shared" si="22"/>
        <v>19/1/2004</v>
      </c>
      <c r="H188" s="135">
        <v>19</v>
      </c>
      <c r="I188" s="135">
        <v>1</v>
      </c>
      <c r="J188" s="136">
        <v>2004</v>
      </c>
      <c r="K188" s="99" t="s">
        <v>58</v>
      </c>
      <c r="L188" s="99" t="s">
        <v>1244</v>
      </c>
      <c r="M188" s="99" t="s">
        <v>798</v>
      </c>
      <c r="N188" s="315">
        <v>7236.13</v>
      </c>
      <c r="O188" s="315"/>
      <c r="Q188" s="249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7">
        <f t="shared" si="23"/>
        <v>0.99999999999909051</v>
      </c>
      <c r="W188" s="249">
        <v>2983</v>
      </c>
      <c r="X188" s="316"/>
      <c r="Y188" s="317"/>
      <c r="Z188" s="116">
        <f t="shared" si="18"/>
        <v>120</v>
      </c>
    </row>
    <row r="189" spans="1:26" s="249" customFormat="1">
      <c r="A189" s="152" t="s">
        <v>1272</v>
      </c>
      <c r="B189" s="152" t="s">
        <v>1242</v>
      </c>
      <c r="C189" s="152"/>
      <c r="D189" s="152">
        <v>2269</v>
      </c>
      <c r="E189" s="152"/>
      <c r="F189" s="152" t="s">
        <v>1243</v>
      </c>
      <c r="G189" s="153" t="str">
        <f t="shared" si="22"/>
        <v>19/1/2004</v>
      </c>
      <c r="H189" s="154">
        <v>19</v>
      </c>
      <c r="I189" s="154">
        <v>1</v>
      </c>
      <c r="J189" s="155">
        <v>2004</v>
      </c>
      <c r="K189" s="152" t="s">
        <v>58</v>
      </c>
      <c r="L189" s="152" t="s">
        <v>1244</v>
      </c>
      <c r="M189" s="152" t="s">
        <v>798</v>
      </c>
      <c r="N189" s="323">
        <v>7236.13</v>
      </c>
      <c r="O189" s="315" t="s">
        <v>1021</v>
      </c>
      <c r="Q189" s="324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25">
        <f t="shared" si="23"/>
        <v>0.99999999999909051</v>
      </c>
      <c r="W189" s="324">
        <v>2983</v>
      </c>
      <c r="X189" s="326"/>
      <c r="Y189" s="325"/>
      <c r="Z189" s="159">
        <f t="shared" si="18"/>
        <v>120</v>
      </c>
    </row>
    <row r="190" spans="1:26" s="249" customFormat="1">
      <c r="A190" s="99" t="s">
        <v>1273</v>
      </c>
      <c r="B190" s="99" t="s">
        <v>1242</v>
      </c>
      <c r="C190" s="99"/>
      <c r="D190" s="99">
        <v>2269</v>
      </c>
      <c r="E190" s="99"/>
      <c r="F190" s="99" t="s">
        <v>1243</v>
      </c>
      <c r="G190" s="134" t="str">
        <f t="shared" si="22"/>
        <v>19/1/2004</v>
      </c>
      <c r="H190" s="135">
        <v>19</v>
      </c>
      <c r="I190" s="135">
        <v>1</v>
      </c>
      <c r="J190" s="136">
        <v>2004</v>
      </c>
      <c r="K190" s="99" t="s">
        <v>58</v>
      </c>
      <c r="L190" s="99" t="s">
        <v>1244</v>
      </c>
      <c r="M190" s="99" t="s">
        <v>798</v>
      </c>
      <c r="N190" s="315">
        <v>7236.13</v>
      </c>
      <c r="O190" s="315"/>
      <c r="Q190" s="249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7">
        <f t="shared" si="23"/>
        <v>0.99999999999909051</v>
      </c>
      <c r="W190" s="249">
        <v>2983</v>
      </c>
      <c r="X190" s="316"/>
      <c r="Y190" s="317"/>
      <c r="Z190" s="116">
        <f t="shared" si="18"/>
        <v>120</v>
      </c>
    </row>
    <row r="191" spans="1:26" s="249" customFormat="1">
      <c r="A191" s="99" t="s">
        <v>1274</v>
      </c>
      <c r="B191" s="99" t="s">
        <v>1242</v>
      </c>
      <c r="C191" s="99"/>
      <c r="D191" s="99">
        <v>2269</v>
      </c>
      <c r="E191" s="99"/>
      <c r="F191" s="99" t="s">
        <v>1243</v>
      </c>
      <c r="G191" s="134" t="str">
        <f t="shared" si="22"/>
        <v>19/1/2004</v>
      </c>
      <c r="H191" s="135">
        <v>19</v>
      </c>
      <c r="I191" s="135">
        <v>1</v>
      </c>
      <c r="J191" s="136">
        <v>2004</v>
      </c>
      <c r="K191" s="99" t="s">
        <v>58</v>
      </c>
      <c r="L191" s="99" t="s">
        <v>1244</v>
      </c>
      <c r="M191" s="99" t="s">
        <v>798</v>
      </c>
      <c r="N191" s="315">
        <v>7236.13</v>
      </c>
      <c r="O191" s="315"/>
      <c r="Q191" s="249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7">
        <f t="shared" si="23"/>
        <v>0.99999999999909051</v>
      </c>
      <c r="W191" s="249">
        <v>2983</v>
      </c>
      <c r="X191" s="316"/>
      <c r="Y191" s="317"/>
      <c r="Z191" s="116">
        <f t="shared" si="18"/>
        <v>120</v>
      </c>
    </row>
    <row r="192" spans="1:26" s="198" customFormat="1">
      <c r="A192" s="99" t="s">
        <v>1275</v>
      </c>
      <c r="B192" s="99" t="s">
        <v>1242</v>
      </c>
      <c r="C192" s="99"/>
      <c r="D192" s="99">
        <v>2269</v>
      </c>
      <c r="E192" s="99"/>
      <c r="F192" s="99" t="s">
        <v>1243</v>
      </c>
      <c r="G192" s="134" t="str">
        <f t="shared" si="22"/>
        <v>19/1/2004</v>
      </c>
      <c r="H192" s="135">
        <v>19</v>
      </c>
      <c r="I192" s="135">
        <v>1</v>
      </c>
      <c r="J192" s="136">
        <v>2004</v>
      </c>
      <c r="K192" s="99" t="s">
        <v>58</v>
      </c>
      <c r="L192" s="99" t="s">
        <v>1244</v>
      </c>
      <c r="M192" s="99" t="s">
        <v>798</v>
      </c>
      <c r="N192" s="315">
        <v>7236.13</v>
      </c>
      <c r="O192" s="315"/>
      <c r="P192" s="249"/>
      <c r="Q192" s="249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7">
        <f t="shared" si="23"/>
        <v>0.99999999999909051</v>
      </c>
      <c r="W192" s="249">
        <v>2983</v>
      </c>
      <c r="X192" s="316"/>
      <c r="Y192" s="317"/>
      <c r="Z192" s="116">
        <f t="shared" si="18"/>
        <v>120</v>
      </c>
    </row>
    <row r="193" spans="1:26" s="199" customFormat="1">
      <c r="A193" s="99" t="s">
        <v>1276</v>
      </c>
      <c r="B193" s="99" t="s">
        <v>1242</v>
      </c>
      <c r="C193" s="99"/>
      <c r="D193" s="99">
        <v>2269</v>
      </c>
      <c r="E193" s="99"/>
      <c r="F193" s="99" t="s">
        <v>1243</v>
      </c>
      <c r="G193" s="134" t="str">
        <f t="shared" si="22"/>
        <v>19/1/2004</v>
      </c>
      <c r="H193" s="135">
        <v>19</v>
      </c>
      <c r="I193" s="135">
        <v>1</v>
      </c>
      <c r="J193" s="136">
        <v>2004</v>
      </c>
      <c r="K193" s="99" t="s">
        <v>58</v>
      </c>
      <c r="L193" s="99" t="s">
        <v>1244</v>
      </c>
      <c r="M193" s="99" t="s">
        <v>798</v>
      </c>
      <c r="N193" s="315">
        <v>7236.13</v>
      </c>
      <c r="O193" s="315"/>
      <c r="P193" s="249"/>
      <c r="Q193" s="249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7">
        <f t="shared" si="23"/>
        <v>0.99999999999909051</v>
      </c>
      <c r="W193" s="249">
        <v>2983</v>
      </c>
      <c r="X193" s="316"/>
      <c r="Y193" s="317"/>
      <c r="Z193" s="116">
        <f t="shared" si="18"/>
        <v>120</v>
      </c>
    </row>
    <row r="194" spans="1:26" s="249" customFormat="1">
      <c r="A194" s="99" t="s">
        <v>1277</v>
      </c>
      <c r="B194" s="99" t="s">
        <v>1242</v>
      </c>
      <c r="C194" s="99"/>
      <c r="D194" s="99">
        <v>2269</v>
      </c>
      <c r="E194" s="99"/>
      <c r="F194" s="99" t="s">
        <v>1243</v>
      </c>
      <c r="G194" s="134" t="str">
        <f t="shared" si="22"/>
        <v>19/1/2004</v>
      </c>
      <c r="H194" s="135">
        <v>19</v>
      </c>
      <c r="I194" s="135">
        <v>1</v>
      </c>
      <c r="J194" s="136">
        <v>2004</v>
      </c>
      <c r="K194" s="99" t="s">
        <v>58</v>
      </c>
      <c r="L194" s="99" t="s">
        <v>1244</v>
      </c>
      <c r="M194" s="99" t="s">
        <v>798</v>
      </c>
      <c r="N194" s="315">
        <v>7236.13</v>
      </c>
      <c r="O194" s="315" t="s">
        <v>1278</v>
      </c>
      <c r="Q194" s="249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7">
        <f t="shared" si="23"/>
        <v>0.99999999999909051</v>
      </c>
      <c r="W194" s="249">
        <v>2983</v>
      </c>
      <c r="X194" s="316"/>
      <c r="Y194" s="317"/>
      <c r="Z194" s="116">
        <f t="shared" si="18"/>
        <v>120</v>
      </c>
    </row>
    <row r="195" spans="1:26" s="249" customFormat="1">
      <c r="A195" s="99" t="s">
        <v>1279</v>
      </c>
      <c r="B195" s="99" t="s">
        <v>1242</v>
      </c>
      <c r="C195" s="99"/>
      <c r="D195" s="99">
        <v>2269</v>
      </c>
      <c r="E195" s="99"/>
      <c r="F195" s="99" t="s">
        <v>1243</v>
      </c>
      <c r="G195" s="134" t="str">
        <f t="shared" si="22"/>
        <v>19/1/2004</v>
      </c>
      <c r="H195" s="135">
        <v>19</v>
      </c>
      <c r="I195" s="135">
        <v>1</v>
      </c>
      <c r="J195" s="136">
        <v>2004</v>
      </c>
      <c r="K195" s="99" t="s">
        <v>58</v>
      </c>
      <c r="L195" s="99" t="s">
        <v>1244</v>
      </c>
      <c r="M195" s="99" t="s">
        <v>798</v>
      </c>
      <c r="N195" s="315">
        <v>7236.13</v>
      </c>
      <c r="O195" s="315"/>
      <c r="Q195" s="249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7">
        <f t="shared" si="23"/>
        <v>0.99999999999909051</v>
      </c>
      <c r="W195" s="249">
        <v>2983</v>
      </c>
      <c r="X195" s="316"/>
      <c r="Y195" s="317"/>
      <c r="Z195" s="116">
        <f t="shared" si="18"/>
        <v>120</v>
      </c>
    </row>
    <row r="196" spans="1:26" s="249" customFormat="1">
      <c r="A196" s="99" t="s">
        <v>1280</v>
      </c>
      <c r="B196" s="99" t="s">
        <v>1242</v>
      </c>
      <c r="C196" s="99"/>
      <c r="D196" s="99">
        <v>2269</v>
      </c>
      <c r="E196" s="99"/>
      <c r="F196" s="99" t="s">
        <v>1243</v>
      </c>
      <c r="G196" s="134" t="str">
        <f t="shared" si="22"/>
        <v>19/1/2004</v>
      </c>
      <c r="H196" s="135">
        <v>19</v>
      </c>
      <c r="I196" s="135">
        <v>1</v>
      </c>
      <c r="J196" s="136">
        <v>2004</v>
      </c>
      <c r="K196" s="99" t="s">
        <v>58</v>
      </c>
      <c r="L196" s="99" t="s">
        <v>1244</v>
      </c>
      <c r="M196" s="99" t="s">
        <v>798</v>
      </c>
      <c r="N196" s="315">
        <v>7236.13</v>
      </c>
      <c r="O196" s="315"/>
      <c r="Q196" s="249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7">
        <f t="shared" si="23"/>
        <v>0.99999999999909051</v>
      </c>
      <c r="W196" s="249">
        <v>2983</v>
      </c>
      <c r="X196" s="316"/>
      <c r="Y196" s="317"/>
      <c r="Z196" s="116">
        <f t="shared" si="18"/>
        <v>120</v>
      </c>
    </row>
    <row r="197" spans="1:26" s="249" customFormat="1">
      <c r="A197" s="99" t="s">
        <v>1281</v>
      </c>
      <c r="B197" s="99" t="s">
        <v>1282</v>
      </c>
      <c r="C197" s="99"/>
      <c r="D197" s="200"/>
      <c r="E197" s="99"/>
      <c r="F197" s="99" t="s">
        <v>1283</v>
      </c>
      <c r="G197" s="134" t="str">
        <f t="shared" si="22"/>
        <v>19/1/2004</v>
      </c>
      <c r="H197" s="135">
        <v>19</v>
      </c>
      <c r="I197" s="135">
        <v>1</v>
      </c>
      <c r="J197" s="136">
        <v>2004</v>
      </c>
      <c r="K197" s="99" t="s">
        <v>58</v>
      </c>
      <c r="L197" s="99">
        <v>25831</v>
      </c>
      <c r="M197" s="99" t="s">
        <v>798</v>
      </c>
      <c r="N197" s="315">
        <v>267085.89</v>
      </c>
      <c r="O197" s="315"/>
      <c r="Q197" s="249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7">
        <f t="shared" si="23"/>
        <v>1</v>
      </c>
      <c r="W197" s="249">
        <v>3006</v>
      </c>
      <c r="X197" s="316"/>
      <c r="Y197" s="317"/>
      <c r="Z197" s="116">
        <f t="shared" si="18"/>
        <v>120</v>
      </c>
    </row>
    <row r="198" spans="1:26" s="344" customFormat="1">
      <c r="A198" s="99" t="s">
        <v>1284</v>
      </c>
      <c r="B198" s="99" t="s">
        <v>1285</v>
      </c>
      <c r="C198" s="99"/>
      <c r="D198" s="99"/>
      <c r="E198" s="99"/>
      <c r="F198" s="99" t="s">
        <v>936</v>
      </c>
      <c r="G198" s="134" t="str">
        <f t="shared" si="22"/>
        <v>28/11/2003</v>
      </c>
      <c r="H198" s="135">
        <v>28</v>
      </c>
      <c r="I198" s="135">
        <v>11</v>
      </c>
      <c r="J198" s="136">
        <v>2003</v>
      </c>
      <c r="K198" s="99" t="s">
        <v>1286</v>
      </c>
      <c r="L198" s="99">
        <v>697</v>
      </c>
      <c r="M198" s="99" t="s">
        <v>798</v>
      </c>
      <c r="N198" s="315">
        <v>1</v>
      </c>
      <c r="O198" s="315"/>
      <c r="P198" s="249"/>
      <c r="Q198" s="249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7">
        <f t="shared" si="23"/>
        <v>1</v>
      </c>
      <c r="W198" s="249">
        <v>2533</v>
      </c>
      <c r="X198" s="316"/>
      <c r="Y198" s="317"/>
      <c r="Z198" s="116">
        <f t="shared" si="18"/>
        <v>120</v>
      </c>
    </row>
    <row r="199" spans="1:26" s="249" customFormat="1">
      <c r="A199" s="99" t="s">
        <v>1287</v>
      </c>
      <c r="B199" s="99" t="s">
        <v>1288</v>
      </c>
      <c r="C199" s="99"/>
      <c r="D199" s="99" t="s">
        <v>1289</v>
      </c>
      <c r="E199" s="99"/>
      <c r="F199" s="99"/>
      <c r="G199" s="134" t="str">
        <f t="shared" si="22"/>
        <v>28/11/2003</v>
      </c>
      <c r="H199" s="135">
        <v>28</v>
      </c>
      <c r="I199" s="135">
        <v>11</v>
      </c>
      <c r="J199" s="136">
        <v>2003</v>
      </c>
      <c r="K199" s="99"/>
      <c r="L199" s="99"/>
      <c r="M199" s="99" t="s">
        <v>798</v>
      </c>
      <c r="N199" s="315">
        <v>1</v>
      </c>
      <c r="O199" s="315"/>
      <c r="Q199" s="249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7">
        <v>1</v>
      </c>
      <c r="X199" s="316"/>
      <c r="Y199" s="317"/>
      <c r="Z199" s="116">
        <f t="shared" ref="Z199:Z262" si="24">IF((DATEDIF(G199,Z$4,"m"))&gt;=120,120,(DATEDIF(G199,Z$4,"m")))</f>
        <v>120</v>
      </c>
    </row>
    <row r="200" spans="1:26" s="249" customFormat="1">
      <c r="A200" s="99" t="s">
        <v>1290</v>
      </c>
      <c r="B200" s="99" t="s">
        <v>1288</v>
      </c>
      <c r="C200" s="99"/>
      <c r="D200" s="99" t="s">
        <v>1289</v>
      </c>
      <c r="E200" s="99"/>
      <c r="F200" s="99"/>
      <c r="G200" s="134" t="str">
        <f t="shared" si="22"/>
        <v>28/11/2003</v>
      </c>
      <c r="H200" s="135">
        <v>28</v>
      </c>
      <c r="I200" s="135">
        <v>11</v>
      </c>
      <c r="J200" s="136">
        <v>2003</v>
      </c>
      <c r="K200" s="99"/>
      <c r="L200" s="99"/>
      <c r="M200" s="99" t="s">
        <v>798</v>
      </c>
      <c r="N200" s="315">
        <v>1</v>
      </c>
      <c r="O200" s="315"/>
      <c r="Q200" s="249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7">
        <v>1</v>
      </c>
      <c r="X200" s="316"/>
      <c r="Y200" s="317"/>
      <c r="Z200" s="116">
        <f t="shared" si="24"/>
        <v>120</v>
      </c>
    </row>
    <row r="201" spans="1:26" s="324" customFormat="1">
      <c r="A201" s="99" t="s">
        <v>1291</v>
      </c>
      <c r="B201" s="99" t="s">
        <v>1132</v>
      </c>
      <c r="C201" s="99"/>
      <c r="D201" s="99" t="s">
        <v>1292</v>
      </c>
      <c r="E201" s="99"/>
      <c r="F201" s="99" t="s">
        <v>916</v>
      </c>
      <c r="G201" s="134" t="str">
        <f t="shared" si="22"/>
        <v>19/12/2003</v>
      </c>
      <c r="H201" s="135">
        <v>19</v>
      </c>
      <c r="I201" s="135">
        <v>12</v>
      </c>
      <c r="J201" s="136">
        <v>2003</v>
      </c>
      <c r="K201" s="99" t="s">
        <v>58</v>
      </c>
      <c r="L201" s="99">
        <v>13767</v>
      </c>
      <c r="M201" s="99" t="s">
        <v>798</v>
      </c>
      <c r="N201" s="315">
        <v>5193.76</v>
      </c>
      <c r="O201" s="315"/>
      <c r="P201" s="249"/>
      <c r="Q201" s="249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7">
        <f t="shared" ref="V201:V232" si="26">N201-T201</f>
        <v>1</v>
      </c>
      <c r="W201" s="249"/>
      <c r="X201" s="316"/>
      <c r="Y201" s="317"/>
      <c r="Z201" s="116">
        <f t="shared" si="24"/>
        <v>120</v>
      </c>
    </row>
    <row r="202" spans="1:26" s="324" customFormat="1">
      <c r="A202" s="99" t="s">
        <v>1293</v>
      </c>
      <c r="B202" s="99" t="s">
        <v>1132</v>
      </c>
      <c r="C202" s="99"/>
      <c r="D202" s="99" t="s">
        <v>1294</v>
      </c>
      <c r="E202" s="99"/>
      <c r="F202" s="99" t="s">
        <v>916</v>
      </c>
      <c r="G202" s="134" t="str">
        <f t="shared" si="22"/>
        <v>19/12/2003</v>
      </c>
      <c r="H202" s="135">
        <v>19</v>
      </c>
      <c r="I202" s="135">
        <v>12</v>
      </c>
      <c r="J202" s="136">
        <v>2003</v>
      </c>
      <c r="K202" s="99" t="s">
        <v>58</v>
      </c>
      <c r="L202" s="99">
        <v>13767</v>
      </c>
      <c r="M202" s="99" t="s">
        <v>798</v>
      </c>
      <c r="N202" s="315">
        <v>5193</v>
      </c>
      <c r="O202" s="315"/>
      <c r="P202" s="249"/>
      <c r="Q202" s="249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7">
        <f t="shared" si="26"/>
        <v>0.99999999999909051</v>
      </c>
      <c r="W202" s="249"/>
      <c r="X202" s="316"/>
      <c r="Y202" s="317"/>
      <c r="Z202" s="116">
        <f t="shared" si="24"/>
        <v>120</v>
      </c>
    </row>
    <row r="203" spans="1:26" s="324" customFormat="1">
      <c r="A203" s="99" t="s">
        <v>1295</v>
      </c>
      <c r="B203" s="99" t="s">
        <v>1132</v>
      </c>
      <c r="C203" s="99"/>
      <c r="D203" s="99" t="s">
        <v>1294</v>
      </c>
      <c r="E203" s="99"/>
      <c r="F203" s="99" t="s">
        <v>916</v>
      </c>
      <c r="G203" s="134" t="str">
        <f t="shared" si="22"/>
        <v>19/12/2003</v>
      </c>
      <c r="H203" s="135">
        <v>19</v>
      </c>
      <c r="I203" s="135">
        <v>12</v>
      </c>
      <c r="J203" s="136">
        <v>2003</v>
      </c>
      <c r="K203" s="99" t="s">
        <v>58</v>
      </c>
      <c r="L203" s="99">
        <v>13767</v>
      </c>
      <c r="M203" s="99" t="s">
        <v>798</v>
      </c>
      <c r="N203" s="315">
        <v>5192.32</v>
      </c>
      <c r="O203" s="315"/>
      <c r="P203" s="249"/>
      <c r="Q203" s="249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7">
        <f t="shared" si="26"/>
        <v>1</v>
      </c>
      <c r="W203" s="249"/>
      <c r="X203" s="316"/>
      <c r="Y203" s="317"/>
      <c r="Z203" s="116">
        <f t="shared" si="24"/>
        <v>120</v>
      </c>
    </row>
    <row r="204" spans="1:26" s="324" customFormat="1">
      <c r="A204" s="99" t="s">
        <v>1296</v>
      </c>
      <c r="B204" s="99" t="s">
        <v>1132</v>
      </c>
      <c r="C204" s="99"/>
      <c r="D204" s="99" t="s">
        <v>1294</v>
      </c>
      <c r="E204" s="99"/>
      <c r="F204" s="99" t="s">
        <v>916</v>
      </c>
      <c r="G204" s="134" t="str">
        <f t="shared" si="22"/>
        <v>19/12/2003</v>
      </c>
      <c r="H204" s="135">
        <v>19</v>
      </c>
      <c r="I204" s="135">
        <v>12</v>
      </c>
      <c r="J204" s="136">
        <v>2003</v>
      </c>
      <c r="K204" s="99" t="s">
        <v>58</v>
      </c>
      <c r="L204" s="99">
        <v>13767</v>
      </c>
      <c r="M204" s="99" t="s">
        <v>798</v>
      </c>
      <c r="N204" s="315">
        <v>5193</v>
      </c>
      <c r="O204" s="315"/>
      <c r="P204" s="249"/>
      <c r="Q204" s="249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7">
        <f t="shared" si="26"/>
        <v>0.99999999999909051</v>
      </c>
      <c r="W204" s="249"/>
      <c r="X204" s="316"/>
      <c r="Y204" s="317"/>
      <c r="Z204" s="116">
        <f t="shared" si="24"/>
        <v>120</v>
      </c>
    </row>
    <row r="205" spans="1:26" s="324" customFormat="1">
      <c r="A205" s="99" t="s">
        <v>1297</v>
      </c>
      <c r="B205" s="99" t="s">
        <v>1132</v>
      </c>
      <c r="C205" s="99"/>
      <c r="D205" s="99" t="s">
        <v>1294</v>
      </c>
      <c r="E205" s="99"/>
      <c r="F205" s="99" t="s">
        <v>916</v>
      </c>
      <c r="G205" s="134" t="str">
        <f t="shared" si="22"/>
        <v>19/12/2003</v>
      </c>
      <c r="H205" s="135">
        <v>19</v>
      </c>
      <c r="I205" s="135">
        <v>12</v>
      </c>
      <c r="J205" s="136">
        <v>2003</v>
      </c>
      <c r="K205" s="99" t="s">
        <v>58</v>
      </c>
      <c r="L205" s="99">
        <v>13767</v>
      </c>
      <c r="M205" s="99" t="s">
        <v>798</v>
      </c>
      <c r="N205" s="315">
        <v>5193</v>
      </c>
      <c r="O205" s="315"/>
      <c r="P205" s="249"/>
      <c r="Q205" s="249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7">
        <f t="shared" si="26"/>
        <v>0.99999999999909051</v>
      </c>
      <c r="W205" s="249"/>
      <c r="X205" s="316"/>
      <c r="Y205" s="317"/>
      <c r="Z205" s="116">
        <f t="shared" si="24"/>
        <v>120</v>
      </c>
    </row>
    <row r="206" spans="1:26" s="324" customFormat="1">
      <c r="A206" s="99" t="s">
        <v>1298</v>
      </c>
      <c r="B206" s="99" t="s">
        <v>1132</v>
      </c>
      <c r="C206" s="99"/>
      <c r="D206" s="99" t="s">
        <v>1294</v>
      </c>
      <c r="E206" s="99"/>
      <c r="F206" s="99" t="s">
        <v>916</v>
      </c>
      <c r="G206" s="134" t="str">
        <f t="shared" si="22"/>
        <v>19/12/2003</v>
      </c>
      <c r="H206" s="135">
        <v>19</v>
      </c>
      <c r="I206" s="135">
        <v>12</v>
      </c>
      <c r="J206" s="136">
        <v>2003</v>
      </c>
      <c r="K206" s="99" t="s">
        <v>58</v>
      </c>
      <c r="L206" s="99">
        <v>13767</v>
      </c>
      <c r="M206" s="99" t="s">
        <v>798</v>
      </c>
      <c r="N206" s="315">
        <v>5193</v>
      </c>
      <c r="O206" s="315"/>
      <c r="P206" s="249"/>
      <c r="Q206" s="249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7">
        <f t="shared" si="26"/>
        <v>0.99999999999909051</v>
      </c>
      <c r="W206" s="249"/>
      <c r="X206" s="316"/>
      <c r="Y206" s="317"/>
      <c r="Z206" s="116">
        <f t="shared" si="24"/>
        <v>120</v>
      </c>
    </row>
    <row r="207" spans="1:26" s="336" customFormat="1">
      <c r="A207" s="99" t="s">
        <v>1299</v>
      </c>
      <c r="B207" s="99" t="s">
        <v>1300</v>
      </c>
      <c r="C207" s="99"/>
      <c r="D207" s="99"/>
      <c r="E207" s="99"/>
      <c r="F207" s="99" t="s">
        <v>849</v>
      </c>
      <c r="G207" s="134" t="str">
        <f t="shared" si="22"/>
        <v>27/1/2004</v>
      </c>
      <c r="H207" s="135">
        <v>27</v>
      </c>
      <c r="I207" s="135">
        <v>1</v>
      </c>
      <c r="J207" s="136">
        <v>2004</v>
      </c>
      <c r="K207" s="99" t="s">
        <v>58</v>
      </c>
      <c r="L207" s="99">
        <v>5494</v>
      </c>
      <c r="M207" s="99" t="s">
        <v>798</v>
      </c>
      <c r="N207" s="315">
        <v>3655</v>
      </c>
      <c r="O207" s="315"/>
      <c r="P207" s="249"/>
      <c r="Q207" s="249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7">
        <f t="shared" si="26"/>
        <v>1</v>
      </c>
      <c r="W207" s="249">
        <v>3182</v>
      </c>
      <c r="X207" s="316"/>
      <c r="Y207" s="317"/>
      <c r="Z207" s="116">
        <f t="shared" si="24"/>
        <v>120</v>
      </c>
    </row>
    <row r="208" spans="1:26" s="336" customFormat="1">
      <c r="A208" s="152" t="s">
        <v>1301</v>
      </c>
      <c r="B208" s="152" t="s">
        <v>942</v>
      </c>
      <c r="C208" s="152"/>
      <c r="D208" s="152"/>
      <c r="E208" s="152"/>
      <c r="F208" s="152" t="s">
        <v>939</v>
      </c>
      <c r="G208" s="153" t="str">
        <f t="shared" si="22"/>
        <v>2/6/2004</v>
      </c>
      <c r="H208" s="154">
        <v>2</v>
      </c>
      <c r="I208" s="154">
        <v>6</v>
      </c>
      <c r="J208" s="155">
        <v>2004</v>
      </c>
      <c r="K208" s="152" t="s">
        <v>933</v>
      </c>
      <c r="L208" s="152">
        <v>841</v>
      </c>
      <c r="M208" s="152" t="s">
        <v>798</v>
      </c>
      <c r="N208" s="323">
        <v>900</v>
      </c>
      <c r="O208" s="315" t="s">
        <v>1021</v>
      </c>
      <c r="P208" s="249"/>
      <c r="Q208" s="249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25">
        <f t="shared" si="26"/>
        <v>1</v>
      </c>
      <c r="W208" s="324">
        <v>3169</v>
      </c>
      <c r="X208" s="326"/>
      <c r="Y208" s="325"/>
      <c r="Z208" s="159">
        <f t="shared" si="24"/>
        <v>120</v>
      </c>
    </row>
    <row r="209" spans="1:26" s="336" customFormat="1">
      <c r="A209" s="99" t="s">
        <v>1302</v>
      </c>
      <c r="B209" s="99" t="s">
        <v>1303</v>
      </c>
      <c r="C209" s="99"/>
      <c r="D209" s="99"/>
      <c r="E209" s="99"/>
      <c r="F209" s="99"/>
      <c r="G209" s="134" t="str">
        <f t="shared" si="22"/>
        <v>2/6/2004</v>
      </c>
      <c r="H209" s="154">
        <v>2</v>
      </c>
      <c r="I209" s="154">
        <v>6</v>
      </c>
      <c r="J209" s="155">
        <v>2004</v>
      </c>
      <c r="K209" s="99"/>
      <c r="L209" s="99"/>
      <c r="M209" s="99" t="s">
        <v>798</v>
      </c>
      <c r="N209" s="315">
        <v>1</v>
      </c>
      <c r="O209" s="315" t="s">
        <v>1304</v>
      </c>
      <c r="P209" s="249"/>
      <c r="Q209" s="249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7">
        <f t="shared" si="26"/>
        <v>1</v>
      </c>
      <c r="W209" s="249"/>
      <c r="X209" s="316"/>
      <c r="Y209" s="317"/>
      <c r="Z209" s="116">
        <f t="shared" si="24"/>
        <v>120</v>
      </c>
    </row>
    <row r="210" spans="1:26" s="336" customFormat="1">
      <c r="A210" s="99" t="s">
        <v>1305</v>
      </c>
      <c r="B210" s="99" t="s">
        <v>914</v>
      </c>
      <c r="C210" s="99"/>
      <c r="D210" s="99" t="s">
        <v>1306</v>
      </c>
      <c r="E210" s="99"/>
      <c r="F210" s="99" t="s">
        <v>1134</v>
      </c>
      <c r="G210" s="134" t="str">
        <f t="shared" si="22"/>
        <v>12/12/2003</v>
      </c>
      <c r="H210" s="135">
        <v>12</v>
      </c>
      <c r="I210" s="135">
        <v>12</v>
      </c>
      <c r="J210" s="136">
        <v>2003</v>
      </c>
      <c r="K210" s="99" t="s">
        <v>58</v>
      </c>
      <c r="L210" s="99">
        <v>13742</v>
      </c>
      <c r="M210" s="99" t="s">
        <v>798</v>
      </c>
      <c r="N210" s="315">
        <v>4572</v>
      </c>
      <c r="O210" s="315"/>
      <c r="P210" s="249"/>
      <c r="Q210" s="249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7">
        <f t="shared" si="26"/>
        <v>1</v>
      </c>
      <c r="W210" s="249">
        <v>2873</v>
      </c>
      <c r="X210" s="316"/>
      <c r="Y210" s="317"/>
      <c r="Z210" s="116">
        <f t="shared" si="24"/>
        <v>120</v>
      </c>
    </row>
    <row r="211" spans="1:26" s="324" customFormat="1">
      <c r="A211" s="152" t="s">
        <v>1307</v>
      </c>
      <c r="B211" s="152" t="s">
        <v>1308</v>
      </c>
      <c r="C211" s="152"/>
      <c r="D211" s="152">
        <v>6251</v>
      </c>
      <c r="E211" s="152"/>
      <c r="F211" s="152" t="s">
        <v>1008</v>
      </c>
      <c r="G211" s="153" t="str">
        <f t="shared" si="22"/>
        <v>25/11/2003</v>
      </c>
      <c r="H211" s="154">
        <v>25</v>
      </c>
      <c r="I211" s="154">
        <v>11</v>
      </c>
      <c r="J211" s="155">
        <v>2003</v>
      </c>
      <c r="K211" s="152" t="s">
        <v>58</v>
      </c>
      <c r="L211" s="152" t="s">
        <v>1309</v>
      </c>
      <c r="M211" s="152" t="s">
        <v>798</v>
      </c>
      <c r="N211" s="17">
        <v>24864</v>
      </c>
      <c r="O211" s="191" t="s">
        <v>1310</v>
      </c>
      <c r="P211" s="322"/>
      <c r="Q211" s="249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25">
        <f t="shared" si="26"/>
        <v>0.99999999999636202</v>
      </c>
      <c r="W211" s="324">
        <v>2504</v>
      </c>
      <c r="X211" s="326"/>
      <c r="Y211" s="325"/>
      <c r="Z211" s="159">
        <f t="shared" si="24"/>
        <v>120</v>
      </c>
    </row>
    <row r="212" spans="1:26" s="336" customFormat="1">
      <c r="A212" s="152" t="s">
        <v>1311</v>
      </c>
      <c r="B212" s="152" t="str">
        <f>+B211</f>
        <v>Sofá para 2 personas tapizado en piel color negro</v>
      </c>
      <c r="C212" s="152"/>
      <c r="D212" s="152">
        <v>6251</v>
      </c>
      <c r="E212" s="152"/>
      <c r="F212" s="152" t="s">
        <v>1008</v>
      </c>
      <c r="G212" s="153" t="str">
        <f t="shared" si="22"/>
        <v>25/11/2003</v>
      </c>
      <c r="H212" s="154">
        <v>25</v>
      </c>
      <c r="I212" s="154">
        <v>11</v>
      </c>
      <c r="J212" s="155">
        <v>2003</v>
      </c>
      <c r="K212" s="152" t="s">
        <v>58</v>
      </c>
      <c r="L212" s="152" t="s">
        <v>1309</v>
      </c>
      <c r="M212" s="152" t="s">
        <v>798</v>
      </c>
      <c r="N212" s="17">
        <v>24864</v>
      </c>
      <c r="O212" s="190"/>
      <c r="P212" s="322"/>
      <c r="Q212" s="249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25">
        <f t="shared" si="26"/>
        <v>0.99999999999636202</v>
      </c>
      <c r="W212" s="324">
        <v>2504</v>
      </c>
      <c r="X212" s="326"/>
      <c r="Y212" s="325"/>
      <c r="Z212" s="159">
        <f t="shared" si="24"/>
        <v>120</v>
      </c>
    </row>
    <row r="213" spans="1:26" s="336" customFormat="1" ht="17.25" customHeight="1">
      <c r="A213" s="200" t="s">
        <v>1312</v>
      </c>
      <c r="B213" s="200" t="s">
        <v>1313</v>
      </c>
      <c r="C213" s="200"/>
      <c r="D213" s="200" t="s">
        <v>1314</v>
      </c>
      <c r="E213" s="200"/>
      <c r="F213" s="200"/>
      <c r="G213" s="134" t="str">
        <f t="shared" si="22"/>
        <v>25/11/2003</v>
      </c>
      <c r="H213" s="154">
        <v>25</v>
      </c>
      <c r="I213" s="154">
        <v>11</v>
      </c>
      <c r="J213" s="155">
        <v>2003</v>
      </c>
      <c r="K213" s="200"/>
      <c r="L213" s="200"/>
      <c r="M213" s="200" t="s">
        <v>798</v>
      </c>
      <c r="N213" s="201">
        <v>1</v>
      </c>
      <c r="O213" s="202" t="s">
        <v>1315</v>
      </c>
      <c r="P213" s="203"/>
      <c r="Q213" s="199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7">
        <f t="shared" si="26"/>
        <v>1</v>
      </c>
      <c r="W213" s="199"/>
      <c r="X213" s="316"/>
      <c r="Y213" s="317"/>
      <c r="Z213" s="116">
        <f t="shared" si="24"/>
        <v>120</v>
      </c>
    </row>
    <row r="214" spans="1:26" s="328" customFormat="1" ht="17.25" customHeight="1">
      <c r="A214" s="200" t="s">
        <v>1316</v>
      </c>
      <c r="B214" s="200" t="s">
        <v>1317</v>
      </c>
      <c r="C214" s="200"/>
      <c r="D214" s="200"/>
      <c r="E214" s="200"/>
      <c r="F214" s="200"/>
      <c r="G214" s="134" t="str">
        <f t="shared" si="22"/>
        <v>25/11/2003</v>
      </c>
      <c r="H214" s="154">
        <v>25</v>
      </c>
      <c r="I214" s="154">
        <v>11</v>
      </c>
      <c r="J214" s="155">
        <v>2003</v>
      </c>
      <c r="K214" s="200"/>
      <c r="L214" s="200"/>
      <c r="M214" s="200" t="s">
        <v>798</v>
      </c>
      <c r="N214" s="201">
        <v>1</v>
      </c>
      <c r="O214" s="201"/>
      <c r="P214" s="203"/>
      <c r="Q214" s="199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7">
        <f t="shared" si="26"/>
        <v>1</v>
      </c>
      <c r="W214" s="199"/>
      <c r="X214" s="316"/>
      <c r="Y214" s="317"/>
      <c r="Z214" s="116">
        <f t="shared" si="24"/>
        <v>120</v>
      </c>
    </row>
    <row r="215" spans="1:26" s="336" customFormat="1">
      <c r="A215" s="140" t="s">
        <v>1318</v>
      </c>
      <c r="B215" s="140" t="s">
        <v>1319</v>
      </c>
      <c r="C215" s="140"/>
      <c r="D215" s="140"/>
      <c r="E215" s="140"/>
      <c r="F215" s="140"/>
      <c r="G215" s="185" t="str">
        <f t="shared" si="22"/>
        <v>25/11/2003</v>
      </c>
      <c r="H215" s="154">
        <v>25</v>
      </c>
      <c r="I215" s="154">
        <v>11</v>
      </c>
      <c r="J215" s="155">
        <v>2003</v>
      </c>
      <c r="K215" s="140"/>
      <c r="L215" s="140"/>
      <c r="M215" s="140" t="s">
        <v>798</v>
      </c>
      <c r="N215" s="343">
        <v>1</v>
      </c>
      <c r="O215" s="315"/>
      <c r="P215" s="249"/>
      <c r="Q215" s="249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7">
        <f t="shared" si="26"/>
        <v>1</v>
      </c>
      <c r="W215" s="249"/>
      <c r="X215" s="316"/>
      <c r="Y215" s="317"/>
      <c r="Z215" s="116">
        <f t="shared" si="24"/>
        <v>120</v>
      </c>
    </row>
    <row r="216" spans="1:26" s="328" customFormat="1">
      <c r="A216" s="99" t="s">
        <v>1320</v>
      </c>
      <c r="B216" s="99" t="s">
        <v>1321</v>
      </c>
      <c r="C216" s="99"/>
      <c r="D216" s="99"/>
      <c r="E216" s="99"/>
      <c r="F216" s="99" t="s">
        <v>936</v>
      </c>
      <c r="G216" s="134" t="str">
        <f t="shared" si="22"/>
        <v>12/8/2003</v>
      </c>
      <c r="H216" s="135">
        <v>12</v>
      </c>
      <c r="I216" s="135">
        <v>8</v>
      </c>
      <c r="J216" s="136">
        <v>2003</v>
      </c>
      <c r="K216" s="99" t="s">
        <v>933</v>
      </c>
      <c r="L216" s="99">
        <v>727</v>
      </c>
      <c r="M216" s="99" t="s">
        <v>798</v>
      </c>
      <c r="N216" s="315">
        <v>1201.5</v>
      </c>
      <c r="O216" s="315" t="s">
        <v>1322</v>
      </c>
      <c r="P216" s="249"/>
      <c r="Q216" s="249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7">
        <f t="shared" si="26"/>
        <v>1</v>
      </c>
      <c r="W216" s="249">
        <v>2710</v>
      </c>
      <c r="X216" s="316"/>
      <c r="Y216" s="317"/>
      <c r="Z216" s="116">
        <f t="shared" si="24"/>
        <v>120</v>
      </c>
    </row>
    <row r="217" spans="1:26" s="249" customFormat="1">
      <c r="A217" s="99" t="s">
        <v>1323</v>
      </c>
      <c r="B217" s="99" t="s">
        <v>914</v>
      </c>
      <c r="C217" s="99"/>
      <c r="D217" s="99" t="s">
        <v>1306</v>
      </c>
      <c r="E217" s="99"/>
      <c r="F217" s="99" t="s">
        <v>1134</v>
      </c>
      <c r="G217" s="134" t="str">
        <f t="shared" si="22"/>
        <v>12/12/2003</v>
      </c>
      <c r="H217" s="135">
        <v>12</v>
      </c>
      <c r="I217" s="135">
        <v>12</v>
      </c>
      <c r="J217" s="136">
        <v>2003</v>
      </c>
      <c r="K217" s="99" t="s">
        <v>58</v>
      </c>
      <c r="L217" s="99">
        <v>13742</v>
      </c>
      <c r="M217" s="99" t="s">
        <v>798</v>
      </c>
      <c r="N217" s="315">
        <v>4572</v>
      </c>
      <c r="O217" s="315"/>
      <c r="Q217" s="249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7">
        <f t="shared" si="26"/>
        <v>1</v>
      </c>
      <c r="W217" s="249">
        <v>2873</v>
      </c>
      <c r="X217" s="316"/>
      <c r="Y217" s="317"/>
      <c r="Z217" s="139">
        <f t="shared" si="24"/>
        <v>120</v>
      </c>
    </row>
    <row r="218" spans="1:26" s="249" customFormat="1">
      <c r="A218" s="140" t="s">
        <v>1324</v>
      </c>
      <c r="B218" s="140" t="s">
        <v>1325</v>
      </c>
      <c r="C218" s="140"/>
      <c r="D218" s="140"/>
      <c r="E218" s="140"/>
      <c r="F218" s="140" t="s">
        <v>936</v>
      </c>
      <c r="G218" s="185" t="str">
        <f t="shared" si="22"/>
        <v>12/8/2003</v>
      </c>
      <c r="H218" s="186">
        <v>12</v>
      </c>
      <c r="I218" s="186">
        <v>8</v>
      </c>
      <c r="J218" s="187">
        <v>2003</v>
      </c>
      <c r="K218" s="140" t="s">
        <v>933</v>
      </c>
      <c r="L218" s="140">
        <v>727</v>
      </c>
      <c r="M218" s="140" t="s">
        <v>798</v>
      </c>
      <c r="N218" s="343">
        <v>1201.5</v>
      </c>
      <c r="O218" s="315" t="s">
        <v>1326</v>
      </c>
      <c r="Q218" s="249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45">
        <f t="shared" si="26"/>
        <v>1</v>
      </c>
      <c r="W218" s="344">
        <v>2710</v>
      </c>
      <c r="X218" s="346"/>
      <c r="Y218" s="345"/>
      <c r="Z218" s="189">
        <f t="shared" si="24"/>
        <v>120</v>
      </c>
    </row>
    <row r="219" spans="1:26" s="249" customFormat="1">
      <c r="A219" s="99" t="s">
        <v>1327</v>
      </c>
      <c r="B219" s="99" t="s">
        <v>1321</v>
      </c>
      <c r="C219" s="99"/>
      <c r="D219" s="99"/>
      <c r="E219" s="99"/>
      <c r="F219" s="99" t="s">
        <v>936</v>
      </c>
      <c r="G219" s="134" t="str">
        <f t="shared" si="22"/>
        <v>12/8/2003</v>
      </c>
      <c r="H219" s="135">
        <v>12</v>
      </c>
      <c r="I219" s="135">
        <v>8</v>
      </c>
      <c r="J219" s="136">
        <v>2003</v>
      </c>
      <c r="K219" s="99" t="s">
        <v>933</v>
      </c>
      <c r="L219" s="99">
        <v>727</v>
      </c>
      <c r="M219" s="99" t="s">
        <v>798</v>
      </c>
      <c r="N219" s="315">
        <v>1201.5</v>
      </c>
      <c r="O219" s="315" t="s">
        <v>1326</v>
      </c>
      <c r="Q219" s="249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7">
        <f t="shared" si="26"/>
        <v>1</v>
      </c>
      <c r="W219" s="249">
        <v>2710</v>
      </c>
      <c r="X219" s="316"/>
      <c r="Y219" s="317"/>
      <c r="Z219" s="116">
        <f t="shared" si="24"/>
        <v>120</v>
      </c>
    </row>
    <row r="220" spans="1:26" s="249" customFormat="1">
      <c r="A220" s="99" t="s">
        <v>1328</v>
      </c>
      <c r="B220" s="99" t="s">
        <v>1329</v>
      </c>
      <c r="C220" s="99" t="s">
        <v>1330</v>
      </c>
      <c r="D220" s="99" t="s">
        <v>1331</v>
      </c>
      <c r="E220" s="99"/>
      <c r="F220" s="99"/>
      <c r="G220" s="134" t="str">
        <f t="shared" si="22"/>
        <v>12/8/2003</v>
      </c>
      <c r="H220" s="135">
        <v>12</v>
      </c>
      <c r="I220" s="135">
        <v>8</v>
      </c>
      <c r="J220" s="136">
        <v>2003</v>
      </c>
      <c r="K220" s="99"/>
      <c r="L220" s="99"/>
      <c r="M220" s="99" t="s">
        <v>798</v>
      </c>
      <c r="N220" s="315">
        <v>1</v>
      </c>
      <c r="O220" s="315"/>
      <c r="Q220" s="249">
        <v>10</v>
      </c>
      <c r="R220" s="30">
        <v>0</v>
      </c>
      <c r="S220" s="5">
        <v>0</v>
      </c>
      <c r="T220" s="317">
        <v>0</v>
      </c>
      <c r="U220" s="15">
        <f t="shared" si="25"/>
        <v>0</v>
      </c>
      <c r="V220" s="317">
        <f t="shared" si="26"/>
        <v>1</v>
      </c>
      <c r="X220" s="316"/>
      <c r="Y220" s="317"/>
      <c r="Z220" s="116">
        <f t="shared" si="24"/>
        <v>120</v>
      </c>
    </row>
    <row r="221" spans="1:26" s="249" customFormat="1">
      <c r="A221" s="99" t="s">
        <v>1332</v>
      </c>
      <c r="B221" s="99" t="s">
        <v>1333</v>
      </c>
      <c r="C221" s="99" t="s">
        <v>1334</v>
      </c>
      <c r="D221" s="99" t="s">
        <v>1335</v>
      </c>
      <c r="E221" s="99"/>
      <c r="F221" s="99"/>
      <c r="G221" s="134" t="str">
        <f t="shared" si="22"/>
        <v>12/8/2003</v>
      </c>
      <c r="H221" s="135">
        <v>12</v>
      </c>
      <c r="I221" s="135">
        <v>8</v>
      </c>
      <c r="J221" s="136">
        <v>2003</v>
      </c>
      <c r="K221" s="99"/>
      <c r="L221" s="99"/>
      <c r="M221" s="99" t="s">
        <v>798</v>
      </c>
      <c r="N221" s="315">
        <v>1</v>
      </c>
      <c r="O221" s="315"/>
      <c r="Q221" s="249">
        <v>10</v>
      </c>
      <c r="R221" s="30">
        <v>0</v>
      </c>
      <c r="S221" s="5">
        <v>0</v>
      </c>
      <c r="T221" s="317">
        <v>0</v>
      </c>
      <c r="U221" s="15">
        <f t="shared" si="25"/>
        <v>0</v>
      </c>
      <c r="V221" s="317">
        <f t="shared" si="26"/>
        <v>1</v>
      </c>
      <c r="X221" s="316"/>
      <c r="Y221" s="317"/>
      <c r="Z221" s="116">
        <f t="shared" si="24"/>
        <v>120</v>
      </c>
    </row>
    <row r="222" spans="1:26" s="249" customFormat="1">
      <c r="A222" s="99" t="s">
        <v>1336</v>
      </c>
      <c r="B222" s="99" t="s">
        <v>1337</v>
      </c>
      <c r="C222" s="99" t="s">
        <v>1338</v>
      </c>
      <c r="D222" s="99" t="s">
        <v>1339</v>
      </c>
      <c r="E222" s="99"/>
      <c r="F222" s="99" t="s">
        <v>1340</v>
      </c>
      <c r="G222" s="134" t="str">
        <f t="shared" ref="G222:G285" si="27">CONCATENATE(H222,"/",I222,"/",J222,)</f>
        <v>25/8/2005</v>
      </c>
      <c r="H222" s="135">
        <v>25</v>
      </c>
      <c r="I222" s="135">
        <v>8</v>
      </c>
      <c r="J222" s="136">
        <v>2005</v>
      </c>
      <c r="K222" s="99" t="s">
        <v>58</v>
      </c>
      <c r="L222" s="99">
        <v>46123</v>
      </c>
      <c r="M222" s="99" t="s">
        <v>798</v>
      </c>
      <c r="N222" s="315">
        <v>3915</v>
      </c>
      <c r="O222" s="315"/>
      <c r="Q222" s="249">
        <v>10</v>
      </c>
      <c r="R222" s="30">
        <f t="shared" ref="R222:R285" si="28">(((N222)-1)/10)/12</f>
        <v>32.616666666666667</v>
      </c>
      <c r="S222" s="5">
        <v>3653.0666666666666</v>
      </c>
      <c r="T222" s="317">
        <f>Z222*R222</f>
        <v>3750.9166666666665</v>
      </c>
      <c r="U222" s="15">
        <f t="shared" si="25"/>
        <v>97.849999999999909</v>
      </c>
      <c r="V222" s="317">
        <f t="shared" si="26"/>
        <v>164.08333333333348</v>
      </c>
      <c r="W222" s="249">
        <v>6898</v>
      </c>
      <c r="X222" s="316"/>
      <c r="Y222" s="317"/>
      <c r="Z222" s="116">
        <f t="shared" si="24"/>
        <v>115</v>
      </c>
    </row>
    <row r="223" spans="1:26" s="249" customFormat="1">
      <c r="A223" s="99" t="s">
        <v>1341</v>
      </c>
      <c r="B223" s="99" t="s">
        <v>1342</v>
      </c>
      <c r="C223" s="99" t="s">
        <v>1330</v>
      </c>
      <c r="D223" s="99" t="s">
        <v>1331</v>
      </c>
      <c r="E223" s="99"/>
      <c r="F223" s="99"/>
      <c r="G223" s="134" t="str">
        <f t="shared" si="27"/>
        <v>25/8/2005</v>
      </c>
      <c r="H223" s="135">
        <v>25</v>
      </c>
      <c r="I223" s="135">
        <v>8</v>
      </c>
      <c r="J223" s="136">
        <v>2005</v>
      </c>
      <c r="K223" s="99"/>
      <c r="L223" s="99"/>
      <c r="M223" s="99" t="s">
        <v>798</v>
      </c>
      <c r="N223" s="315">
        <v>1</v>
      </c>
      <c r="O223" s="315"/>
      <c r="Q223" s="249">
        <v>10</v>
      </c>
      <c r="R223" s="30">
        <f t="shared" si="28"/>
        <v>0</v>
      </c>
      <c r="S223" s="5">
        <v>0</v>
      </c>
      <c r="T223" s="317">
        <v>0</v>
      </c>
      <c r="U223" s="15">
        <f t="shared" si="25"/>
        <v>0</v>
      </c>
      <c r="V223" s="317">
        <f t="shared" si="26"/>
        <v>1</v>
      </c>
      <c r="X223" s="316"/>
      <c r="Y223" s="317"/>
      <c r="Z223" s="116">
        <f t="shared" si="24"/>
        <v>115</v>
      </c>
    </row>
    <row r="224" spans="1:26" s="249" customFormat="1">
      <c r="A224" s="99" t="s">
        <v>1343</v>
      </c>
      <c r="B224" s="99" t="s">
        <v>1344</v>
      </c>
      <c r="C224" s="99" t="s">
        <v>1345</v>
      </c>
      <c r="D224" s="99" t="s">
        <v>1346</v>
      </c>
      <c r="E224" s="99"/>
      <c r="F224" s="99" t="s">
        <v>1347</v>
      </c>
      <c r="G224" s="134" t="str">
        <f t="shared" si="27"/>
        <v>1/8/2004</v>
      </c>
      <c r="H224" s="135">
        <v>1</v>
      </c>
      <c r="I224" s="135">
        <v>8</v>
      </c>
      <c r="J224" s="136">
        <v>2004</v>
      </c>
      <c r="K224" s="99" t="s">
        <v>933</v>
      </c>
      <c r="L224" s="99">
        <v>777</v>
      </c>
      <c r="M224" s="99" t="s">
        <v>798</v>
      </c>
      <c r="N224" s="315">
        <v>945</v>
      </c>
      <c r="O224" s="315"/>
      <c r="Q224" s="249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7">
        <f t="shared" si="26"/>
        <v>1</v>
      </c>
      <c r="W224" s="249">
        <v>2878</v>
      </c>
      <c r="X224" s="316"/>
      <c r="Y224" s="317"/>
      <c r="Z224" s="116">
        <f t="shared" si="24"/>
        <v>120</v>
      </c>
    </row>
    <row r="225" spans="1:26" s="249" customFormat="1">
      <c r="A225" s="152" t="s">
        <v>1348</v>
      </c>
      <c r="B225" s="204" t="s">
        <v>1349</v>
      </c>
      <c r="C225" s="152"/>
      <c r="D225" s="152"/>
      <c r="E225" s="152"/>
      <c r="F225" s="152"/>
      <c r="G225" s="153" t="str">
        <f t="shared" si="27"/>
        <v>1/8/2004</v>
      </c>
      <c r="H225" s="135">
        <v>1</v>
      </c>
      <c r="I225" s="135">
        <v>8</v>
      </c>
      <c r="J225" s="136">
        <v>2004</v>
      </c>
      <c r="K225" s="152"/>
      <c r="L225" s="152"/>
      <c r="M225" s="152" t="s">
        <v>798</v>
      </c>
      <c r="N225" s="323">
        <v>1</v>
      </c>
      <c r="O225" s="315" t="s">
        <v>1021</v>
      </c>
      <c r="Q225" s="249">
        <v>5</v>
      </c>
      <c r="R225" s="18">
        <f t="shared" si="28"/>
        <v>0</v>
      </c>
      <c r="S225" s="5">
        <v>0</v>
      </c>
      <c r="T225" s="325">
        <v>0</v>
      </c>
      <c r="U225" s="15">
        <f t="shared" si="25"/>
        <v>0</v>
      </c>
      <c r="V225" s="325">
        <f t="shared" si="26"/>
        <v>1</v>
      </c>
      <c r="W225" s="324"/>
      <c r="X225" s="326"/>
      <c r="Y225" s="325"/>
      <c r="Z225" s="159">
        <f t="shared" si="24"/>
        <v>120</v>
      </c>
    </row>
    <row r="226" spans="1:26" s="249" customFormat="1">
      <c r="A226" s="99" t="s">
        <v>1350</v>
      </c>
      <c r="B226" s="200" t="s">
        <v>1351</v>
      </c>
      <c r="C226" s="99"/>
      <c r="D226" s="99" t="s">
        <v>1352</v>
      </c>
      <c r="E226" s="99"/>
      <c r="F226" s="99"/>
      <c r="G226" s="134" t="str">
        <f t="shared" si="27"/>
        <v>1/8/2004</v>
      </c>
      <c r="H226" s="135">
        <v>1</v>
      </c>
      <c r="I226" s="135">
        <v>8</v>
      </c>
      <c r="J226" s="136">
        <v>2004</v>
      </c>
      <c r="K226" s="99"/>
      <c r="L226" s="99"/>
      <c r="M226" s="99" t="s">
        <v>798</v>
      </c>
      <c r="N226" s="315">
        <v>1</v>
      </c>
      <c r="O226" s="315"/>
      <c r="Q226" s="249">
        <v>10</v>
      </c>
      <c r="R226" s="30">
        <f t="shared" si="28"/>
        <v>0</v>
      </c>
      <c r="S226" s="5">
        <v>0</v>
      </c>
      <c r="T226" s="317">
        <v>0</v>
      </c>
      <c r="U226" s="15">
        <f t="shared" si="25"/>
        <v>0</v>
      </c>
      <c r="V226" s="317">
        <f t="shared" si="26"/>
        <v>1</v>
      </c>
      <c r="X226" s="316"/>
      <c r="Y226" s="317"/>
      <c r="Z226" s="116">
        <f t="shared" si="24"/>
        <v>120</v>
      </c>
    </row>
    <row r="227" spans="1:26" s="249" customFormat="1">
      <c r="A227" s="99" t="s">
        <v>1353</v>
      </c>
      <c r="B227" s="200" t="s">
        <v>1354</v>
      </c>
      <c r="C227" s="99"/>
      <c r="D227" s="99"/>
      <c r="E227" s="99"/>
      <c r="F227" s="99"/>
      <c r="G227" s="134" t="str">
        <f t="shared" si="27"/>
        <v>1/8/2004</v>
      </c>
      <c r="H227" s="135">
        <v>1</v>
      </c>
      <c r="I227" s="135">
        <v>8</v>
      </c>
      <c r="J227" s="136">
        <v>2004</v>
      </c>
      <c r="K227" s="99"/>
      <c r="L227" s="99"/>
      <c r="M227" s="99" t="s">
        <v>798</v>
      </c>
      <c r="N227" s="315">
        <v>1</v>
      </c>
      <c r="O227" s="315" t="s">
        <v>1355</v>
      </c>
      <c r="Q227" s="249">
        <v>10</v>
      </c>
      <c r="R227" s="30">
        <f t="shared" si="28"/>
        <v>0</v>
      </c>
      <c r="S227" s="5">
        <v>0</v>
      </c>
      <c r="T227" s="317">
        <v>0</v>
      </c>
      <c r="U227" s="15">
        <f t="shared" si="25"/>
        <v>0</v>
      </c>
      <c r="V227" s="317">
        <f t="shared" si="26"/>
        <v>1</v>
      </c>
      <c r="X227" s="316"/>
      <c r="Y227" s="317"/>
      <c r="Z227" s="116">
        <f t="shared" si="24"/>
        <v>120</v>
      </c>
    </row>
    <row r="228" spans="1:26" s="249" customFormat="1">
      <c r="A228" s="99" t="s">
        <v>1356</v>
      </c>
      <c r="B228" s="200" t="s">
        <v>1354</v>
      </c>
      <c r="C228" s="99"/>
      <c r="D228" s="99"/>
      <c r="E228" s="99"/>
      <c r="F228" s="99"/>
      <c r="G228" s="134" t="str">
        <f t="shared" si="27"/>
        <v>1/8/2004</v>
      </c>
      <c r="H228" s="135">
        <v>1</v>
      </c>
      <c r="I228" s="135">
        <v>8</v>
      </c>
      <c r="J228" s="136">
        <v>2004</v>
      </c>
      <c r="K228" s="99"/>
      <c r="L228" s="99"/>
      <c r="M228" s="99" t="s">
        <v>798</v>
      </c>
      <c r="N228" s="315">
        <v>1</v>
      </c>
      <c r="O228" s="315"/>
      <c r="Q228" s="249">
        <v>10</v>
      </c>
      <c r="R228" s="30">
        <f t="shared" si="28"/>
        <v>0</v>
      </c>
      <c r="S228" s="5">
        <v>0</v>
      </c>
      <c r="T228" s="317">
        <v>0</v>
      </c>
      <c r="U228" s="15">
        <f t="shared" si="25"/>
        <v>0</v>
      </c>
      <c r="V228" s="317">
        <f t="shared" si="26"/>
        <v>1</v>
      </c>
      <c r="X228" s="316"/>
      <c r="Y228" s="317"/>
      <c r="Z228" s="116">
        <f t="shared" si="24"/>
        <v>120</v>
      </c>
    </row>
    <row r="229" spans="1:26" s="324" customFormat="1">
      <c r="A229" s="99" t="s">
        <v>1357</v>
      </c>
      <c r="B229" s="200" t="s">
        <v>1354</v>
      </c>
      <c r="C229" s="99"/>
      <c r="D229" s="99"/>
      <c r="E229" s="99"/>
      <c r="F229" s="99"/>
      <c r="G229" s="134" t="str">
        <f t="shared" si="27"/>
        <v>1/8/2004</v>
      </c>
      <c r="H229" s="135">
        <v>1</v>
      </c>
      <c r="I229" s="135">
        <v>8</v>
      </c>
      <c r="J229" s="136">
        <v>2004</v>
      </c>
      <c r="K229" s="99"/>
      <c r="L229" s="99"/>
      <c r="M229" s="99" t="s">
        <v>798</v>
      </c>
      <c r="N229" s="315">
        <v>1</v>
      </c>
      <c r="O229" s="315" t="s">
        <v>1355</v>
      </c>
      <c r="P229" s="249"/>
      <c r="Q229" s="249">
        <v>10</v>
      </c>
      <c r="R229" s="30">
        <f t="shared" si="28"/>
        <v>0</v>
      </c>
      <c r="S229" s="5">
        <v>0</v>
      </c>
      <c r="T229" s="317">
        <v>0</v>
      </c>
      <c r="U229" s="15">
        <f t="shared" si="25"/>
        <v>0</v>
      </c>
      <c r="V229" s="317">
        <f t="shared" si="26"/>
        <v>1</v>
      </c>
      <c r="W229" s="249"/>
      <c r="X229" s="316"/>
      <c r="Y229" s="317"/>
      <c r="Z229" s="116">
        <f t="shared" si="24"/>
        <v>120</v>
      </c>
    </row>
    <row r="230" spans="1:26" s="324" customFormat="1">
      <c r="A230" s="99" t="s">
        <v>1358</v>
      </c>
      <c r="B230" s="200" t="s">
        <v>1354</v>
      </c>
      <c r="C230" s="99"/>
      <c r="D230" s="99"/>
      <c r="E230" s="99"/>
      <c r="F230" s="99"/>
      <c r="G230" s="134" t="str">
        <f t="shared" si="27"/>
        <v>1/8/2004</v>
      </c>
      <c r="H230" s="135">
        <v>1</v>
      </c>
      <c r="I230" s="135">
        <v>8</v>
      </c>
      <c r="J230" s="136">
        <v>2004</v>
      </c>
      <c r="K230" s="99"/>
      <c r="L230" s="99"/>
      <c r="M230" s="99" t="s">
        <v>798</v>
      </c>
      <c r="N230" s="315">
        <v>1</v>
      </c>
      <c r="O230" s="315" t="s">
        <v>1355</v>
      </c>
      <c r="P230" s="249"/>
      <c r="Q230" s="249">
        <v>10</v>
      </c>
      <c r="R230" s="30">
        <f t="shared" si="28"/>
        <v>0</v>
      </c>
      <c r="S230" s="5">
        <v>0</v>
      </c>
      <c r="T230" s="317">
        <v>0</v>
      </c>
      <c r="U230" s="15">
        <f t="shared" si="25"/>
        <v>0</v>
      </c>
      <c r="V230" s="317">
        <f t="shared" si="26"/>
        <v>1</v>
      </c>
      <c r="W230" s="249"/>
      <c r="X230" s="316"/>
      <c r="Y230" s="317"/>
      <c r="Z230" s="116">
        <f t="shared" si="24"/>
        <v>120</v>
      </c>
    </row>
    <row r="231" spans="1:26" s="249" customFormat="1">
      <c r="A231" s="99" t="s">
        <v>1359</v>
      </c>
      <c r="B231" s="200" t="s">
        <v>1354</v>
      </c>
      <c r="C231" s="99"/>
      <c r="D231" s="99"/>
      <c r="E231" s="99"/>
      <c r="F231" s="99"/>
      <c r="G231" s="134" t="str">
        <f t="shared" si="27"/>
        <v>1/8/2004</v>
      </c>
      <c r="H231" s="135">
        <v>1</v>
      </c>
      <c r="I231" s="135">
        <v>8</v>
      </c>
      <c r="J231" s="136">
        <v>2004</v>
      </c>
      <c r="K231" s="99"/>
      <c r="L231" s="99"/>
      <c r="M231" s="99" t="s">
        <v>798</v>
      </c>
      <c r="N231" s="315">
        <v>1</v>
      </c>
      <c r="O231" s="315" t="s">
        <v>1355</v>
      </c>
      <c r="Q231" s="249">
        <v>10</v>
      </c>
      <c r="R231" s="30">
        <f t="shared" si="28"/>
        <v>0</v>
      </c>
      <c r="S231" s="5">
        <v>0</v>
      </c>
      <c r="T231" s="317">
        <v>0</v>
      </c>
      <c r="U231" s="15">
        <f t="shared" si="25"/>
        <v>0</v>
      </c>
      <c r="V231" s="317">
        <f t="shared" si="26"/>
        <v>1</v>
      </c>
      <c r="X231" s="316"/>
      <c r="Y231" s="317"/>
      <c r="Z231" s="116">
        <f t="shared" si="24"/>
        <v>120</v>
      </c>
    </row>
    <row r="232" spans="1:26" s="324" customFormat="1">
      <c r="A232" s="99" t="s">
        <v>1360</v>
      </c>
      <c r="B232" s="200" t="s">
        <v>1354</v>
      </c>
      <c r="C232" s="99"/>
      <c r="D232" s="99"/>
      <c r="E232" s="99"/>
      <c r="F232" s="99"/>
      <c r="G232" s="134" t="str">
        <f t="shared" si="27"/>
        <v>1/8/2004</v>
      </c>
      <c r="H232" s="135">
        <v>1</v>
      </c>
      <c r="I232" s="135">
        <v>8</v>
      </c>
      <c r="J232" s="136">
        <v>2004</v>
      </c>
      <c r="K232" s="99"/>
      <c r="L232" s="99"/>
      <c r="M232" s="99" t="s">
        <v>798</v>
      </c>
      <c r="N232" s="315">
        <v>1</v>
      </c>
      <c r="O232" s="315" t="s">
        <v>1355</v>
      </c>
      <c r="P232" s="249"/>
      <c r="Q232" s="249">
        <v>10</v>
      </c>
      <c r="R232" s="30">
        <f t="shared" si="28"/>
        <v>0</v>
      </c>
      <c r="S232" s="5">
        <v>0</v>
      </c>
      <c r="T232" s="317">
        <v>0</v>
      </c>
      <c r="U232" s="15">
        <f t="shared" si="25"/>
        <v>0</v>
      </c>
      <c r="V232" s="317">
        <f t="shared" si="26"/>
        <v>1</v>
      </c>
      <c r="W232" s="249"/>
      <c r="X232" s="316"/>
      <c r="Y232" s="317"/>
      <c r="Z232" s="116">
        <f t="shared" si="24"/>
        <v>120</v>
      </c>
    </row>
    <row r="233" spans="1:26" s="332" customFormat="1">
      <c r="A233" s="99" t="s">
        <v>1361</v>
      </c>
      <c r="B233" s="200" t="s">
        <v>1354</v>
      </c>
      <c r="C233" s="99"/>
      <c r="D233" s="99"/>
      <c r="E233" s="99"/>
      <c r="F233" s="99"/>
      <c r="G233" s="134" t="str">
        <f t="shared" si="27"/>
        <v>1/8/2004</v>
      </c>
      <c r="H233" s="135">
        <v>1</v>
      </c>
      <c r="I233" s="135">
        <v>8</v>
      </c>
      <c r="J233" s="136">
        <v>2004</v>
      </c>
      <c r="K233" s="99"/>
      <c r="L233" s="99"/>
      <c r="M233" s="99" t="s">
        <v>798</v>
      </c>
      <c r="N233" s="315">
        <v>1</v>
      </c>
      <c r="O233" s="315" t="s">
        <v>1355</v>
      </c>
      <c r="P233" s="249"/>
      <c r="Q233" s="249">
        <v>10</v>
      </c>
      <c r="R233" s="30">
        <f t="shared" si="28"/>
        <v>0</v>
      </c>
      <c r="S233" s="5">
        <v>0</v>
      </c>
      <c r="T233" s="317">
        <v>0</v>
      </c>
      <c r="U233" s="15">
        <f t="shared" si="25"/>
        <v>0</v>
      </c>
      <c r="V233" s="317">
        <f t="shared" ref="V233:V264" si="29">N233-T233</f>
        <v>1</v>
      </c>
      <c r="W233" s="249"/>
      <c r="X233" s="316"/>
      <c r="Y233" s="317"/>
      <c r="Z233" s="116">
        <f t="shared" si="24"/>
        <v>120</v>
      </c>
    </row>
    <row r="234" spans="1:26" s="249" customFormat="1">
      <c r="A234" s="99" t="s">
        <v>1362</v>
      </c>
      <c r="B234" s="200" t="s">
        <v>1354</v>
      </c>
      <c r="C234" s="99"/>
      <c r="D234" s="99"/>
      <c r="E234" s="99"/>
      <c r="F234" s="99"/>
      <c r="G234" s="134" t="str">
        <f t="shared" si="27"/>
        <v>1/8/2004</v>
      </c>
      <c r="H234" s="135">
        <v>1</v>
      </c>
      <c r="I234" s="135">
        <v>8</v>
      </c>
      <c r="J234" s="136">
        <v>2004</v>
      </c>
      <c r="K234" s="99"/>
      <c r="L234" s="99"/>
      <c r="M234" s="99" t="s">
        <v>798</v>
      </c>
      <c r="N234" s="315">
        <v>1</v>
      </c>
      <c r="O234" s="315" t="s">
        <v>1355</v>
      </c>
      <c r="Q234" s="249">
        <v>10</v>
      </c>
      <c r="R234" s="30">
        <f t="shared" si="28"/>
        <v>0</v>
      </c>
      <c r="S234" s="5">
        <v>0</v>
      </c>
      <c r="T234" s="317">
        <v>0</v>
      </c>
      <c r="U234" s="15">
        <f t="shared" si="25"/>
        <v>0</v>
      </c>
      <c r="V234" s="317">
        <f t="shared" si="29"/>
        <v>1</v>
      </c>
      <c r="X234" s="316"/>
      <c r="Y234" s="317"/>
      <c r="Z234" s="116">
        <f t="shared" si="24"/>
        <v>120</v>
      </c>
    </row>
    <row r="235" spans="1:26" s="249" customFormat="1">
      <c r="A235" s="99" t="s">
        <v>1363</v>
      </c>
      <c r="B235" s="200" t="s">
        <v>1364</v>
      </c>
      <c r="C235" s="99" t="s">
        <v>1365</v>
      </c>
      <c r="D235" s="99" t="s">
        <v>1366</v>
      </c>
      <c r="E235" s="99">
        <v>63120111230</v>
      </c>
      <c r="F235" s="99" t="s">
        <v>1234</v>
      </c>
      <c r="G235" s="134" t="str">
        <f t="shared" si="27"/>
        <v>2/8/2003</v>
      </c>
      <c r="H235" s="135">
        <v>2</v>
      </c>
      <c r="I235" s="135">
        <v>8</v>
      </c>
      <c r="J235" s="136">
        <v>2003</v>
      </c>
      <c r="K235" s="99" t="s">
        <v>26</v>
      </c>
      <c r="L235" s="99">
        <v>987</v>
      </c>
      <c r="M235" s="99" t="s">
        <v>798</v>
      </c>
      <c r="N235" s="315">
        <v>4503.91</v>
      </c>
      <c r="O235" s="315" t="s">
        <v>1367</v>
      </c>
      <c r="Q235" s="249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7">
        <f t="shared" si="29"/>
        <v>1</v>
      </c>
      <c r="W235" s="205" t="s">
        <v>1368</v>
      </c>
      <c r="X235" s="316"/>
      <c r="Y235" s="317"/>
      <c r="Z235" s="116">
        <f t="shared" si="24"/>
        <v>120</v>
      </c>
    </row>
    <row r="236" spans="1:26" s="249" customFormat="1">
      <c r="A236" s="99" t="s">
        <v>1369</v>
      </c>
      <c r="B236" s="200" t="s">
        <v>914</v>
      </c>
      <c r="C236" s="99"/>
      <c r="D236" s="99" t="s">
        <v>1370</v>
      </c>
      <c r="E236" s="99"/>
      <c r="F236" s="99" t="s">
        <v>916</v>
      </c>
      <c r="G236" s="134" t="str">
        <f t="shared" si="27"/>
        <v>21/11/2003</v>
      </c>
      <c r="H236" s="135">
        <v>21</v>
      </c>
      <c r="I236" s="135">
        <v>11</v>
      </c>
      <c r="J236" s="136">
        <v>2003</v>
      </c>
      <c r="K236" s="99" t="s">
        <v>58</v>
      </c>
      <c r="L236" s="99">
        <v>13675</v>
      </c>
      <c r="M236" s="99" t="s">
        <v>798</v>
      </c>
      <c r="N236" s="315">
        <v>4475</v>
      </c>
      <c r="O236" s="315"/>
      <c r="Q236" s="249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7">
        <f t="shared" si="29"/>
        <v>1</v>
      </c>
      <c r="W236" s="249">
        <v>2459</v>
      </c>
      <c r="X236" s="316"/>
      <c r="Y236" s="317"/>
      <c r="Z236" s="116">
        <f t="shared" si="24"/>
        <v>120</v>
      </c>
    </row>
    <row r="237" spans="1:26" s="249" customFormat="1">
      <c r="A237" s="99" t="s">
        <v>1371</v>
      </c>
      <c r="B237" s="200" t="s">
        <v>914</v>
      </c>
      <c r="C237" s="99"/>
      <c r="D237" s="99" t="s">
        <v>1370</v>
      </c>
      <c r="E237" s="99"/>
      <c r="F237" s="99" t="s">
        <v>916</v>
      </c>
      <c r="G237" s="134" t="str">
        <f t="shared" si="27"/>
        <v>21/11/2003</v>
      </c>
      <c r="H237" s="135">
        <v>21</v>
      </c>
      <c r="I237" s="135">
        <v>11</v>
      </c>
      <c r="J237" s="136">
        <v>2003</v>
      </c>
      <c r="K237" s="99" t="s">
        <v>58</v>
      </c>
      <c r="L237" s="99">
        <v>13675</v>
      </c>
      <c r="M237" s="99" t="s">
        <v>798</v>
      </c>
      <c r="N237" s="315">
        <v>4475</v>
      </c>
      <c r="O237" s="315"/>
      <c r="Q237" s="249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7">
        <f t="shared" si="29"/>
        <v>1</v>
      </c>
      <c r="W237" s="249">
        <v>2459</v>
      </c>
      <c r="X237" s="316"/>
      <c r="Y237" s="317"/>
      <c r="Z237" s="116">
        <f t="shared" si="24"/>
        <v>120</v>
      </c>
    </row>
    <row r="238" spans="1:26" s="249" customFormat="1">
      <c r="A238" s="99" t="s">
        <v>1372</v>
      </c>
      <c r="B238" s="200" t="s">
        <v>1373</v>
      </c>
      <c r="C238" s="99"/>
      <c r="D238" s="99"/>
      <c r="E238" s="99"/>
      <c r="F238" s="99"/>
      <c r="G238" s="134" t="str">
        <f t="shared" si="27"/>
        <v>21/11/2003</v>
      </c>
      <c r="H238" s="135">
        <v>21</v>
      </c>
      <c r="I238" s="135">
        <v>11</v>
      </c>
      <c r="J238" s="136">
        <v>2003</v>
      </c>
      <c r="K238" s="99"/>
      <c r="L238" s="99"/>
      <c r="M238" s="99" t="s">
        <v>798</v>
      </c>
      <c r="N238" s="315">
        <v>1</v>
      </c>
      <c r="O238" s="315"/>
      <c r="Q238" s="249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7">
        <f t="shared" si="29"/>
        <v>1</v>
      </c>
      <c r="X238" s="316"/>
      <c r="Y238" s="317"/>
      <c r="Z238" s="116">
        <f t="shared" si="24"/>
        <v>120</v>
      </c>
    </row>
    <row r="239" spans="1:26" s="249" customFormat="1">
      <c r="A239" s="99" t="s">
        <v>1374</v>
      </c>
      <c r="B239" s="200" t="s">
        <v>1375</v>
      </c>
      <c r="C239" s="99"/>
      <c r="D239" s="99"/>
      <c r="E239" s="99"/>
      <c r="F239" s="99"/>
      <c r="G239" s="134" t="str">
        <f t="shared" si="27"/>
        <v>21/11/2003</v>
      </c>
      <c r="H239" s="135">
        <v>21</v>
      </c>
      <c r="I239" s="135">
        <v>11</v>
      </c>
      <c r="J239" s="136">
        <v>2003</v>
      </c>
      <c r="K239" s="99"/>
      <c r="L239" s="99"/>
      <c r="M239" s="99" t="s">
        <v>798</v>
      </c>
      <c r="N239" s="315">
        <v>1</v>
      </c>
      <c r="O239" s="315" t="s">
        <v>1376</v>
      </c>
      <c r="Q239" s="249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7">
        <f t="shared" si="29"/>
        <v>1</v>
      </c>
      <c r="X239" s="316"/>
      <c r="Y239" s="317"/>
      <c r="Z239" s="116">
        <f t="shared" si="24"/>
        <v>120</v>
      </c>
    </row>
    <row r="240" spans="1:26" s="249" customFormat="1">
      <c r="A240" s="99" t="s">
        <v>1377</v>
      </c>
      <c r="B240" s="200" t="s">
        <v>1378</v>
      </c>
      <c r="C240" s="99"/>
      <c r="D240" s="99" t="s">
        <v>1379</v>
      </c>
      <c r="E240" s="99"/>
      <c r="F240" s="99"/>
      <c r="G240" s="134" t="str">
        <f t="shared" si="27"/>
        <v>21/11/2003</v>
      </c>
      <c r="H240" s="135">
        <v>21</v>
      </c>
      <c r="I240" s="135">
        <v>11</v>
      </c>
      <c r="J240" s="136">
        <v>2003</v>
      </c>
      <c r="K240" s="99"/>
      <c r="L240" s="99"/>
      <c r="M240" s="99" t="s">
        <v>798</v>
      </c>
      <c r="N240" s="315">
        <v>1</v>
      </c>
      <c r="O240" s="315" t="s">
        <v>1096</v>
      </c>
      <c r="Q240" s="249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7">
        <f t="shared" si="29"/>
        <v>1</v>
      </c>
      <c r="X240" s="316"/>
      <c r="Y240" s="317"/>
      <c r="Z240" s="116">
        <f t="shared" si="24"/>
        <v>120</v>
      </c>
    </row>
    <row r="241" spans="1:26" s="249" customFormat="1">
      <c r="A241" s="99" t="s">
        <v>1380</v>
      </c>
      <c r="B241" s="99" t="s">
        <v>1381</v>
      </c>
      <c r="C241" s="99"/>
      <c r="D241" s="99" t="s">
        <v>1382</v>
      </c>
      <c r="E241" s="206"/>
      <c r="F241" s="206" t="s">
        <v>840</v>
      </c>
      <c r="G241" s="134" t="str">
        <f t="shared" si="27"/>
        <v>25/4/2003</v>
      </c>
      <c r="H241" s="207">
        <v>25</v>
      </c>
      <c r="I241" s="207">
        <v>4</v>
      </c>
      <c r="J241" s="208">
        <v>2003</v>
      </c>
      <c r="K241" s="206" t="s">
        <v>58</v>
      </c>
      <c r="L241" s="208">
        <v>28496</v>
      </c>
      <c r="M241" s="99" t="s">
        <v>798</v>
      </c>
      <c r="N241" s="315">
        <v>2512</v>
      </c>
      <c r="O241" s="315" t="s">
        <v>1021</v>
      </c>
      <c r="Q241" s="249">
        <v>10</v>
      </c>
      <c r="R241" s="30">
        <v>0</v>
      </c>
      <c r="S241" s="5">
        <v>2511</v>
      </c>
      <c r="T241" s="5">
        <v>2511</v>
      </c>
      <c r="U241" s="15">
        <f t="shared" si="25"/>
        <v>0</v>
      </c>
      <c r="V241" s="317">
        <f t="shared" si="29"/>
        <v>1</v>
      </c>
      <c r="W241" s="249">
        <v>1259</v>
      </c>
      <c r="X241" s="316"/>
      <c r="Y241" s="317"/>
      <c r="Z241" s="116">
        <f t="shared" si="24"/>
        <v>120</v>
      </c>
    </row>
    <row r="242" spans="1:26" s="249" customFormat="1">
      <c r="A242" s="99" t="s">
        <v>1383</v>
      </c>
      <c r="B242" s="99" t="s">
        <v>854</v>
      </c>
      <c r="C242" s="99"/>
      <c r="D242" s="99"/>
      <c r="E242" s="206"/>
      <c r="F242" s="206" t="s">
        <v>849</v>
      </c>
      <c r="G242" s="134" t="str">
        <f t="shared" si="27"/>
        <v>24/4/2003</v>
      </c>
      <c r="H242" s="207">
        <v>24</v>
      </c>
      <c r="I242" s="207">
        <v>4</v>
      </c>
      <c r="J242" s="208">
        <v>2003</v>
      </c>
      <c r="K242" s="206" t="s">
        <v>58</v>
      </c>
      <c r="L242" s="208">
        <v>5190</v>
      </c>
      <c r="M242" s="99" t="s">
        <v>798</v>
      </c>
      <c r="N242" s="315">
        <v>2912</v>
      </c>
      <c r="O242" s="315"/>
      <c r="Q242" s="249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7">
        <f t="shared" si="29"/>
        <v>0.99999999999954525</v>
      </c>
      <c r="W242" s="249">
        <v>1258</v>
      </c>
      <c r="X242" s="316"/>
      <c r="Y242" s="317"/>
      <c r="Z242" s="116">
        <f t="shared" si="24"/>
        <v>120</v>
      </c>
    </row>
    <row r="243" spans="1:26" s="249" customFormat="1">
      <c r="A243" s="99" t="s">
        <v>1384</v>
      </c>
      <c r="B243" s="99" t="s">
        <v>1385</v>
      </c>
      <c r="C243" s="99"/>
      <c r="D243" s="99" t="s">
        <v>1386</v>
      </c>
      <c r="E243" s="206"/>
      <c r="F243" s="206"/>
      <c r="G243" s="134" t="str">
        <f t="shared" si="27"/>
        <v>24/4/2003</v>
      </c>
      <c r="H243" s="207">
        <v>24</v>
      </c>
      <c r="I243" s="207">
        <v>4</v>
      </c>
      <c r="J243" s="208">
        <v>2003</v>
      </c>
      <c r="K243" s="206"/>
      <c r="L243" s="208"/>
      <c r="M243" s="99" t="s">
        <v>798</v>
      </c>
      <c r="N243" s="315">
        <v>1</v>
      </c>
      <c r="O243" s="315"/>
      <c r="Q243" s="249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7">
        <f t="shared" si="29"/>
        <v>1</v>
      </c>
      <c r="X243" s="316"/>
      <c r="Y243" s="317"/>
      <c r="Z243" s="116">
        <f t="shared" si="24"/>
        <v>120</v>
      </c>
    </row>
    <row r="244" spans="1:26" s="249" customFormat="1">
      <c r="A244" s="99" t="s">
        <v>1387</v>
      </c>
      <c r="B244" s="99" t="s">
        <v>1388</v>
      </c>
      <c r="C244" s="99"/>
      <c r="D244" s="99" t="s">
        <v>1389</v>
      </c>
      <c r="E244" s="206"/>
      <c r="F244" s="206"/>
      <c r="G244" s="134" t="str">
        <f t="shared" si="27"/>
        <v>24/4/2003</v>
      </c>
      <c r="H244" s="207">
        <v>24</v>
      </c>
      <c r="I244" s="207">
        <v>4</v>
      </c>
      <c r="J244" s="208">
        <v>2003</v>
      </c>
      <c r="K244" s="206"/>
      <c r="L244" s="208"/>
      <c r="M244" s="99" t="s">
        <v>798</v>
      </c>
      <c r="N244" s="315">
        <v>1</v>
      </c>
      <c r="O244" s="315"/>
      <c r="Q244" s="249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7">
        <f t="shared" si="29"/>
        <v>1</v>
      </c>
      <c r="X244" s="316"/>
      <c r="Y244" s="317"/>
      <c r="Z244" s="116">
        <f t="shared" si="24"/>
        <v>120</v>
      </c>
    </row>
    <row r="245" spans="1:26" s="249" customFormat="1">
      <c r="A245" s="99" t="s">
        <v>1390</v>
      </c>
      <c r="B245" s="99" t="s">
        <v>1391</v>
      </c>
      <c r="C245" s="99"/>
      <c r="D245" s="99" t="s">
        <v>1167</v>
      </c>
      <c r="E245" s="206"/>
      <c r="F245" s="206" t="s">
        <v>1392</v>
      </c>
      <c r="G245" s="134" t="str">
        <f t="shared" si="27"/>
        <v>14/6/2004</v>
      </c>
      <c r="H245" s="207">
        <v>14</v>
      </c>
      <c r="I245" s="207">
        <v>6</v>
      </c>
      <c r="J245" s="208">
        <v>2004</v>
      </c>
      <c r="K245" s="206" t="s">
        <v>58</v>
      </c>
      <c r="L245" s="208">
        <v>18154</v>
      </c>
      <c r="M245" s="99" t="s">
        <v>798</v>
      </c>
      <c r="N245" s="315">
        <v>3220</v>
      </c>
      <c r="O245" s="315" t="s">
        <v>976</v>
      </c>
      <c r="Q245" s="249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7">
        <f t="shared" si="29"/>
        <v>1</v>
      </c>
      <c r="W245" s="249">
        <v>4310</v>
      </c>
      <c r="X245" s="316"/>
      <c r="Y245" s="317"/>
      <c r="Z245" s="116">
        <f t="shared" si="24"/>
        <v>120</v>
      </c>
    </row>
    <row r="246" spans="1:26" s="249" customFormat="1">
      <c r="A246" s="99" t="s">
        <v>1390</v>
      </c>
      <c r="B246" s="99" t="s">
        <v>1393</v>
      </c>
      <c r="C246" s="99"/>
      <c r="D246" s="99"/>
      <c r="E246" s="99"/>
      <c r="F246" s="99"/>
      <c r="G246" s="134" t="str">
        <f t="shared" si="27"/>
        <v>14/6/2004</v>
      </c>
      <c r="H246" s="207">
        <v>14</v>
      </c>
      <c r="I246" s="207">
        <v>6</v>
      </c>
      <c r="J246" s="208">
        <v>2004</v>
      </c>
      <c r="K246" s="99"/>
      <c r="L246" s="99"/>
      <c r="M246" s="99" t="s">
        <v>798</v>
      </c>
      <c r="N246" s="315">
        <v>1</v>
      </c>
      <c r="O246" s="315" t="s">
        <v>1355</v>
      </c>
      <c r="Q246" s="249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7">
        <f t="shared" si="29"/>
        <v>1</v>
      </c>
      <c r="X246" s="316"/>
      <c r="Y246" s="317"/>
      <c r="Z246" s="116">
        <f t="shared" si="24"/>
        <v>120</v>
      </c>
    </row>
    <row r="247" spans="1:26" s="336" customFormat="1">
      <c r="A247" s="170" t="s">
        <v>1394</v>
      </c>
      <c r="B247" s="170" t="s">
        <v>1395</v>
      </c>
      <c r="C247" s="170"/>
      <c r="D247" s="170"/>
      <c r="E247" s="209"/>
      <c r="F247" s="209" t="s">
        <v>939</v>
      </c>
      <c r="G247" s="171" t="str">
        <f t="shared" si="27"/>
        <v>2/6/2004</v>
      </c>
      <c r="H247" s="210">
        <v>2</v>
      </c>
      <c r="I247" s="210">
        <v>6</v>
      </c>
      <c r="J247" s="211">
        <v>2004</v>
      </c>
      <c r="K247" s="209" t="s">
        <v>933</v>
      </c>
      <c r="L247" s="211">
        <v>841</v>
      </c>
      <c r="M247" s="170" t="s">
        <v>798</v>
      </c>
      <c r="N247" s="335">
        <v>900</v>
      </c>
      <c r="O247" s="335" t="s">
        <v>1396</v>
      </c>
      <c r="Q247" s="336">
        <v>10</v>
      </c>
      <c r="R247" s="30">
        <v>0</v>
      </c>
      <c r="S247" s="5">
        <v>899</v>
      </c>
      <c r="T247" s="5">
        <v>899</v>
      </c>
      <c r="U247" s="569">
        <f t="shared" si="25"/>
        <v>0</v>
      </c>
      <c r="V247" s="337">
        <f t="shared" si="29"/>
        <v>1</v>
      </c>
      <c r="W247" s="336">
        <v>3169</v>
      </c>
      <c r="X247" s="338"/>
      <c r="Y247" s="337"/>
      <c r="Z247" s="175">
        <f t="shared" si="24"/>
        <v>120</v>
      </c>
    </row>
    <row r="248" spans="1:26" s="249" customFormat="1">
      <c r="A248" s="99" t="s">
        <v>1397</v>
      </c>
      <c r="B248" s="99" t="s">
        <v>1398</v>
      </c>
      <c r="C248" s="99"/>
      <c r="D248" s="99"/>
      <c r="E248" s="206"/>
      <c r="F248" s="206"/>
      <c r="G248" s="134" t="str">
        <f t="shared" si="27"/>
        <v>2/6/2004</v>
      </c>
      <c r="H248" s="210">
        <v>2</v>
      </c>
      <c r="I248" s="210">
        <v>6</v>
      </c>
      <c r="J248" s="211">
        <v>2004</v>
      </c>
      <c r="K248" s="206"/>
      <c r="L248" s="208"/>
      <c r="M248" s="99" t="s">
        <v>798</v>
      </c>
      <c r="N248" s="315">
        <v>1</v>
      </c>
      <c r="O248" s="315"/>
      <c r="Q248" s="249">
        <v>5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7">
        <f t="shared" si="29"/>
        <v>1</v>
      </c>
      <c r="X248" s="316"/>
      <c r="Y248" s="317"/>
      <c r="Z248" s="116">
        <f t="shared" si="24"/>
        <v>120</v>
      </c>
    </row>
    <row r="249" spans="1:26" s="249" customFormat="1">
      <c r="A249" s="99" t="s">
        <v>1399</v>
      </c>
      <c r="B249" s="99" t="s">
        <v>1400</v>
      </c>
      <c r="C249" s="99"/>
      <c r="D249" s="99"/>
      <c r="E249" s="99"/>
      <c r="F249" s="99"/>
      <c r="G249" s="134" t="str">
        <f t="shared" si="27"/>
        <v>2/6/2004</v>
      </c>
      <c r="H249" s="210">
        <v>2</v>
      </c>
      <c r="I249" s="210">
        <v>6</v>
      </c>
      <c r="J249" s="211">
        <v>2004</v>
      </c>
      <c r="K249" s="99"/>
      <c r="L249" s="99"/>
      <c r="M249" s="99" t="s">
        <v>798</v>
      </c>
      <c r="N249" s="315">
        <v>1</v>
      </c>
      <c r="O249" s="315"/>
      <c r="Q249" s="249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7">
        <f t="shared" si="29"/>
        <v>1</v>
      </c>
      <c r="X249" s="316"/>
      <c r="Y249" s="317"/>
      <c r="Z249" s="116">
        <f t="shared" si="24"/>
        <v>120</v>
      </c>
    </row>
    <row r="250" spans="1:26" s="249" customFormat="1">
      <c r="A250" s="99" t="s">
        <v>1401</v>
      </c>
      <c r="B250" s="99" t="s">
        <v>1393</v>
      </c>
      <c r="C250" s="99"/>
      <c r="D250" s="99"/>
      <c r="E250" s="99"/>
      <c r="F250" s="99"/>
      <c r="G250" s="134" t="str">
        <f t="shared" si="27"/>
        <v>2/6/2004</v>
      </c>
      <c r="H250" s="210">
        <v>2</v>
      </c>
      <c r="I250" s="210">
        <v>6</v>
      </c>
      <c r="J250" s="211">
        <v>2004</v>
      </c>
      <c r="K250" s="99"/>
      <c r="L250" s="99"/>
      <c r="M250" s="99" t="s">
        <v>798</v>
      </c>
      <c r="N250" s="315">
        <v>1</v>
      </c>
      <c r="O250" s="315" t="s">
        <v>1355</v>
      </c>
      <c r="Q250" s="249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7">
        <f t="shared" si="29"/>
        <v>1</v>
      </c>
      <c r="X250" s="316"/>
      <c r="Y250" s="317"/>
      <c r="Z250" s="116">
        <f t="shared" si="24"/>
        <v>120</v>
      </c>
    </row>
    <row r="251" spans="1:26" s="249" customFormat="1">
      <c r="A251" s="99" t="s">
        <v>1402</v>
      </c>
      <c r="B251" s="99" t="s">
        <v>1333</v>
      </c>
      <c r="C251" s="99" t="s">
        <v>1403</v>
      </c>
      <c r="D251" s="99" t="s">
        <v>1404</v>
      </c>
      <c r="E251" s="99"/>
      <c r="F251" s="99"/>
      <c r="G251" s="134" t="str">
        <f t="shared" si="27"/>
        <v>2/6/2004</v>
      </c>
      <c r="H251" s="210">
        <v>2</v>
      </c>
      <c r="I251" s="210">
        <v>6</v>
      </c>
      <c r="J251" s="211">
        <v>2004</v>
      </c>
      <c r="K251" s="99"/>
      <c r="L251" s="99"/>
      <c r="M251" s="99" t="s">
        <v>798</v>
      </c>
      <c r="N251" s="315">
        <v>1</v>
      </c>
      <c r="O251" s="315"/>
      <c r="Q251" s="249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7">
        <f t="shared" si="29"/>
        <v>1</v>
      </c>
      <c r="X251" s="316"/>
      <c r="Y251" s="317"/>
      <c r="Z251" s="116">
        <f t="shared" si="24"/>
        <v>120</v>
      </c>
    </row>
    <row r="252" spans="1:26" s="249" customFormat="1">
      <c r="A252" s="99" t="s">
        <v>1405</v>
      </c>
      <c r="B252" s="99" t="s">
        <v>1406</v>
      </c>
      <c r="C252" s="99"/>
      <c r="D252" s="99"/>
      <c r="E252" s="99"/>
      <c r="F252" s="99"/>
      <c r="G252" s="134" t="str">
        <f t="shared" si="27"/>
        <v>2/6/2004</v>
      </c>
      <c r="H252" s="210">
        <v>2</v>
      </c>
      <c r="I252" s="210">
        <v>6</v>
      </c>
      <c r="J252" s="211">
        <v>2004</v>
      </c>
      <c r="K252" s="99"/>
      <c r="L252" s="136"/>
      <c r="M252" s="99" t="s">
        <v>798</v>
      </c>
      <c r="N252" s="315">
        <v>1</v>
      </c>
      <c r="O252" s="315"/>
      <c r="Q252" s="249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7">
        <f t="shared" si="29"/>
        <v>1</v>
      </c>
      <c r="X252" s="316"/>
      <c r="Y252" s="317"/>
      <c r="Z252" s="116">
        <f t="shared" si="24"/>
        <v>120</v>
      </c>
    </row>
    <row r="253" spans="1:26" s="249" customFormat="1">
      <c r="A253" s="99" t="s">
        <v>1407</v>
      </c>
      <c r="B253" s="99" t="s">
        <v>1329</v>
      </c>
      <c r="C253" s="99" t="s">
        <v>1408</v>
      </c>
      <c r="D253" s="99" t="s">
        <v>1409</v>
      </c>
      <c r="E253" s="99" t="s">
        <v>1410</v>
      </c>
      <c r="F253" s="99"/>
      <c r="G253" s="134" t="str">
        <f t="shared" si="27"/>
        <v>2/6/2004</v>
      </c>
      <c r="H253" s="210">
        <v>2</v>
      </c>
      <c r="I253" s="210">
        <v>6</v>
      </c>
      <c r="J253" s="211">
        <v>2004</v>
      </c>
      <c r="K253" s="99"/>
      <c r="L253" s="136"/>
      <c r="M253" s="99" t="s">
        <v>798</v>
      </c>
      <c r="N253" s="315">
        <v>1</v>
      </c>
      <c r="O253" s="315"/>
      <c r="Q253" s="249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7">
        <f t="shared" si="29"/>
        <v>1</v>
      </c>
      <c r="X253" s="316"/>
      <c r="Y253" s="317"/>
      <c r="Z253" s="116">
        <f t="shared" si="24"/>
        <v>120</v>
      </c>
    </row>
    <row r="254" spans="1:26" s="249" customFormat="1">
      <c r="A254" s="99" t="s">
        <v>1411</v>
      </c>
      <c r="B254" s="99" t="s">
        <v>1412</v>
      </c>
      <c r="C254" s="99"/>
      <c r="D254" s="99"/>
      <c r="E254" s="99"/>
      <c r="F254" s="99"/>
      <c r="G254" s="134" t="str">
        <f t="shared" si="27"/>
        <v>2/6/2004</v>
      </c>
      <c r="H254" s="210">
        <v>2</v>
      </c>
      <c r="I254" s="210">
        <v>6</v>
      </c>
      <c r="J254" s="211">
        <v>2004</v>
      </c>
      <c r="K254" s="99"/>
      <c r="L254" s="136"/>
      <c r="M254" s="99" t="s">
        <v>798</v>
      </c>
      <c r="N254" s="315">
        <v>1</v>
      </c>
      <c r="O254" s="315" t="s">
        <v>1413</v>
      </c>
      <c r="Q254" s="249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7">
        <f t="shared" si="29"/>
        <v>1</v>
      </c>
      <c r="X254" s="316"/>
      <c r="Y254" s="317"/>
      <c r="Z254" s="116">
        <f t="shared" si="24"/>
        <v>120</v>
      </c>
    </row>
    <row r="255" spans="1:26" s="249" customFormat="1">
      <c r="A255" s="99" t="s">
        <v>1414</v>
      </c>
      <c r="B255" s="99" t="s">
        <v>1415</v>
      </c>
      <c r="C255" s="99"/>
      <c r="D255" s="99"/>
      <c r="E255" s="99"/>
      <c r="F255" s="99"/>
      <c r="G255" s="134" t="str">
        <f t="shared" si="27"/>
        <v>2/6/2004</v>
      </c>
      <c r="H255" s="210">
        <v>2</v>
      </c>
      <c r="I255" s="210">
        <v>6</v>
      </c>
      <c r="J255" s="211">
        <v>2004</v>
      </c>
      <c r="K255" s="99"/>
      <c r="L255" s="136"/>
      <c r="M255" s="99" t="s">
        <v>798</v>
      </c>
      <c r="N255" s="315">
        <v>1</v>
      </c>
      <c r="O255" s="315"/>
      <c r="Q255" s="249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7">
        <f t="shared" si="29"/>
        <v>1</v>
      </c>
      <c r="X255" s="316"/>
      <c r="Y255" s="317"/>
      <c r="Z255" s="116">
        <f t="shared" si="24"/>
        <v>120</v>
      </c>
    </row>
    <row r="256" spans="1:26" s="249" customFormat="1">
      <c r="A256" s="99" t="s">
        <v>1416</v>
      </c>
      <c r="B256" s="99" t="s">
        <v>1417</v>
      </c>
      <c r="C256" s="99"/>
      <c r="D256" s="99"/>
      <c r="E256" s="99"/>
      <c r="F256" s="99"/>
      <c r="G256" s="134" t="str">
        <f t="shared" si="27"/>
        <v>2/6/2004</v>
      </c>
      <c r="H256" s="210">
        <v>2</v>
      </c>
      <c r="I256" s="210">
        <v>6</v>
      </c>
      <c r="J256" s="211">
        <v>2004</v>
      </c>
      <c r="K256" s="99"/>
      <c r="L256" s="136"/>
      <c r="M256" s="99" t="s">
        <v>798</v>
      </c>
      <c r="N256" s="315">
        <v>1</v>
      </c>
      <c r="O256" s="315"/>
      <c r="Q256" s="249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7">
        <f t="shared" si="29"/>
        <v>1</v>
      </c>
      <c r="X256" s="316"/>
      <c r="Y256" s="317"/>
      <c r="Z256" s="116">
        <f t="shared" si="24"/>
        <v>120</v>
      </c>
    </row>
    <row r="257" spans="1:26" s="249" customFormat="1">
      <c r="A257" s="99" t="s">
        <v>1418</v>
      </c>
      <c r="B257" s="99" t="s">
        <v>161</v>
      </c>
      <c r="C257" s="99" t="s">
        <v>135</v>
      </c>
      <c r="D257" s="99" t="s">
        <v>163</v>
      </c>
      <c r="E257" s="99" t="s">
        <v>1419</v>
      </c>
      <c r="F257" s="99"/>
      <c r="G257" s="134" t="str">
        <f t="shared" si="27"/>
        <v>2/6/2004</v>
      </c>
      <c r="H257" s="210">
        <v>2</v>
      </c>
      <c r="I257" s="210">
        <v>6</v>
      </c>
      <c r="J257" s="211">
        <v>2004</v>
      </c>
      <c r="K257" s="99"/>
      <c r="L257" s="99"/>
      <c r="M257" s="99" t="s">
        <v>798</v>
      </c>
      <c r="N257" s="190">
        <v>1</v>
      </c>
      <c r="O257" s="190"/>
      <c r="Q257" s="249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7">
        <f t="shared" si="29"/>
        <v>1</v>
      </c>
      <c r="X257" s="316"/>
      <c r="Y257" s="317"/>
      <c r="Z257" s="116">
        <f t="shared" si="24"/>
        <v>120</v>
      </c>
    </row>
    <row r="258" spans="1:26" s="249" customFormat="1">
      <c r="A258" s="99" t="s">
        <v>1420</v>
      </c>
      <c r="B258" s="99" t="s">
        <v>826</v>
      </c>
      <c r="C258" s="99" t="s">
        <v>461</v>
      </c>
      <c r="D258" s="99" t="s">
        <v>1421</v>
      </c>
      <c r="E258" s="99" t="s">
        <v>1422</v>
      </c>
      <c r="F258" s="99" t="s">
        <v>823</v>
      </c>
      <c r="G258" s="134" t="str">
        <f t="shared" si="27"/>
        <v>26/10/2005</v>
      </c>
      <c r="H258" s="135">
        <v>26</v>
      </c>
      <c r="I258" s="135">
        <v>10</v>
      </c>
      <c r="J258" s="136">
        <v>2005</v>
      </c>
      <c r="K258" s="99" t="s">
        <v>58</v>
      </c>
      <c r="L258" s="99">
        <v>9074</v>
      </c>
      <c r="M258" s="99" t="s">
        <v>798</v>
      </c>
      <c r="N258" s="190">
        <v>2500</v>
      </c>
      <c r="O258" s="190"/>
      <c r="Q258" s="249">
        <v>10</v>
      </c>
      <c r="R258" s="30">
        <f t="shared" si="28"/>
        <v>20.824999999999999</v>
      </c>
      <c r="S258" s="5">
        <v>2290.75</v>
      </c>
      <c r="T258" s="317">
        <f>Z258*R258</f>
        <v>2353.2249999999999</v>
      </c>
      <c r="U258" s="15">
        <f t="shared" si="25"/>
        <v>62.474999999999909</v>
      </c>
      <c r="V258" s="317">
        <f t="shared" si="29"/>
        <v>146.77500000000009</v>
      </c>
      <c r="W258" s="249">
        <v>7552</v>
      </c>
      <c r="X258" s="316"/>
      <c r="Y258" s="317"/>
      <c r="Z258" s="116">
        <f t="shared" si="24"/>
        <v>113</v>
      </c>
    </row>
    <row r="259" spans="1:26" s="249" customFormat="1">
      <c r="A259" s="152" t="s">
        <v>1423</v>
      </c>
      <c r="B259" s="152" t="s">
        <v>1424</v>
      </c>
      <c r="C259" s="152" t="s">
        <v>461</v>
      </c>
      <c r="D259" s="152" t="s">
        <v>1425</v>
      </c>
      <c r="E259" s="152">
        <v>37249002</v>
      </c>
      <c r="F259" s="152"/>
      <c r="G259" s="153" t="str">
        <f t="shared" si="27"/>
        <v>26/10/2005</v>
      </c>
      <c r="H259" s="135">
        <v>26</v>
      </c>
      <c r="I259" s="135">
        <v>10</v>
      </c>
      <c r="J259" s="136">
        <v>2005</v>
      </c>
      <c r="K259" s="152"/>
      <c r="L259" s="155"/>
      <c r="M259" s="152" t="s">
        <v>798</v>
      </c>
      <c r="N259" s="323">
        <v>1</v>
      </c>
      <c r="O259" s="315"/>
      <c r="Q259" s="249">
        <v>10</v>
      </c>
      <c r="R259" s="18">
        <f t="shared" si="28"/>
        <v>0</v>
      </c>
      <c r="S259" s="5">
        <v>0</v>
      </c>
      <c r="T259" s="325">
        <v>0</v>
      </c>
      <c r="U259" s="15">
        <f t="shared" si="25"/>
        <v>0</v>
      </c>
      <c r="V259" s="325">
        <f t="shared" si="29"/>
        <v>1</v>
      </c>
      <c r="W259" s="324"/>
      <c r="X259" s="326"/>
      <c r="Y259" s="325"/>
      <c r="Z259" s="159">
        <f t="shared" si="24"/>
        <v>113</v>
      </c>
    </row>
    <row r="260" spans="1:26" s="249" customFormat="1">
      <c r="A260" s="99" t="s">
        <v>1426</v>
      </c>
      <c r="B260" s="99" t="s">
        <v>1427</v>
      </c>
      <c r="C260" s="99" t="s">
        <v>461</v>
      </c>
      <c r="D260" s="99" t="s">
        <v>1428</v>
      </c>
      <c r="E260" s="99"/>
      <c r="F260" s="99" t="s">
        <v>1429</v>
      </c>
      <c r="G260" s="134" t="str">
        <f t="shared" si="27"/>
        <v>5/7/2004</v>
      </c>
      <c r="H260" s="135">
        <v>5</v>
      </c>
      <c r="I260" s="135">
        <v>7</v>
      </c>
      <c r="J260" s="136">
        <v>2004</v>
      </c>
      <c r="K260" s="99" t="s">
        <v>58</v>
      </c>
      <c r="L260" s="136">
        <v>7593</v>
      </c>
      <c r="M260" s="99" t="s">
        <v>798</v>
      </c>
      <c r="N260" s="315">
        <v>3500</v>
      </c>
      <c r="O260" s="315" t="s">
        <v>1021</v>
      </c>
      <c r="Q260" s="249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7">
        <f t="shared" si="29"/>
        <v>1</v>
      </c>
      <c r="W260" s="249">
        <v>4302</v>
      </c>
      <c r="X260" s="316"/>
      <c r="Y260" s="317"/>
      <c r="Z260" s="116">
        <f t="shared" si="24"/>
        <v>120</v>
      </c>
    </row>
    <row r="261" spans="1:26" s="249" customFormat="1">
      <c r="A261" s="99" t="s">
        <v>1430</v>
      </c>
      <c r="B261" s="99" t="s">
        <v>880</v>
      </c>
      <c r="C261" s="99" t="s">
        <v>1431</v>
      </c>
      <c r="D261" s="99"/>
      <c r="E261" s="99"/>
      <c r="F261" s="99" t="s">
        <v>1429</v>
      </c>
      <c r="G261" s="134" t="str">
        <f t="shared" si="27"/>
        <v>5/7/2004</v>
      </c>
      <c r="H261" s="135">
        <v>5</v>
      </c>
      <c r="I261" s="135">
        <v>7</v>
      </c>
      <c r="J261" s="136">
        <v>2004</v>
      </c>
      <c r="K261" s="99" t="s">
        <v>58</v>
      </c>
      <c r="L261" s="136">
        <v>7593</v>
      </c>
      <c r="M261" s="99" t="s">
        <v>798</v>
      </c>
      <c r="N261" s="315">
        <v>1105</v>
      </c>
      <c r="O261" s="315" t="s">
        <v>1021</v>
      </c>
      <c r="Q261" s="249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7">
        <f t="shared" si="29"/>
        <v>0.99999999999977263</v>
      </c>
      <c r="W261" s="249">
        <v>4302</v>
      </c>
      <c r="X261" s="316"/>
      <c r="Y261" s="317"/>
      <c r="Z261" s="116">
        <f t="shared" si="24"/>
        <v>120</v>
      </c>
    </row>
    <row r="262" spans="1:26" s="249" customFormat="1">
      <c r="A262" s="99" t="s">
        <v>1432</v>
      </c>
      <c r="B262" s="99" t="s">
        <v>1433</v>
      </c>
      <c r="C262" s="99"/>
      <c r="D262" s="99"/>
      <c r="E262" s="99"/>
      <c r="F262" s="99"/>
      <c r="G262" s="134" t="str">
        <f t="shared" si="27"/>
        <v>5/7/2004</v>
      </c>
      <c r="H262" s="135">
        <v>5</v>
      </c>
      <c r="I262" s="135">
        <v>7</v>
      </c>
      <c r="J262" s="136">
        <v>2004</v>
      </c>
      <c r="K262" s="99"/>
      <c r="L262" s="136"/>
      <c r="M262" s="99" t="s">
        <v>798</v>
      </c>
      <c r="N262" s="315">
        <v>1</v>
      </c>
      <c r="O262" s="315"/>
      <c r="Q262" s="249">
        <v>10</v>
      </c>
      <c r="R262" s="30">
        <f t="shared" si="28"/>
        <v>0</v>
      </c>
      <c r="S262" s="5">
        <v>0</v>
      </c>
      <c r="T262" s="317">
        <v>0</v>
      </c>
      <c r="U262" s="15">
        <f t="shared" si="25"/>
        <v>0</v>
      </c>
      <c r="V262" s="317">
        <f t="shared" si="29"/>
        <v>1</v>
      </c>
      <c r="X262" s="316"/>
      <c r="Y262" s="317"/>
      <c r="Z262" s="116">
        <f t="shared" si="24"/>
        <v>120</v>
      </c>
    </row>
    <row r="263" spans="1:26" s="249" customFormat="1">
      <c r="A263" s="99" t="s">
        <v>1434</v>
      </c>
      <c r="B263" s="99" t="s">
        <v>1433</v>
      </c>
      <c r="C263" s="99"/>
      <c r="D263" s="99"/>
      <c r="E263" s="99"/>
      <c r="F263" s="99"/>
      <c r="G263" s="134" t="str">
        <f t="shared" si="27"/>
        <v>5/7/2004</v>
      </c>
      <c r="H263" s="135">
        <v>5</v>
      </c>
      <c r="I263" s="135">
        <v>7</v>
      </c>
      <c r="J263" s="136">
        <v>2004</v>
      </c>
      <c r="K263" s="99"/>
      <c r="L263" s="136"/>
      <c r="M263" s="99" t="s">
        <v>798</v>
      </c>
      <c r="N263" s="315">
        <v>1</v>
      </c>
      <c r="O263" s="315"/>
      <c r="Q263" s="249">
        <v>10</v>
      </c>
      <c r="R263" s="30">
        <f t="shared" si="28"/>
        <v>0</v>
      </c>
      <c r="S263" s="5">
        <v>0</v>
      </c>
      <c r="T263" s="317">
        <v>0</v>
      </c>
      <c r="U263" s="15">
        <f t="shared" si="25"/>
        <v>0</v>
      </c>
      <c r="V263" s="317">
        <f t="shared" si="29"/>
        <v>1</v>
      </c>
      <c r="X263" s="316"/>
      <c r="Y263" s="317"/>
      <c r="Z263" s="116">
        <f t="shared" ref="Z263:Z330" si="30">IF((DATEDIF(G263,Z$4,"m"))&gt;=120,120,(DATEDIF(G263,Z$4,"m")))</f>
        <v>120</v>
      </c>
    </row>
    <row r="264" spans="1:26" s="249" customFormat="1">
      <c r="A264" s="99" t="s">
        <v>1435</v>
      </c>
      <c r="B264" s="99" t="s">
        <v>1436</v>
      </c>
      <c r="C264" s="99"/>
      <c r="D264" s="99"/>
      <c r="E264" s="99"/>
      <c r="F264" s="99"/>
      <c r="G264" s="134" t="str">
        <f t="shared" si="27"/>
        <v>5/7/2004</v>
      </c>
      <c r="H264" s="135">
        <v>5</v>
      </c>
      <c r="I264" s="135">
        <v>7</v>
      </c>
      <c r="J264" s="136">
        <v>2004</v>
      </c>
      <c r="K264" s="99"/>
      <c r="L264" s="136"/>
      <c r="M264" s="99" t="s">
        <v>798</v>
      </c>
      <c r="N264" s="315">
        <v>1</v>
      </c>
      <c r="O264" s="315" t="s">
        <v>1437</v>
      </c>
      <c r="Q264" s="249">
        <v>10</v>
      </c>
      <c r="R264" s="30">
        <f t="shared" si="28"/>
        <v>0</v>
      </c>
      <c r="S264" s="5">
        <v>0</v>
      </c>
      <c r="T264" s="317">
        <v>0</v>
      </c>
      <c r="U264" s="15">
        <f t="shared" ref="U264:U327" si="31">T264-S264</f>
        <v>0</v>
      </c>
      <c r="V264" s="317">
        <f t="shared" si="29"/>
        <v>1</v>
      </c>
      <c r="X264" s="316"/>
      <c r="Y264" s="317"/>
      <c r="Z264" s="116">
        <f t="shared" si="30"/>
        <v>120</v>
      </c>
    </row>
    <row r="265" spans="1:26" s="249" customFormat="1">
      <c r="A265" s="99" t="s">
        <v>1438</v>
      </c>
      <c r="B265" s="99" t="s">
        <v>1337</v>
      </c>
      <c r="C265" s="99" t="s">
        <v>1439</v>
      </c>
      <c r="D265" s="99"/>
      <c r="E265" s="99"/>
      <c r="F265" s="99"/>
      <c r="G265" s="134" t="str">
        <f t="shared" si="27"/>
        <v>5/7/2004</v>
      </c>
      <c r="H265" s="135">
        <v>5</v>
      </c>
      <c r="I265" s="135">
        <v>7</v>
      </c>
      <c r="J265" s="136">
        <v>2004</v>
      </c>
      <c r="K265" s="99"/>
      <c r="L265" s="136"/>
      <c r="M265" s="99" t="s">
        <v>798</v>
      </c>
      <c r="N265" s="315">
        <v>1</v>
      </c>
      <c r="O265" s="315"/>
      <c r="Q265" s="249">
        <v>10</v>
      </c>
      <c r="R265" s="30">
        <f t="shared" si="28"/>
        <v>0</v>
      </c>
      <c r="S265" s="5">
        <v>0</v>
      </c>
      <c r="T265" s="317">
        <v>0</v>
      </c>
      <c r="U265" s="15">
        <f t="shared" si="31"/>
        <v>0</v>
      </c>
      <c r="V265" s="317">
        <f t="shared" ref="V265:V296" si="32">N265-T265</f>
        <v>1</v>
      </c>
      <c r="X265" s="316"/>
      <c r="Y265" s="317"/>
      <c r="Z265" s="116">
        <f t="shared" si="30"/>
        <v>120</v>
      </c>
    </row>
    <row r="266" spans="1:26" s="324" customFormat="1">
      <c r="A266" s="99" t="s">
        <v>1440</v>
      </c>
      <c r="B266" s="99" t="s">
        <v>1441</v>
      </c>
      <c r="C266" s="99"/>
      <c r="D266" s="99" t="s">
        <v>1442</v>
      </c>
      <c r="E266" s="99"/>
      <c r="F266" s="99"/>
      <c r="G266" s="134" t="str">
        <f t="shared" si="27"/>
        <v>5/7/2004</v>
      </c>
      <c r="H266" s="135">
        <v>5</v>
      </c>
      <c r="I266" s="135">
        <v>7</v>
      </c>
      <c r="J266" s="136">
        <v>2004</v>
      </c>
      <c r="K266" s="99"/>
      <c r="L266" s="136"/>
      <c r="M266" s="99" t="s">
        <v>798</v>
      </c>
      <c r="N266" s="315">
        <v>1</v>
      </c>
      <c r="O266" s="315" t="s">
        <v>1443</v>
      </c>
      <c r="P266" s="249"/>
      <c r="Q266" s="249">
        <v>10</v>
      </c>
      <c r="R266" s="30">
        <f t="shared" si="28"/>
        <v>0</v>
      </c>
      <c r="S266" s="5">
        <v>0</v>
      </c>
      <c r="T266" s="317">
        <v>0</v>
      </c>
      <c r="U266" s="15">
        <f t="shared" si="31"/>
        <v>0</v>
      </c>
      <c r="V266" s="317">
        <f t="shared" si="32"/>
        <v>1</v>
      </c>
      <c r="W266" s="249"/>
      <c r="X266" s="316"/>
      <c r="Y266" s="317"/>
      <c r="Z266" s="116">
        <f t="shared" si="30"/>
        <v>120</v>
      </c>
    </row>
    <row r="267" spans="1:26" s="249" customFormat="1">
      <c r="A267" s="99" t="s">
        <v>1444</v>
      </c>
      <c r="B267" s="99" t="s">
        <v>1441</v>
      </c>
      <c r="C267" s="99"/>
      <c r="D267" s="99" t="s">
        <v>1442</v>
      </c>
      <c r="E267" s="99"/>
      <c r="F267" s="99"/>
      <c r="G267" s="134" t="str">
        <f t="shared" si="27"/>
        <v>5/7/2004</v>
      </c>
      <c r="H267" s="135">
        <v>5</v>
      </c>
      <c r="I267" s="135">
        <v>7</v>
      </c>
      <c r="J267" s="136">
        <v>2004</v>
      </c>
      <c r="K267" s="99"/>
      <c r="L267" s="136"/>
      <c r="M267" s="99" t="s">
        <v>798</v>
      </c>
      <c r="N267" s="315">
        <v>1</v>
      </c>
      <c r="O267" s="315" t="s">
        <v>1443</v>
      </c>
      <c r="Q267" s="249">
        <v>10</v>
      </c>
      <c r="R267" s="30">
        <f t="shared" si="28"/>
        <v>0</v>
      </c>
      <c r="S267" s="5">
        <v>0</v>
      </c>
      <c r="T267" s="317">
        <v>0</v>
      </c>
      <c r="U267" s="15">
        <f t="shared" si="31"/>
        <v>0</v>
      </c>
      <c r="V267" s="317">
        <f t="shared" si="32"/>
        <v>1</v>
      </c>
      <c r="X267" s="316"/>
      <c r="Y267" s="317"/>
      <c r="Z267" s="116">
        <f t="shared" si="30"/>
        <v>120</v>
      </c>
    </row>
    <row r="268" spans="1:26" s="324" customFormat="1">
      <c r="A268" s="99" t="s">
        <v>1445</v>
      </c>
      <c r="B268" s="99" t="s">
        <v>1337</v>
      </c>
      <c r="C268" s="99" t="s">
        <v>1439</v>
      </c>
      <c r="D268" s="99"/>
      <c r="E268" s="99"/>
      <c r="F268" s="99"/>
      <c r="G268" s="134" t="str">
        <f t="shared" si="27"/>
        <v>5/7/2004</v>
      </c>
      <c r="H268" s="135">
        <v>5</v>
      </c>
      <c r="I268" s="135">
        <v>7</v>
      </c>
      <c r="J268" s="136">
        <v>2004</v>
      </c>
      <c r="K268" s="99"/>
      <c r="L268" s="136"/>
      <c r="M268" s="99" t="s">
        <v>798</v>
      </c>
      <c r="N268" s="315">
        <v>1</v>
      </c>
      <c r="O268" s="315"/>
      <c r="P268" s="249"/>
      <c r="Q268" s="249">
        <v>10</v>
      </c>
      <c r="R268" s="30">
        <f t="shared" si="28"/>
        <v>0</v>
      </c>
      <c r="S268" s="5">
        <v>0</v>
      </c>
      <c r="T268" s="317">
        <v>0</v>
      </c>
      <c r="U268" s="15">
        <f t="shared" si="31"/>
        <v>0</v>
      </c>
      <c r="V268" s="317">
        <f t="shared" si="32"/>
        <v>1</v>
      </c>
      <c r="W268" s="249"/>
      <c r="X268" s="316"/>
      <c r="Y268" s="317"/>
      <c r="Z268" s="116">
        <f t="shared" si="30"/>
        <v>120</v>
      </c>
    </row>
    <row r="269" spans="1:26" s="249" customFormat="1">
      <c r="A269" s="99" t="s">
        <v>1446</v>
      </c>
      <c r="B269" s="99" t="s">
        <v>1447</v>
      </c>
      <c r="C269" s="99"/>
      <c r="D269" s="99"/>
      <c r="E269" s="99"/>
      <c r="F269" s="99"/>
      <c r="G269" s="134" t="str">
        <f t="shared" si="27"/>
        <v>5/7/2004</v>
      </c>
      <c r="H269" s="135">
        <v>5</v>
      </c>
      <c r="I269" s="135">
        <v>7</v>
      </c>
      <c r="J269" s="136">
        <v>2004</v>
      </c>
      <c r="K269" s="99"/>
      <c r="L269" s="136"/>
      <c r="M269" s="99" t="s">
        <v>798</v>
      </c>
      <c r="N269" s="315">
        <v>1</v>
      </c>
      <c r="O269" s="315"/>
      <c r="Q269" s="249">
        <v>10</v>
      </c>
      <c r="R269" s="30">
        <f t="shared" si="28"/>
        <v>0</v>
      </c>
      <c r="S269" s="5">
        <v>0</v>
      </c>
      <c r="T269" s="317">
        <v>0</v>
      </c>
      <c r="U269" s="15">
        <f t="shared" si="31"/>
        <v>0</v>
      </c>
      <c r="V269" s="317">
        <f t="shared" si="32"/>
        <v>1</v>
      </c>
      <c r="X269" s="316"/>
      <c r="Y269" s="317"/>
      <c r="Z269" s="116">
        <f t="shared" si="30"/>
        <v>120</v>
      </c>
    </row>
    <row r="270" spans="1:26" s="249" customFormat="1">
      <c r="A270" s="152" t="s">
        <v>1448</v>
      </c>
      <c r="B270" s="152" t="s">
        <v>1449</v>
      </c>
      <c r="C270" s="152"/>
      <c r="D270" s="152"/>
      <c r="E270" s="152"/>
      <c r="F270" s="152"/>
      <c r="G270" s="153" t="str">
        <f t="shared" si="27"/>
        <v>5/7/2004</v>
      </c>
      <c r="H270" s="135">
        <v>5</v>
      </c>
      <c r="I270" s="135">
        <v>7</v>
      </c>
      <c r="J270" s="136">
        <v>2004</v>
      </c>
      <c r="K270" s="152"/>
      <c r="L270" s="155"/>
      <c r="M270" s="152" t="s">
        <v>798</v>
      </c>
      <c r="N270" s="323">
        <v>1</v>
      </c>
      <c r="O270" s="315"/>
      <c r="Q270" s="249">
        <v>10</v>
      </c>
      <c r="R270" s="18">
        <f t="shared" si="28"/>
        <v>0</v>
      </c>
      <c r="S270" s="5">
        <v>0</v>
      </c>
      <c r="T270" s="325">
        <v>0</v>
      </c>
      <c r="U270" s="15">
        <f t="shared" si="31"/>
        <v>0</v>
      </c>
      <c r="V270" s="325">
        <f t="shared" si="32"/>
        <v>1</v>
      </c>
      <c r="W270" s="324"/>
      <c r="X270" s="326"/>
      <c r="Y270" s="325"/>
      <c r="Z270" s="159">
        <f t="shared" si="30"/>
        <v>120</v>
      </c>
    </row>
    <row r="271" spans="1:26" s="249" customFormat="1">
      <c r="A271" s="152" t="s">
        <v>1450</v>
      </c>
      <c r="B271" s="152" t="s">
        <v>1449</v>
      </c>
      <c r="C271" s="152"/>
      <c r="D271" s="152"/>
      <c r="E271" s="152"/>
      <c r="F271" s="152"/>
      <c r="G271" s="153" t="str">
        <f t="shared" si="27"/>
        <v>5/7/2004</v>
      </c>
      <c r="H271" s="135">
        <v>5</v>
      </c>
      <c r="I271" s="135">
        <v>7</v>
      </c>
      <c r="J271" s="136">
        <v>2004</v>
      </c>
      <c r="K271" s="152"/>
      <c r="L271" s="155"/>
      <c r="M271" s="152" t="s">
        <v>798</v>
      </c>
      <c r="N271" s="323">
        <v>1</v>
      </c>
      <c r="O271" s="315"/>
      <c r="Q271" s="249">
        <v>10</v>
      </c>
      <c r="R271" s="18">
        <f t="shared" si="28"/>
        <v>0</v>
      </c>
      <c r="S271" s="5">
        <v>0</v>
      </c>
      <c r="T271" s="325">
        <v>0</v>
      </c>
      <c r="U271" s="15">
        <f t="shared" si="31"/>
        <v>0</v>
      </c>
      <c r="V271" s="325">
        <f t="shared" si="32"/>
        <v>1</v>
      </c>
      <c r="W271" s="324"/>
      <c r="X271" s="326"/>
      <c r="Y271" s="325"/>
      <c r="Z271" s="159">
        <f t="shared" si="30"/>
        <v>120</v>
      </c>
    </row>
    <row r="272" spans="1:26" s="249" customFormat="1">
      <c r="A272" s="152" t="s">
        <v>1451</v>
      </c>
      <c r="B272" s="152" t="s">
        <v>1449</v>
      </c>
      <c r="C272" s="152"/>
      <c r="D272" s="152"/>
      <c r="E272" s="152"/>
      <c r="F272" s="152"/>
      <c r="G272" s="153" t="str">
        <f t="shared" si="27"/>
        <v>5/7/2004</v>
      </c>
      <c r="H272" s="135">
        <v>5</v>
      </c>
      <c r="I272" s="135">
        <v>7</v>
      </c>
      <c r="J272" s="136">
        <v>2004</v>
      </c>
      <c r="K272" s="152"/>
      <c r="L272" s="155"/>
      <c r="M272" s="152" t="s">
        <v>798</v>
      </c>
      <c r="N272" s="323">
        <v>1</v>
      </c>
      <c r="O272" s="315"/>
      <c r="Q272" s="249">
        <v>10</v>
      </c>
      <c r="R272" s="18">
        <f t="shared" si="28"/>
        <v>0</v>
      </c>
      <c r="S272" s="5">
        <v>0</v>
      </c>
      <c r="T272" s="325">
        <v>0</v>
      </c>
      <c r="U272" s="15">
        <f t="shared" si="31"/>
        <v>0</v>
      </c>
      <c r="V272" s="325">
        <f t="shared" si="32"/>
        <v>1</v>
      </c>
      <c r="W272" s="324"/>
      <c r="X272" s="326"/>
      <c r="Y272" s="325"/>
      <c r="Z272" s="159">
        <f t="shared" si="30"/>
        <v>120</v>
      </c>
    </row>
    <row r="273" spans="1:26" s="249" customFormat="1">
      <c r="A273" s="152" t="s">
        <v>1452</v>
      </c>
      <c r="B273" s="152" t="s">
        <v>1449</v>
      </c>
      <c r="C273" s="152"/>
      <c r="D273" s="152"/>
      <c r="E273" s="152"/>
      <c r="F273" s="152"/>
      <c r="G273" s="153" t="str">
        <f t="shared" si="27"/>
        <v>5/7/2004</v>
      </c>
      <c r="H273" s="135">
        <v>5</v>
      </c>
      <c r="I273" s="135">
        <v>7</v>
      </c>
      <c r="J273" s="136">
        <v>2004</v>
      </c>
      <c r="K273" s="152"/>
      <c r="L273" s="155"/>
      <c r="M273" s="152" t="s">
        <v>798</v>
      </c>
      <c r="N273" s="323">
        <v>1</v>
      </c>
      <c r="O273" s="315"/>
      <c r="Q273" s="249">
        <v>10</v>
      </c>
      <c r="R273" s="18">
        <f t="shared" si="28"/>
        <v>0</v>
      </c>
      <c r="S273" s="5">
        <v>0</v>
      </c>
      <c r="T273" s="325">
        <v>0</v>
      </c>
      <c r="U273" s="15">
        <f t="shared" si="31"/>
        <v>0</v>
      </c>
      <c r="V273" s="325">
        <f t="shared" si="32"/>
        <v>1</v>
      </c>
      <c r="W273" s="324"/>
      <c r="X273" s="326"/>
      <c r="Y273" s="325"/>
      <c r="Z273" s="159">
        <f t="shared" si="30"/>
        <v>120</v>
      </c>
    </row>
    <row r="274" spans="1:26" s="324" customFormat="1">
      <c r="A274" s="152" t="s">
        <v>1453</v>
      </c>
      <c r="B274" s="152" t="s">
        <v>1454</v>
      </c>
      <c r="C274" s="152"/>
      <c r="D274" s="152"/>
      <c r="E274" s="152"/>
      <c r="F274" s="152"/>
      <c r="G274" s="153" t="str">
        <f t="shared" si="27"/>
        <v>5/7/2004</v>
      </c>
      <c r="H274" s="135">
        <v>5</v>
      </c>
      <c r="I274" s="135">
        <v>7</v>
      </c>
      <c r="J274" s="136">
        <v>2004</v>
      </c>
      <c r="K274" s="152"/>
      <c r="L274" s="155"/>
      <c r="M274" s="152" t="s">
        <v>798</v>
      </c>
      <c r="N274" s="323">
        <v>1</v>
      </c>
      <c r="O274" s="315" t="s">
        <v>1021</v>
      </c>
      <c r="P274" s="249"/>
      <c r="Q274" s="249">
        <v>10</v>
      </c>
      <c r="R274" s="18">
        <f t="shared" si="28"/>
        <v>0</v>
      </c>
      <c r="S274" s="5">
        <v>0</v>
      </c>
      <c r="T274" s="325">
        <v>0</v>
      </c>
      <c r="U274" s="15">
        <f t="shared" si="31"/>
        <v>0</v>
      </c>
      <c r="V274" s="325">
        <f t="shared" si="32"/>
        <v>1</v>
      </c>
      <c r="X274" s="326"/>
      <c r="Y274" s="325"/>
      <c r="Z274" s="159">
        <f t="shared" si="30"/>
        <v>120</v>
      </c>
    </row>
    <row r="275" spans="1:26" s="324" customFormat="1">
      <c r="A275" s="152" t="s">
        <v>1455</v>
      </c>
      <c r="B275" s="152" t="s">
        <v>1441</v>
      </c>
      <c r="C275" s="152"/>
      <c r="D275" s="152" t="s">
        <v>1456</v>
      </c>
      <c r="E275" s="152"/>
      <c r="F275" s="152"/>
      <c r="G275" s="153" t="str">
        <f t="shared" si="27"/>
        <v>5/7/2004</v>
      </c>
      <c r="H275" s="154">
        <v>5</v>
      </c>
      <c r="I275" s="154">
        <v>7</v>
      </c>
      <c r="J275" s="155">
        <v>2004</v>
      </c>
      <c r="K275" s="152"/>
      <c r="L275" s="155"/>
      <c r="M275" s="152" t="s">
        <v>798</v>
      </c>
      <c r="N275" s="323">
        <v>1</v>
      </c>
      <c r="O275" s="323" t="s">
        <v>1021</v>
      </c>
      <c r="Q275" s="324">
        <v>10</v>
      </c>
      <c r="R275" s="18">
        <f t="shared" si="28"/>
        <v>0</v>
      </c>
      <c r="S275" s="567">
        <v>0</v>
      </c>
      <c r="T275" s="325">
        <v>0</v>
      </c>
      <c r="U275" s="568">
        <f t="shared" si="31"/>
        <v>0</v>
      </c>
      <c r="V275" s="325">
        <f t="shared" si="32"/>
        <v>1</v>
      </c>
      <c r="X275" s="326"/>
      <c r="Y275" s="325"/>
      <c r="Z275" s="159">
        <f t="shared" si="30"/>
        <v>120</v>
      </c>
    </row>
    <row r="276" spans="1:26" s="249" customFormat="1">
      <c r="A276" s="99" t="s">
        <v>1457</v>
      </c>
      <c r="B276" s="99" t="s">
        <v>1026</v>
      </c>
      <c r="C276" s="99" t="s">
        <v>1458</v>
      </c>
      <c r="D276" s="99" t="s">
        <v>1459</v>
      </c>
      <c r="E276" s="140" t="s">
        <v>1460</v>
      </c>
      <c r="F276" s="99" t="s">
        <v>1429</v>
      </c>
      <c r="G276" s="134" t="str">
        <f t="shared" si="27"/>
        <v>28/2/2006</v>
      </c>
      <c r="H276" s="135">
        <v>28</v>
      </c>
      <c r="I276" s="135">
        <v>2</v>
      </c>
      <c r="J276" s="136">
        <v>2006</v>
      </c>
      <c r="K276" s="99" t="s">
        <v>58</v>
      </c>
      <c r="L276" s="136">
        <v>9414</v>
      </c>
      <c r="M276" s="99" t="s">
        <v>798</v>
      </c>
      <c r="N276" s="315">
        <v>12120</v>
      </c>
      <c r="O276" s="315" t="s">
        <v>1029</v>
      </c>
      <c r="Q276" s="249">
        <v>5</v>
      </c>
      <c r="R276" s="30">
        <f t="shared" si="28"/>
        <v>100.99166666666667</v>
      </c>
      <c r="S276" s="5">
        <v>10705.116666666667</v>
      </c>
      <c r="T276" s="317">
        <f t="shared" ref="T276" si="33">Z276*R276</f>
        <v>11008.091666666667</v>
      </c>
      <c r="U276" s="15">
        <f t="shared" si="31"/>
        <v>302.97500000000036</v>
      </c>
      <c r="V276" s="317">
        <f t="shared" si="32"/>
        <v>1111.9083333333328</v>
      </c>
      <c r="W276" s="249">
        <v>7989</v>
      </c>
      <c r="X276" s="316"/>
      <c r="Y276" s="317"/>
      <c r="Z276" s="116">
        <f t="shared" si="30"/>
        <v>109</v>
      </c>
    </row>
    <row r="277" spans="1:26" s="249" customFormat="1">
      <c r="A277" s="99" t="s">
        <v>1461</v>
      </c>
      <c r="B277" s="99" t="s">
        <v>1462</v>
      </c>
      <c r="C277" s="99" t="s">
        <v>1463</v>
      </c>
      <c r="D277" s="99" t="s">
        <v>1464</v>
      </c>
      <c r="E277" s="99"/>
      <c r="F277" s="99" t="s">
        <v>1465</v>
      </c>
      <c r="G277" s="134" t="str">
        <f t="shared" si="27"/>
        <v>21/3/2005</v>
      </c>
      <c r="H277" s="135">
        <v>21</v>
      </c>
      <c r="I277" s="135">
        <v>3</v>
      </c>
      <c r="J277" s="136">
        <v>2005</v>
      </c>
      <c r="K277" s="99" t="s">
        <v>58</v>
      </c>
      <c r="L277" s="136">
        <v>236</v>
      </c>
      <c r="M277" s="99" t="s">
        <v>798</v>
      </c>
      <c r="N277" s="315">
        <v>12426.01</v>
      </c>
      <c r="O277" s="315"/>
      <c r="Q277" s="249">
        <v>10</v>
      </c>
      <c r="R277" s="30">
        <f t="shared" si="28"/>
        <v>103.54174999999999</v>
      </c>
      <c r="S277" s="5">
        <v>12114.384749999999</v>
      </c>
      <c r="T277" s="317">
        <f>Z277*R277</f>
        <v>12425.009999999998</v>
      </c>
      <c r="U277" s="15">
        <f t="shared" si="31"/>
        <v>310.62524999999914</v>
      </c>
      <c r="V277" s="317">
        <f t="shared" si="32"/>
        <v>1.000000000001819</v>
      </c>
      <c r="W277" s="249">
        <v>5931</v>
      </c>
      <c r="X277" s="316"/>
      <c r="Y277" s="317"/>
      <c r="Z277" s="116">
        <f t="shared" si="30"/>
        <v>120</v>
      </c>
    </row>
    <row r="278" spans="1:26" s="249" customFormat="1">
      <c r="A278" s="160" t="s">
        <v>1466</v>
      </c>
      <c r="B278" s="160" t="s">
        <v>1467</v>
      </c>
      <c r="C278" s="160"/>
      <c r="D278" s="160"/>
      <c r="E278" s="160"/>
      <c r="F278" s="160"/>
      <c r="G278" s="161" t="str">
        <f t="shared" si="27"/>
        <v>21/3/2005</v>
      </c>
      <c r="H278" s="135">
        <v>21</v>
      </c>
      <c r="I278" s="135">
        <v>3</v>
      </c>
      <c r="J278" s="136">
        <v>2005</v>
      </c>
      <c r="K278" s="160"/>
      <c r="L278" s="162"/>
      <c r="M278" s="160" t="s">
        <v>798</v>
      </c>
      <c r="N278" s="327">
        <v>1</v>
      </c>
      <c r="O278" s="318"/>
      <c r="P278" s="319"/>
      <c r="Q278" s="319">
        <v>10</v>
      </c>
      <c r="R278" s="163">
        <f t="shared" si="28"/>
        <v>0</v>
      </c>
      <c r="S278" s="5">
        <v>0</v>
      </c>
      <c r="T278" s="329">
        <v>0</v>
      </c>
      <c r="U278" s="15">
        <f t="shared" si="31"/>
        <v>0</v>
      </c>
      <c r="V278" s="329">
        <f t="shared" si="32"/>
        <v>1</v>
      </c>
      <c r="W278" s="328"/>
      <c r="X278" s="330"/>
      <c r="Y278" s="329"/>
      <c r="Z278" s="164">
        <f t="shared" si="30"/>
        <v>120</v>
      </c>
    </row>
    <row r="279" spans="1:26" s="249" customFormat="1">
      <c r="A279" s="170" t="s">
        <v>1468</v>
      </c>
      <c r="B279" s="170" t="s">
        <v>1469</v>
      </c>
      <c r="C279" s="170"/>
      <c r="D279" s="170"/>
      <c r="E279" s="170"/>
      <c r="F279" s="170"/>
      <c r="G279" s="171" t="str">
        <f t="shared" si="27"/>
        <v>21/3/2005</v>
      </c>
      <c r="H279" s="135">
        <v>21</v>
      </c>
      <c r="I279" s="135">
        <v>3</v>
      </c>
      <c r="J279" s="136">
        <v>2005</v>
      </c>
      <c r="K279" s="170"/>
      <c r="L279" s="173"/>
      <c r="M279" s="170" t="s">
        <v>798</v>
      </c>
      <c r="N279" s="335">
        <v>1</v>
      </c>
      <c r="O279" s="315"/>
      <c r="Q279" s="249">
        <v>10</v>
      </c>
      <c r="R279" s="174">
        <f t="shared" si="28"/>
        <v>0</v>
      </c>
      <c r="S279" s="5">
        <v>0</v>
      </c>
      <c r="T279" s="337">
        <v>0</v>
      </c>
      <c r="U279" s="15">
        <f t="shared" si="31"/>
        <v>0</v>
      </c>
      <c r="V279" s="337">
        <f t="shared" si="32"/>
        <v>1</v>
      </c>
      <c r="W279" s="336"/>
      <c r="X279" s="338"/>
      <c r="Y279" s="337"/>
      <c r="Z279" s="175">
        <f t="shared" si="30"/>
        <v>120</v>
      </c>
    </row>
    <row r="280" spans="1:26" s="324" customFormat="1">
      <c r="A280" s="152" t="s">
        <v>1470</v>
      </c>
      <c r="B280" s="152" t="s">
        <v>1441</v>
      </c>
      <c r="C280" s="152"/>
      <c r="D280" s="152" t="s">
        <v>1471</v>
      </c>
      <c r="E280" s="152"/>
      <c r="F280" s="152"/>
      <c r="G280" s="153" t="str">
        <f t="shared" si="27"/>
        <v>21/3/2005</v>
      </c>
      <c r="H280" s="154">
        <v>21</v>
      </c>
      <c r="I280" s="154">
        <v>3</v>
      </c>
      <c r="J280" s="155">
        <v>2005</v>
      </c>
      <c r="K280" s="152"/>
      <c r="L280" s="155"/>
      <c r="M280" s="152" t="s">
        <v>798</v>
      </c>
      <c r="N280" s="323">
        <v>1</v>
      </c>
      <c r="O280" s="323" t="s">
        <v>1021</v>
      </c>
      <c r="Q280" s="324">
        <v>10</v>
      </c>
      <c r="R280" s="18">
        <f t="shared" si="28"/>
        <v>0</v>
      </c>
      <c r="S280" s="5">
        <v>0</v>
      </c>
      <c r="T280" s="325">
        <v>0</v>
      </c>
      <c r="U280" s="568">
        <f t="shared" si="31"/>
        <v>0</v>
      </c>
      <c r="V280" s="325">
        <f t="shared" si="32"/>
        <v>1</v>
      </c>
      <c r="X280" s="326"/>
      <c r="Y280" s="325"/>
      <c r="Z280" s="159">
        <f t="shared" si="30"/>
        <v>120</v>
      </c>
    </row>
    <row r="281" spans="1:26" s="324" customFormat="1">
      <c r="A281" s="152" t="s">
        <v>1472</v>
      </c>
      <c r="B281" s="152" t="s">
        <v>1441</v>
      </c>
      <c r="C281" s="152"/>
      <c r="D281" s="152" t="s">
        <v>1471</v>
      </c>
      <c r="E281" s="152"/>
      <c r="F281" s="152"/>
      <c r="G281" s="153" t="str">
        <f t="shared" si="27"/>
        <v>21/3/2005</v>
      </c>
      <c r="H281" s="154">
        <v>21</v>
      </c>
      <c r="I281" s="154">
        <v>3</v>
      </c>
      <c r="J281" s="155">
        <v>2005</v>
      </c>
      <c r="K281" s="152"/>
      <c r="L281" s="155"/>
      <c r="M281" s="152" t="s">
        <v>798</v>
      </c>
      <c r="N281" s="323">
        <v>1</v>
      </c>
      <c r="O281" s="323" t="s">
        <v>1021</v>
      </c>
      <c r="Q281" s="324">
        <v>10</v>
      </c>
      <c r="R281" s="18">
        <f t="shared" si="28"/>
        <v>0</v>
      </c>
      <c r="S281" s="5">
        <v>0</v>
      </c>
      <c r="T281" s="325">
        <v>0</v>
      </c>
      <c r="U281" s="568">
        <f t="shared" si="31"/>
        <v>0</v>
      </c>
      <c r="V281" s="325">
        <f t="shared" si="32"/>
        <v>1</v>
      </c>
      <c r="X281" s="326"/>
      <c r="Y281" s="325"/>
      <c r="Z281" s="159">
        <f t="shared" si="30"/>
        <v>120</v>
      </c>
    </row>
    <row r="282" spans="1:26" s="249" customFormat="1">
      <c r="A282" s="99" t="s">
        <v>1473</v>
      </c>
      <c r="B282" s="99" t="s">
        <v>1474</v>
      </c>
      <c r="C282" s="99" t="s">
        <v>1475</v>
      </c>
      <c r="D282" s="99" t="s">
        <v>1476</v>
      </c>
      <c r="E282" s="99"/>
      <c r="F282" s="99" t="s">
        <v>1477</v>
      </c>
      <c r="G282" s="134" t="str">
        <f t="shared" si="27"/>
        <v>13/8/2004</v>
      </c>
      <c r="H282" s="135">
        <v>13</v>
      </c>
      <c r="I282" s="135">
        <v>8</v>
      </c>
      <c r="J282" s="136">
        <v>2004</v>
      </c>
      <c r="K282" s="99" t="s">
        <v>1478</v>
      </c>
      <c r="L282" s="136">
        <v>1086</v>
      </c>
      <c r="M282" s="99" t="s">
        <v>798</v>
      </c>
      <c r="N282" s="315">
        <v>15000</v>
      </c>
      <c r="O282" s="315" t="s">
        <v>1479</v>
      </c>
      <c r="Q282" s="249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7">
        <f t="shared" si="32"/>
        <v>1</v>
      </c>
      <c r="W282" s="249">
        <v>4557</v>
      </c>
      <c r="X282" s="316"/>
      <c r="Y282" s="317"/>
      <c r="Z282" s="116">
        <f t="shared" si="30"/>
        <v>120</v>
      </c>
    </row>
    <row r="283" spans="1:26" s="324" customFormat="1">
      <c r="A283" s="152" t="s">
        <v>1480</v>
      </c>
      <c r="B283" s="152" t="s">
        <v>1481</v>
      </c>
      <c r="C283" s="152" t="s">
        <v>1482</v>
      </c>
      <c r="D283" s="152"/>
      <c r="E283" s="152"/>
      <c r="F283" s="152" t="s">
        <v>1483</v>
      </c>
      <c r="G283" s="153" t="str">
        <f t="shared" si="27"/>
        <v>27/5/2004</v>
      </c>
      <c r="H283" s="154">
        <v>27</v>
      </c>
      <c r="I283" s="154">
        <v>5</v>
      </c>
      <c r="J283" s="155">
        <v>2004</v>
      </c>
      <c r="K283" s="152" t="s">
        <v>58</v>
      </c>
      <c r="L283" s="155">
        <v>38138</v>
      </c>
      <c r="M283" s="152" t="s">
        <v>798</v>
      </c>
      <c r="N283" s="323">
        <v>4826.5</v>
      </c>
      <c r="O283" s="323" t="s">
        <v>1021</v>
      </c>
      <c r="Q283" s="324">
        <v>10</v>
      </c>
      <c r="R283" s="18">
        <v>0</v>
      </c>
      <c r="S283" s="5">
        <v>4825.5</v>
      </c>
      <c r="T283" s="5">
        <v>4825.5</v>
      </c>
      <c r="U283" s="568">
        <f t="shared" si="31"/>
        <v>0</v>
      </c>
      <c r="V283" s="325">
        <f t="shared" si="32"/>
        <v>1</v>
      </c>
      <c r="W283" s="324">
        <v>3928</v>
      </c>
      <c r="X283" s="326"/>
      <c r="Y283" s="325"/>
      <c r="Z283" s="159">
        <f t="shared" si="30"/>
        <v>120</v>
      </c>
    </row>
    <row r="284" spans="1:26" s="249" customFormat="1">
      <c r="A284" s="99" t="s">
        <v>1484</v>
      </c>
      <c r="B284" s="99" t="s">
        <v>1485</v>
      </c>
      <c r="C284" s="99" t="s">
        <v>1365</v>
      </c>
      <c r="D284" s="99" t="s">
        <v>1486</v>
      </c>
      <c r="E284" s="99">
        <v>63120112169</v>
      </c>
      <c r="F284" s="99"/>
      <c r="G284" s="134" t="str">
        <f t="shared" si="27"/>
        <v>27/5/2004</v>
      </c>
      <c r="H284" s="135">
        <v>27</v>
      </c>
      <c r="I284" s="135">
        <v>5</v>
      </c>
      <c r="J284" s="136">
        <v>2004</v>
      </c>
      <c r="K284" s="99"/>
      <c r="L284" s="136"/>
      <c r="M284" s="99" t="s">
        <v>798</v>
      </c>
      <c r="N284" s="315">
        <v>1</v>
      </c>
      <c r="O284" s="315" t="s">
        <v>1443</v>
      </c>
      <c r="Q284" s="249">
        <v>10</v>
      </c>
      <c r="R284" s="30">
        <f t="shared" si="28"/>
        <v>0</v>
      </c>
      <c r="S284" s="5">
        <v>0</v>
      </c>
      <c r="T284" s="317">
        <v>0</v>
      </c>
      <c r="U284" s="15">
        <f t="shared" si="31"/>
        <v>0</v>
      </c>
      <c r="V284" s="317">
        <f t="shared" si="32"/>
        <v>1</v>
      </c>
      <c r="X284" s="316"/>
      <c r="Y284" s="317"/>
      <c r="Z284" s="116">
        <f t="shared" si="30"/>
        <v>120</v>
      </c>
    </row>
    <row r="285" spans="1:26" s="249" customFormat="1">
      <c r="A285" s="99" t="s">
        <v>1487</v>
      </c>
      <c r="B285" s="99" t="s">
        <v>1488</v>
      </c>
      <c r="C285" s="99"/>
      <c r="D285" s="99">
        <v>2001</v>
      </c>
      <c r="E285" s="99"/>
      <c r="F285" s="99" t="s">
        <v>1008</v>
      </c>
      <c r="G285" s="134" t="str">
        <f t="shared" si="27"/>
        <v>23/3/2006</v>
      </c>
      <c r="H285" s="135">
        <v>23</v>
      </c>
      <c r="I285" s="135">
        <v>3</v>
      </c>
      <c r="J285" s="136">
        <v>2006</v>
      </c>
      <c r="K285" s="99" t="s">
        <v>58</v>
      </c>
      <c r="L285" s="99">
        <v>8006</v>
      </c>
      <c r="M285" s="99" t="s">
        <v>798</v>
      </c>
      <c r="N285" s="315">
        <v>7472.21</v>
      </c>
      <c r="O285" s="315" t="s">
        <v>976</v>
      </c>
      <c r="Q285" s="249">
        <v>10</v>
      </c>
      <c r="R285" s="30">
        <f t="shared" si="28"/>
        <v>62.260083333333334</v>
      </c>
      <c r="S285" s="5">
        <v>6537.3087500000001</v>
      </c>
      <c r="T285" s="317">
        <f t="shared" ref="T285:T330" si="34">Z285*R285</f>
        <v>6724.0889999999999</v>
      </c>
      <c r="U285" s="15">
        <f t="shared" si="31"/>
        <v>186.7802499999998</v>
      </c>
      <c r="V285" s="317">
        <f t="shared" si="32"/>
        <v>748.12100000000009</v>
      </c>
      <c r="W285" s="249">
        <v>8031</v>
      </c>
      <c r="X285" s="316"/>
      <c r="Y285" s="317"/>
      <c r="Z285" s="116">
        <f t="shared" si="30"/>
        <v>108</v>
      </c>
    </row>
    <row r="286" spans="1:26" s="249" customFormat="1">
      <c r="A286" s="99" t="s">
        <v>1489</v>
      </c>
      <c r="B286" s="99" t="s">
        <v>1490</v>
      </c>
      <c r="C286" s="99"/>
      <c r="D286" s="99">
        <v>300</v>
      </c>
      <c r="E286" s="99"/>
      <c r="F286" s="99" t="s">
        <v>1008</v>
      </c>
      <c r="G286" s="134" t="str">
        <f t="shared" ref="G286:G330" si="35">CONCATENATE(H286,"/",I286,"/",J286,)</f>
        <v>10/3/2006</v>
      </c>
      <c r="H286" s="135">
        <v>10</v>
      </c>
      <c r="I286" s="135">
        <v>3</v>
      </c>
      <c r="J286" s="136">
        <v>2006</v>
      </c>
      <c r="K286" s="99" t="s">
        <v>58</v>
      </c>
      <c r="L286" s="99">
        <v>7898</v>
      </c>
      <c r="M286" s="99" t="s">
        <v>798</v>
      </c>
      <c r="N286" s="315">
        <v>5862.65</v>
      </c>
      <c r="O286" s="315"/>
      <c r="Q286" s="249">
        <v>10</v>
      </c>
      <c r="R286" s="30">
        <f t="shared" ref="R286:R330" si="36">(((N286)-1)/10)/12</f>
        <v>48.84708333333333</v>
      </c>
      <c r="S286" s="5">
        <v>5128.9437499999995</v>
      </c>
      <c r="T286" s="317">
        <f t="shared" si="34"/>
        <v>5275.4849999999997</v>
      </c>
      <c r="U286" s="15">
        <f t="shared" si="31"/>
        <v>146.54125000000022</v>
      </c>
      <c r="V286" s="317">
        <f t="shared" si="32"/>
        <v>587.16499999999996</v>
      </c>
      <c r="W286" s="249">
        <v>8017</v>
      </c>
      <c r="X286" s="316"/>
      <c r="Y286" s="317"/>
      <c r="Z286" s="116">
        <f t="shared" si="30"/>
        <v>108</v>
      </c>
    </row>
    <row r="287" spans="1:26" s="249" customFormat="1">
      <c r="A287" s="99" t="s">
        <v>1491</v>
      </c>
      <c r="B287" s="99" t="s">
        <v>1492</v>
      </c>
      <c r="C287" s="99"/>
      <c r="D287" s="99"/>
      <c r="E287" s="99"/>
      <c r="F287" s="99" t="s">
        <v>867</v>
      </c>
      <c r="G287" s="134" t="str">
        <f t="shared" si="35"/>
        <v>28/9/2006</v>
      </c>
      <c r="H287" s="135">
        <v>28</v>
      </c>
      <c r="I287" s="135">
        <v>9</v>
      </c>
      <c r="J287" s="136">
        <v>2006</v>
      </c>
      <c r="K287" s="99" t="s">
        <v>1493</v>
      </c>
      <c r="L287" s="99">
        <v>1643</v>
      </c>
      <c r="M287" s="99" t="s">
        <v>798</v>
      </c>
      <c r="N287" s="315">
        <v>47472</v>
      </c>
      <c r="O287" s="315" t="s">
        <v>1494</v>
      </c>
      <c r="Q287" s="249">
        <v>10</v>
      </c>
      <c r="R287" s="30">
        <f t="shared" si="36"/>
        <v>395.5916666666667</v>
      </c>
      <c r="S287" s="5">
        <v>39163.575000000004</v>
      </c>
      <c r="T287" s="317">
        <f t="shared" si="34"/>
        <v>40350.350000000006</v>
      </c>
      <c r="U287" s="15">
        <f t="shared" si="31"/>
        <v>1186.7750000000015</v>
      </c>
      <c r="V287" s="317">
        <f t="shared" si="32"/>
        <v>7121.6499999999942</v>
      </c>
      <c r="W287" s="249">
        <v>8744</v>
      </c>
      <c r="X287" s="316"/>
      <c r="Y287" s="317"/>
      <c r="Z287" s="116">
        <f t="shared" si="30"/>
        <v>102</v>
      </c>
    </row>
    <row r="288" spans="1:26" s="249" customFormat="1">
      <c r="A288" s="99" t="s">
        <v>1495</v>
      </c>
      <c r="B288" s="99" t="s">
        <v>1496</v>
      </c>
      <c r="C288" s="99"/>
      <c r="D288" s="99"/>
      <c r="E288" s="99"/>
      <c r="F288" s="99" t="s">
        <v>867</v>
      </c>
      <c r="G288" s="134" t="str">
        <f t="shared" si="35"/>
        <v>20/12/2006</v>
      </c>
      <c r="H288" s="135">
        <v>20</v>
      </c>
      <c r="I288" s="135">
        <v>12</v>
      </c>
      <c r="J288" s="136">
        <v>2006</v>
      </c>
      <c r="K288" s="99" t="s">
        <v>933</v>
      </c>
      <c r="L288" s="99">
        <v>1721</v>
      </c>
      <c r="M288" s="99" t="s">
        <v>798</v>
      </c>
      <c r="N288" s="315">
        <v>4649.46</v>
      </c>
      <c r="O288" s="315"/>
      <c r="Q288" s="249">
        <v>10</v>
      </c>
      <c r="R288" s="30">
        <f t="shared" si="36"/>
        <v>38.737166666666667</v>
      </c>
      <c r="S288" s="5">
        <v>3718.768</v>
      </c>
      <c r="T288" s="317">
        <f t="shared" si="34"/>
        <v>3834.9794999999999</v>
      </c>
      <c r="U288" s="15">
        <f t="shared" si="31"/>
        <v>116.21149999999989</v>
      </c>
      <c r="V288" s="317">
        <f t="shared" si="32"/>
        <v>814.48050000000012</v>
      </c>
      <c r="W288" s="249">
        <v>9059</v>
      </c>
      <c r="X288" s="316"/>
      <c r="Y288" s="317"/>
      <c r="Z288" s="116">
        <f t="shared" si="30"/>
        <v>99</v>
      </c>
    </row>
    <row r="289" spans="1:26" s="249" customFormat="1">
      <c r="A289" s="99" t="s">
        <v>1497</v>
      </c>
      <c r="B289" s="99" t="s">
        <v>1498</v>
      </c>
      <c r="C289" s="99"/>
      <c r="D289" s="99"/>
      <c r="E289" s="99"/>
      <c r="F289" s="99" t="s">
        <v>823</v>
      </c>
      <c r="G289" s="134" t="str">
        <f t="shared" si="35"/>
        <v>5/12/2006</v>
      </c>
      <c r="H289" s="135">
        <v>5</v>
      </c>
      <c r="I289" s="135">
        <v>12</v>
      </c>
      <c r="J289" s="136">
        <v>2006</v>
      </c>
      <c r="K289" s="99" t="s">
        <v>58</v>
      </c>
      <c r="L289" s="99">
        <v>10007</v>
      </c>
      <c r="M289" s="99" t="s">
        <v>798</v>
      </c>
      <c r="N289" s="315">
        <v>7969.2</v>
      </c>
      <c r="O289" s="315" t="s">
        <v>1499</v>
      </c>
      <c r="Q289" s="249">
        <v>10</v>
      </c>
      <c r="R289" s="30">
        <f t="shared" si="36"/>
        <v>66.401666666666657</v>
      </c>
      <c r="S289" s="5">
        <v>6374.5599999999995</v>
      </c>
      <c r="T289" s="317">
        <f t="shared" si="34"/>
        <v>6573.7649999999994</v>
      </c>
      <c r="U289" s="15">
        <f t="shared" si="31"/>
        <v>199.20499999999993</v>
      </c>
      <c r="V289" s="317">
        <f t="shared" si="32"/>
        <v>1395.4350000000004</v>
      </c>
      <c r="W289" s="249">
        <v>8995</v>
      </c>
      <c r="X289" s="316"/>
      <c r="Y289" s="317"/>
      <c r="Z289" s="116">
        <f t="shared" si="30"/>
        <v>99</v>
      </c>
    </row>
    <row r="290" spans="1:26" s="249" customFormat="1">
      <c r="A290" s="99" t="s">
        <v>1500</v>
      </c>
      <c r="B290" s="99" t="s">
        <v>1501</v>
      </c>
      <c r="C290" s="99"/>
      <c r="D290" s="99"/>
      <c r="E290" s="99"/>
      <c r="F290" s="99" t="s">
        <v>1502</v>
      </c>
      <c r="G290" s="134" t="str">
        <f t="shared" si="35"/>
        <v>15/11/2006</v>
      </c>
      <c r="H290" s="135">
        <v>15</v>
      </c>
      <c r="I290" s="135">
        <v>11</v>
      </c>
      <c r="J290" s="136">
        <v>2006</v>
      </c>
      <c r="K290" s="99" t="s">
        <v>1493</v>
      </c>
      <c r="L290" s="99">
        <v>1681</v>
      </c>
      <c r="M290" s="99" t="s">
        <v>798</v>
      </c>
      <c r="N290" s="315">
        <v>3967.2</v>
      </c>
      <c r="O290" s="315"/>
      <c r="Q290" s="249">
        <v>10</v>
      </c>
      <c r="R290" s="30">
        <f t="shared" si="36"/>
        <v>33.051666666666669</v>
      </c>
      <c r="S290" s="5">
        <v>3206.0116666666668</v>
      </c>
      <c r="T290" s="317">
        <f t="shared" si="34"/>
        <v>3305.166666666667</v>
      </c>
      <c r="U290" s="15">
        <f t="shared" si="31"/>
        <v>99.1550000000002</v>
      </c>
      <c r="V290" s="317">
        <f t="shared" si="32"/>
        <v>662.03333333333285</v>
      </c>
      <c r="X290" s="316"/>
      <c r="Y290" s="317"/>
      <c r="Z290" s="116">
        <f t="shared" si="30"/>
        <v>100</v>
      </c>
    </row>
    <row r="291" spans="1:26" s="249" customFormat="1">
      <c r="A291" s="99" t="s">
        <v>1503</v>
      </c>
      <c r="B291" s="99" t="s">
        <v>1504</v>
      </c>
      <c r="C291" s="99"/>
      <c r="D291" s="99"/>
      <c r="E291" s="99"/>
      <c r="F291" s="99" t="s">
        <v>1505</v>
      </c>
      <c r="G291" s="134" t="str">
        <f t="shared" si="35"/>
        <v>9/5/2006</v>
      </c>
      <c r="H291" s="135">
        <v>9</v>
      </c>
      <c r="I291" s="135">
        <v>5</v>
      </c>
      <c r="J291" s="136">
        <v>2006</v>
      </c>
      <c r="K291" s="99" t="s">
        <v>1493</v>
      </c>
      <c r="L291" s="99">
        <v>1591</v>
      </c>
      <c r="M291" s="99" t="s">
        <v>798</v>
      </c>
      <c r="N291" s="315">
        <v>1125.2</v>
      </c>
      <c r="O291" s="315" t="s">
        <v>1506</v>
      </c>
      <c r="Q291" s="249">
        <v>10</v>
      </c>
      <c r="R291" s="30">
        <f t="shared" si="36"/>
        <v>9.3683333333333341</v>
      </c>
      <c r="S291" s="5">
        <v>964.93833333333339</v>
      </c>
      <c r="T291" s="317">
        <f t="shared" si="34"/>
        <v>993.04333333333341</v>
      </c>
      <c r="U291" s="15">
        <f t="shared" si="31"/>
        <v>28.105000000000018</v>
      </c>
      <c r="V291" s="317">
        <f t="shared" si="32"/>
        <v>132.15666666666664</v>
      </c>
      <c r="W291" s="249">
        <v>8260</v>
      </c>
      <c r="X291" s="316"/>
      <c r="Y291" s="317"/>
      <c r="Z291" s="116">
        <f t="shared" si="30"/>
        <v>106</v>
      </c>
    </row>
    <row r="292" spans="1:26" s="249" customFormat="1">
      <c r="A292" s="99" t="s">
        <v>1507</v>
      </c>
      <c r="B292" s="99" t="s">
        <v>1508</v>
      </c>
      <c r="C292" s="99"/>
      <c r="D292" s="99" t="s">
        <v>1509</v>
      </c>
      <c r="E292" s="99"/>
      <c r="F292" s="99" t="s">
        <v>1502</v>
      </c>
      <c r="G292" s="134" t="str">
        <f t="shared" si="35"/>
        <v>15/11/2006</v>
      </c>
      <c r="H292" s="135">
        <v>15</v>
      </c>
      <c r="I292" s="135">
        <v>11</v>
      </c>
      <c r="J292" s="136">
        <v>2006</v>
      </c>
      <c r="K292" s="99" t="s">
        <v>1493</v>
      </c>
      <c r="L292" s="99">
        <v>1681</v>
      </c>
      <c r="M292" s="99" t="s">
        <v>798</v>
      </c>
      <c r="N292" s="315">
        <v>5950.8</v>
      </c>
      <c r="O292" s="315"/>
      <c r="Q292" s="249">
        <v>10</v>
      </c>
      <c r="R292" s="30">
        <f t="shared" si="36"/>
        <v>49.581666666666671</v>
      </c>
      <c r="S292" s="5">
        <v>4809.4216666666671</v>
      </c>
      <c r="T292" s="317">
        <f t="shared" si="34"/>
        <v>4958.166666666667</v>
      </c>
      <c r="U292" s="15">
        <f t="shared" si="31"/>
        <v>148.74499999999989</v>
      </c>
      <c r="V292" s="317">
        <f t="shared" si="32"/>
        <v>992.63333333333321</v>
      </c>
      <c r="X292" s="316"/>
      <c r="Y292" s="317"/>
      <c r="Z292" s="116">
        <f t="shared" si="30"/>
        <v>100</v>
      </c>
    </row>
    <row r="293" spans="1:26" s="249" customFormat="1">
      <c r="A293" s="99" t="s">
        <v>1510</v>
      </c>
      <c r="B293" s="99" t="s">
        <v>1501</v>
      </c>
      <c r="C293" s="99"/>
      <c r="D293" s="99"/>
      <c r="E293" s="99"/>
      <c r="F293" s="99" t="s">
        <v>1502</v>
      </c>
      <c r="G293" s="134" t="str">
        <f t="shared" si="35"/>
        <v>15/11/2006</v>
      </c>
      <c r="H293" s="135">
        <v>15</v>
      </c>
      <c r="I293" s="135">
        <v>11</v>
      </c>
      <c r="J293" s="136">
        <v>2006</v>
      </c>
      <c r="K293" s="99" t="s">
        <v>1493</v>
      </c>
      <c r="L293" s="99">
        <v>1681</v>
      </c>
      <c r="M293" s="99" t="s">
        <v>798</v>
      </c>
      <c r="N293" s="315">
        <v>3967.2</v>
      </c>
      <c r="O293" s="315"/>
      <c r="Q293" s="249">
        <v>10</v>
      </c>
      <c r="R293" s="30">
        <f t="shared" si="36"/>
        <v>33.051666666666669</v>
      </c>
      <c r="S293" s="5">
        <v>3206.0116666666668</v>
      </c>
      <c r="T293" s="317">
        <f t="shared" si="34"/>
        <v>3305.166666666667</v>
      </c>
      <c r="U293" s="15">
        <f t="shared" si="31"/>
        <v>99.1550000000002</v>
      </c>
      <c r="V293" s="317">
        <f t="shared" si="32"/>
        <v>662.03333333333285</v>
      </c>
      <c r="X293" s="316"/>
      <c r="Y293" s="317"/>
      <c r="Z293" s="116">
        <f t="shared" si="30"/>
        <v>100</v>
      </c>
    </row>
    <row r="294" spans="1:26" s="249" customFormat="1">
      <c r="A294" s="99" t="s">
        <v>1511</v>
      </c>
      <c r="B294" s="99" t="s">
        <v>1512</v>
      </c>
      <c r="C294" s="99"/>
      <c r="D294" s="99"/>
      <c r="E294" s="99"/>
      <c r="F294" s="99" t="s">
        <v>1502</v>
      </c>
      <c r="G294" s="134" t="str">
        <f t="shared" si="35"/>
        <v>20/11/2006</v>
      </c>
      <c r="H294" s="135">
        <v>20</v>
      </c>
      <c r="I294" s="135">
        <v>11</v>
      </c>
      <c r="J294" s="136">
        <v>2006</v>
      </c>
      <c r="K294" s="99" t="s">
        <v>1493</v>
      </c>
      <c r="L294" s="99">
        <v>1684</v>
      </c>
      <c r="M294" s="99" t="s">
        <v>798</v>
      </c>
      <c r="N294" s="315">
        <v>2610</v>
      </c>
      <c r="O294" s="315"/>
      <c r="Q294" s="249">
        <v>10</v>
      </c>
      <c r="R294" s="30">
        <f t="shared" si="36"/>
        <v>21.741666666666664</v>
      </c>
      <c r="S294" s="5">
        <v>2108.9416666666662</v>
      </c>
      <c r="T294" s="317">
        <f t="shared" si="34"/>
        <v>2174.1666666666665</v>
      </c>
      <c r="U294" s="15">
        <f t="shared" si="31"/>
        <v>65.225000000000364</v>
      </c>
      <c r="V294" s="317">
        <f t="shared" si="32"/>
        <v>435.83333333333348</v>
      </c>
      <c r="X294" s="316"/>
      <c r="Y294" s="317"/>
      <c r="Z294" s="116">
        <f t="shared" si="30"/>
        <v>100</v>
      </c>
    </row>
    <row r="295" spans="1:26" s="249" customFormat="1">
      <c r="A295" s="99" t="s">
        <v>1511</v>
      </c>
      <c r="B295" s="99" t="s">
        <v>1513</v>
      </c>
      <c r="C295" s="99" t="s">
        <v>1514</v>
      </c>
      <c r="D295" s="99" t="s">
        <v>1515</v>
      </c>
      <c r="E295" s="206"/>
      <c r="F295" s="206" t="s">
        <v>1516</v>
      </c>
      <c r="G295" s="134" t="str">
        <f t="shared" si="35"/>
        <v>23/3/2006</v>
      </c>
      <c r="H295" s="207">
        <v>23</v>
      </c>
      <c r="I295" s="207">
        <v>3</v>
      </c>
      <c r="J295" s="208">
        <v>2006</v>
      </c>
      <c r="K295" s="206" t="s">
        <v>1493</v>
      </c>
      <c r="L295" s="208">
        <v>1574</v>
      </c>
      <c r="M295" s="99" t="s">
        <v>798</v>
      </c>
      <c r="N295" s="315">
        <v>6111.6</v>
      </c>
      <c r="O295" s="315"/>
      <c r="Q295" s="249">
        <v>10</v>
      </c>
      <c r="R295" s="30">
        <f t="shared" si="36"/>
        <v>50.921666666666674</v>
      </c>
      <c r="S295" s="5">
        <v>5346.7750000000005</v>
      </c>
      <c r="T295" s="317">
        <f t="shared" si="34"/>
        <v>5499.5400000000009</v>
      </c>
      <c r="U295" s="15">
        <f t="shared" si="31"/>
        <v>152.76500000000033</v>
      </c>
      <c r="V295" s="317">
        <f t="shared" si="32"/>
        <v>612.05999999999949</v>
      </c>
      <c r="W295" s="249">
        <v>8065</v>
      </c>
      <c r="X295" s="316"/>
      <c r="Y295" s="317"/>
      <c r="Z295" s="116">
        <f t="shared" si="30"/>
        <v>108</v>
      </c>
    </row>
    <row r="296" spans="1:26" s="249" customFormat="1">
      <c r="A296" s="99" t="s">
        <v>1517</v>
      </c>
      <c r="B296" s="99" t="s">
        <v>1512</v>
      </c>
      <c r="C296" s="99"/>
      <c r="D296" s="99"/>
      <c r="E296" s="99"/>
      <c r="F296" s="99" t="s">
        <v>1502</v>
      </c>
      <c r="G296" s="134" t="str">
        <f t="shared" si="35"/>
        <v>20/11/2006</v>
      </c>
      <c r="H296" s="135">
        <v>20</v>
      </c>
      <c r="I296" s="135">
        <v>11</v>
      </c>
      <c r="J296" s="136">
        <v>2006</v>
      </c>
      <c r="K296" s="99" t="s">
        <v>1493</v>
      </c>
      <c r="L296" s="99">
        <v>1684</v>
      </c>
      <c r="M296" s="99" t="s">
        <v>798</v>
      </c>
      <c r="N296" s="315">
        <v>2610</v>
      </c>
      <c r="O296" s="315"/>
      <c r="Q296" s="249">
        <v>10</v>
      </c>
      <c r="R296" s="30">
        <f t="shared" si="36"/>
        <v>21.741666666666664</v>
      </c>
      <c r="S296" s="5">
        <v>2108.9416666666662</v>
      </c>
      <c r="T296" s="317">
        <f t="shared" si="34"/>
        <v>2174.1666666666665</v>
      </c>
      <c r="U296" s="15">
        <f t="shared" si="31"/>
        <v>65.225000000000364</v>
      </c>
      <c r="V296" s="317">
        <f t="shared" si="32"/>
        <v>435.83333333333348</v>
      </c>
      <c r="X296" s="316"/>
      <c r="Y296" s="317"/>
      <c r="Z296" s="116">
        <f t="shared" si="30"/>
        <v>100</v>
      </c>
    </row>
    <row r="297" spans="1:26" s="324" customFormat="1">
      <c r="A297" s="99" t="s">
        <v>1518</v>
      </c>
      <c r="B297" s="99" t="s">
        <v>1519</v>
      </c>
      <c r="C297" s="99"/>
      <c r="D297" s="99"/>
      <c r="E297" s="99"/>
      <c r="F297" s="99" t="s">
        <v>1520</v>
      </c>
      <c r="G297" s="134" t="str">
        <f t="shared" si="35"/>
        <v>3/2/2006</v>
      </c>
      <c r="H297" s="135">
        <v>3</v>
      </c>
      <c r="I297" s="135">
        <v>2</v>
      </c>
      <c r="J297" s="136">
        <v>2006</v>
      </c>
      <c r="K297" s="99" t="s">
        <v>58</v>
      </c>
      <c r="L297" s="99">
        <v>604</v>
      </c>
      <c r="M297" s="99" t="s">
        <v>798</v>
      </c>
      <c r="N297" s="315">
        <v>13500</v>
      </c>
      <c r="O297" s="315"/>
      <c r="P297" s="249"/>
      <c r="Q297" s="249">
        <v>10</v>
      </c>
      <c r="R297" s="30">
        <f t="shared" si="36"/>
        <v>112.49166666666667</v>
      </c>
      <c r="S297" s="5">
        <v>11924.116666666667</v>
      </c>
      <c r="T297" s="317">
        <f t="shared" si="34"/>
        <v>12261.591666666667</v>
      </c>
      <c r="U297" s="15">
        <f t="shared" si="31"/>
        <v>337.47500000000036</v>
      </c>
      <c r="V297" s="317">
        <f t="shared" ref="V297:V330" si="37">N297-T297</f>
        <v>1238.4083333333328</v>
      </c>
      <c r="W297" s="249">
        <v>7865</v>
      </c>
      <c r="X297" s="316"/>
      <c r="Y297" s="317"/>
      <c r="Z297" s="116">
        <f t="shared" si="30"/>
        <v>109</v>
      </c>
    </row>
    <row r="298" spans="1:26" s="249" customFormat="1">
      <c r="A298" s="99" t="s">
        <v>1521</v>
      </c>
      <c r="B298" s="99" t="s">
        <v>1522</v>
      </c>
      <c r="C298" s="99"/>
      <c r="D298" s="99"/>
      <c r="E298" s="99"/>
      <c r="F298" s="99" t="s">
        <v>1520</v>
      </c>
      <c r="G298" s="134" t="str">
        <f t="shared" si="35"/>
        <v>3/2/2006</v>
      </c>
      <c r="H298" s="135">
        <v>3</v>
      </c>
      <c r="I298" s="135">
        <v>2</v>
      </c>
      <c r="J298" s="136">
        <v>2006</v>
      </c>
      <c r="K298" s="99" t="s">
        <v>58</v>
      </c>
      <c r="L298" s="99">
        <v>604</v>
      </c>
      <c r="M298" s="99" t="s">
        <v>798</v>
      </c>
      <c r="N298" s="315">
        <v>12240</v>
      </c>
      <c r="O298" s="315"/>
      <c r="Q298" s="249">
        <v>10</v>
      </c>
      <c r="R298" s="30">
        <f t="shared" si="36"/>
        <v>101.99166666666667</v>
      </c>
      <c r="S298" s="5">
        <v>10811.116666666667</v>
      </c>
      <c r="T298" s="317">
        <f t="shared" si="34"/>
        <v>11117.091666666667</v>
      </c>
      <c r="U298" s="15">
        <f t="shared" si="31"/>
        <v>305.97500000000036</v>
      </c>
      <c r="V298" s="317">
        <f t="shared" si="37"/>
        <v>1122.9083333333328</v>
      </c>
      <c r="W298" s="249">
        <v>7856</v>
      </c>
      <c r="X298" s="316"/>
      <c r="Y298" s="317"/>
      <c r="Z298" s="116">
        <f t="shared" si="30"/>
        <v>109</v>
      </c>
    </row>
    <row r="299" spans="1:26" s="249" customFormat="1">
      <c r="A299" s="99" t="s">
        <v>1523</v>
      </c>
      <c r="B299" s="99" t="s">
        <v>1524</v>
      </c>
      <c r="C299" s="99"/>
      <c r="D299" s="99"/>
      <c r="E299" s="99"/>
      <c r="F299" s="99" t="s">
        <v>1520</v>
      </c>
      <c r="G299" s="134" t="str">
        <f t="shared" si="35"/>
        <v>3/2/2006</v>
      </c>
      <c r="H299" s="135">
        <v>3</v>
      </c>
      <c r="I299" s="135">
        <v>2</v>
      </c>
      <c r="J299" s="136">
        <v>2006</v>
      </c>
      <c r="K299" s="99" t="s">
        <v>58</v>
      </c>
      <c r="L299" s="99">
        <v>604</v>
      </c>
      <c r="M299" s="99" t="s">
        <v>798</v>
      </c>
      <c r="N299" s="315">
        <v>9176</v>
      </c>
      <c r="O299" s="315"/>
      <c r="Q299" s="249">
        <v>10</v>
      </c>
      <c r="R299" s="30">
        <f t="shared" si="36"/>
        <v>76.458333333333329</v>
      </c>
      <c r="S299" s="5">
        <v>8104.583333333333</v>
      </c>
      <c r="T299" s="317">
        <f t="shared" si="34"/>
        <v>8333.9583333333321</v>
      </c>
      <c r="U299" s="15">
        <f t="shared" si="31"/>
        <v>229.37499999999909</v>
      </c>
      <c r="V299" s="317">
        <f t="shared" si="37"/>
        <v>842.04166666666788</v>
      </c>
      <c r="W299" s="249">
        <v>7865</v>
      </c>
      <c r="X299" s="316"/>
      <c r="Y299" s="317"/>
      <c r="Z299" s="116">
        <f t="shared" si="30"/>
        <v>109</v>
      </c>
    </row>
    <row r="300" spans="1:26" s="249" customFormat="1">
      <c r="A300" s="212" t="s">
        <v>1525</v>
      </c>
      <c r="B300" s="212" t="s">
        <v>1526</v>
      </c>
      <c r="C300" s="212"/>
      <c r="D300" s="212" t="s">
        <v>1527</v>
      </c>
      <c r="E300" s="212"/>
      <c r="F300" s="212" t="s">
        <v>1528</v>
      </c>
      <c r="G300" s="134" t="str">
        <f t="shared" si="35"/>
        <v>10/10/2003</v>
      </c>
      <c r="H300" s="213">
        <v>10</v>
      </c>
      <c r="I300" s="213">
        <v>10</v>
      </c>
      <c r="J300" s="214">
        <v>2003</v>
      </c>
      <c r="K300" s="212" t="s">
        <v>58</v>
      </c>
      <c r="L300" s="212" t="s">
        <v>1529</v>
      </c>
      <c r="M300" s="212" t="s">
        <v>798</v>
      </c>
      <c r="N300" s="215">
        <v>3705</v>
      </c>
      <c r="O300" s="215" t="s">
        <v>1530</v>
      </c>
      <c r="Q300" s="249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7">
        <f t="shared" si="37"/>
        <v>1.0000000000004547</v>
      </c>
      <c r="W300" s="249">
        <v>2165</v>
      </c>
      <c r="X300" s="316"/>
      <c r="Y300" s="317"/>
      <c r="Z300" s="116">
        <f t="shared" si="30"/>
        <v>120</v>
      </c>
    </row>
    <row r="301" spans="1:26" s="324" customFormat="1">
      <c r="A301" s="99" t="s">
        <v>1531</v>
      </c>
      <c r="B301" s="99" t="s">
        <v>1532</v>
      </c>
      <c r="C301" s="99"/>
      <c r="D301" s="99" t="str">
        <f>+D300</f>
        <v>Descansa en RTVD</v>
      </c>
      <c r="E301" s="99"/>
      <c r="F301" s="99" t="s">
        <v>1528</v>
      </c>
      <c r="G301" s="134" t="str">
        <f t="shared" si="35"/>
        <v>10/10/2003</v>
      </c>
      <c r="H301" s="135">
        <v>10</v>
      </c>
      <c r="I301" s="135">
        <v>10</v>
      </c>
      <c r="J301" s="136">
        <v>2003</v>
      </c>
      <c r="K301" s="99" t="s">
        <v>58</v>
      </c>
      <c r="L301" s="99" t="s">
        <v>1529</v>
      </c>
      <c r="M301" s="99" t="s">
        <v>798</v>
      </c>
      <c r="N301" s="315">
        <v>20544</v>
      </c>
      <c r="O301" s="315"/>
      <c r="P301" s="249"/>
      <c r="Q301" s="249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7">
        <f t="shared" si="37"/>
        <v>0.99999999999636202</v>
      </c>
      <c r="W301" s="249">
        <v>2165</v>
      </c>
      <c r="X301" s="316"/>
      <c r="Y301" s="317"/>
      <c r="Z301" s="116">
        <f t="shared" si="30"/>
        <v>120</v>
      </c>
    </row>
    <row r="302" spans="1:26" s="249" customFormat="1">
      <c r="A302" s="99" t="s">
        <v>1533</v>
      </c>
      <c r="B302" s="99" t="s">
        <v>1534</v>
      </c>
      <c r="C302" s="99"/>
      <c r="D302" s="99" t="str">
        <f>+D301</f>
        <v>Descansa en RTVD</v>
      </c>
      <c r="E302" s="99"/>
      <c r="F302" s="99" t="s">
        <v>1528</v>
      </c>
      <c r="G302" s="134" t="str">
        <f t="shared" si="35"/>
        <v>29/10/2003</v>
      </c>
      <c r="H302" s="135">
        <v>29</v>
      </c>
      <c r="I302" s="135">
        <v>10</v>
      </c>
      <c r="J302" s="136">
        <v>2003</v>
      </c>
      <c r="K302" s="99" t="s">
        <v>933</v>
      </c>
      <c r="L302" s="99">
        <v>626</v>
      </c>
      <c r="M302" s="99" t="s">
        <v>798</v>
      </c>
      <c r="N302" s="315">
        <v>17237</v>
      </c>
      <c r="O302" s="315"/>
      <c r="Q302" s="249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7">
        <f t="shared" si="37"/>
        <v>1</v>
      </c>
      <c r="W302" s="249">
        <v>2350</v>
      </c>
      <c r="X302" s="316"/>
      <c r="Y302" s="317"/>
      <c r="Z302" s="116">
        <f t="shared" si="30"/>
        <v>120</v>
      </c>
    </row>
    <row r="303" spans="1:26" s="249" customFormat="1">
      <c r="A303" s="99" t="s">
        <v>1535</v>
      </c>
      <c r="B303" s="99" t="s">
        <v>1536</v>
      </c>
      <c r="C303" s="99"/>
      <c r="D303" s="99"/>
      <c r="E303" s="99"/>
      <c r="F303" s="99" t="s">
        <v>849</v>
      </c>
      <c r="G303" s="134" t="str">
        <f t="shared" si="35"/>
        <v>14/1/2005</v>
      </c>
      <c r="H303" s="135">
        <v>14</v>
      </c>
      <c r="I303" s="135">
        <v>1</v>
      </c>
      <c r="J303" s="136">
        <v>2005</v>
      </c>
      <c r="K303" s="99" t="s">
        <v>58</v>
      </c>
      <c r="L303" s="99">
        <v>2594</v>
      </c>
      <c r="M303" s="99" t="s">
        <v>798</v>
      </c>
      <c r="N303" s="315">
        <v>4083.2</v>
      </c>
      <c r="O303" s="315"/>
      <c r="Q303" s="249">
        <v>10</v>
      </c>
      <c r="R303" s="30">
        <f t="shared" si="36"/>
        <v>34.018333333333331</v>
      </c>
      <c r="S303" s="5">
        <v>4048.1816666666664</v>
      </c>
      <c r="T303" s="317">
        <f t="shared" si="34"/>
        <v>4082.2</v>
      </c>
      <c r="U303" s="15">
        <f t="shared" si="31"/>
        <v>34.01833333333343</v>
      </c>
      <c r="V303" s="317">
        <f t="shared" si="37"/>
        <v>1</v>
      </c>
      <c r="W303" s="249">
        <v>5603</v>
      </c>
      <c r="X303" s="316"/>
      <c r="Y303" s="317"/>
      <c r="Z303" s="116">
        <f t="shared" si="30"/>
        <v>120</v>
      </c>
    </row>
    <row r="304" spans="1:26" s="249" customFormat="1">
      <c r="A304" s="99" t="s">
        <v>1537</v>
      </c>
      <c r="B304" s="99" t="s">
        <v>1538</v>
      </c>
      <c r="C304" s="99" t="s">
        <v>1539</v>
      </c>
      <c r="D304" s="99"/>
      <c r="E304" s="99" t="s">
        <v>1540</v>
      </c>
      <c r="F304" s="99" t="s">
        <v>1234</v>
      </c>
      <c r="G304" s="134" t="str">
        <f t="shared" si="35"/>
        <v>11/2/2004</v>
      </c>
      <c r="H304" s="135">
        <v>11</v>
      </c>
      <c r="I304" s="135">
        <v>2</v>
      </c>
      <c r="J304" s="136">
        <v>2004</v>
      </c>
      <c r="K304" s="99" t="s">
        <v>58</v>
      </c>
      <c r="L304" s="99">
        <v>30591</v>
      </c>
      <c r="M304" s="99" t="s">
        <v>798</v>
      </c>
      <c r="N304" s="315">
        <v>2353.1799999999998</v>
      </c>
      <c r="O304" s="315"/>
      <c r="Q304" s="249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7">
        <f t="shared" si="37"/>
        <v>1</v>
      </c>
      <c r="W304" s="249">
        <v>3170</v>
      </c>
      <c r="X304" s="316"/>
      <c r="Y304" s="317"/>
      <c r="Z304" s="116">
        <f t="shared" si="30"/>
        <v>120</v>
      </c>
    </row>
    <row r="305" spans="1:26" s="249" customFormat="1">
      <c r="A305" s="99" t="s">
        <v>1541</v>
      </c>
      <c r="B305" s="99" t="s">
        <v>1542</v>
      </c>
      <c r="C305" s="99"/>
      <c r="D305" s="99"/>
      <c r="E305" s="99"/>
      <c r="F305" s="99" t="s">
        <v>1008</v>
      </c>
      <c r="G305" s="134" t="str">
        <f t="shared" si="35"/>
        <v>2/2/2005</v>
      </c>
      <c r="H305" s="135">
        <v>2</v>
      </c>
      <c r="I305" s="135">
        <v>2</v>
      </c>
      <c r="J305" s="136">
        <v>2005</v>
      </c>
      <c r="K305" s="99" t="s">
        <v>58</v>
      </c>
      <c r="L305" s="99">
        <v>6053</v>
      </c>
      <c r="M305" s="99" t="s">
        <v>798</v>
      </c>
      <c r="N305" s="315">
        <v>492</v>
      </c>
      <c r="O305" s="315"/>
      <c r="Q305" s="249">
        <v>10</v>
      </c>
      <c r="R305" s="30">
        <f t="shared" si="36"/>
        <v>4.0916666666666668</v>
      </c>
      <c r="S305" s="5">
        <v>482.81666666666666</v>
      </c>
      <c r="T305" s="317">
        <f t="shared" si="34"/>
        <v>491</v>
      </c>
      <c r="U305" s="15">
        <f t="shared" si="31"/>
        <v>8.1833333333333371</v>
      </c>
      <c r="V305" s="317">
        <f t="shared" si="37"/>
        <v>1</v>
      </c>
      <c r="W305" s="249">
        <v>5561</v>
      </c>
      <c r="X305" s="316"/>
      <c r="Y305" s="317"/>
      <c r="Z305" s="116">
        <f t="shared" si="30"/>
        <v>120</v>
      </c>
    </row>
    <row r="306" spans="1:26" s="249" customFormat="1">
      <c r="A306" s="99" t="s">
        <v>1543</v>
      </c>
      <c r="B306" s="99" t="s">
        <v>1544</v>
      </c>
      <c r="C306" s="99"/>
      <c r="D306" s="99"/>
      <c r="E306" s="99"/>
      <c r="F306" s="99" t="s">
        <v>936</v>
      </c>
      <c r="G306" s="134" t="str">
        <f t="shared" si="35"/>
        <v>12/8/2003</v>
      </c>
      <c r="H306" s="135">
        <v>12</v>
      </c>
      <c r="I306" s="135">
        <v>8</v>
      </c>
      <c r="J306" s="136">
        <v>2003</v>
      </c>
      <c r="K306" s="99" t="s">
        <v>933</v>
      </c>
      <c r="L306" s="99">
        <v>727</v>
      </c>
      <c r="M306" s="99" t="s">
        <v>798</v>
      </c>
      <c r="N306" s="190">
        <v>25528.5</v>
      </c>
      <c r="O306" s="190"/>
      <c r="Q306" s="249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7">
        <f t="shared" si="37"/>
        <v>1</v>
      </c>
      <c r="W306" s="249">
        <v>2710</v>
      </c>
      <c r="X306" s="316"/>
      <c r="Y306" s="317"/>
      <c r="Z306" s="116">
        <f t="shared" si="30"/>
        <v>120</v>
      </c>
    </row>
    <row r="307" spans="1:26" s="249" customFormat="1">
      <c r="A307" s="99" t="s">
        <v>1545</v>
      </c>
      <c r="B307" s="99" t="s">
        <v>1546</v>
      </c>
      <c r="C307" s="99"/>
      <c r="D307" s="99"/>
      <c r="E307" s="99"/>
      <c r="F307" s="99" t="s">
        <v>936</v>
      </c>
      <c r="G307" s="134" t="str">
        <f t="shared" si="35"/>
        <v>19/12/2003</v>
      </c>
      <c r="H307" s="135">
        <v>19</v>
      </c>
      <c r="I307" s="135">
        <v>12</v>
      </c>
      <c r="J307" s="136">
        <v>2003</v>
      </c>
      <c r="K307" s="99" t="s">
        <v>933</v>
      </c>
      <c r="L307" s="99">
        <v>768</v>
      </c>
      <c r="M307" s="99" t="s">
        <v>798</v>
      </c>
      <c r="N307" s="190">
        <v>14824.05</v>
      </c>
      <c r="O307" s="190"/>
      <c r="Q307" s="249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7">
        <f t="shared" si="37"/>
        <v>1</v>
      </c>
      <c r="W307" s="249">
        <v>2895</v>
      </c>
      <c r="X307" s="316"/>
      <c r="Y307" s="317"/>
      <c r="Z307" s="116">
        <f t="shared" si="30"/>
        <v>120</v>
      </c>
    </row>
    <row r="308" spans="1:26" s="249" customFormat="1">
      <c r="A308" s="99" t="s">
        <v>1547</v>
      </c>
      <c r="B308" s="99" t="s">
        <v>1548</v>
      </c>
      <c r="C308" s="99"/>
      <c r="D308" s="99"/>
      <c r="E308" s="99"/>
      <c r="F308" s="99" t="s">
        <v>1008</v>
      </c>
      <c r="G308" s="134" t="str">
        <f t="shared" si="35"/>
        <v>13/2/2004</v>
      </c>
      <c r="H308" s="135">
        <v>13</v>
      </c>
      <c r="I308" s="135">
        <v>2</v>
      </c>
      <c r="J308" s="136">
        <v>2004</v>
      </c>
      <c r="K308" s="99" t="s">
        <v>58</v>
      </c>
      <c r="L308" s="99">
        <v>4921</v>
      </c>
      <c r="M308" s="99" t="s">
        <v>798</v>
      </c>
      <c r="N308" s="190">
        <v>2661.79</v>
      </c>
      <c r="O308" s="190"/>
      <c r="Q308" s="249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7">
        <f t="shared" si="37"/>
        <v>1</v>
      </c>
      <c r="W308" s="249">
        <v>3249</v>
      </c>
      <c r="X308" s="316"/>
      <c r="Y308" s="317"/>
      <c r="Z308" s="116">
        <f t="shared" si="30"/>
        <v>120</v>
      </c>
    </row>
    <row r="309" spans="1:26" s="348" customFormat="1">
      <c r="A309" s="99" t="s">
        <v>1549</v>
      </c>
      <c r="B309" s="99" t="str">
        <f>+B308</f>
        <v>Sistema Reclinable Neumático</v>
      </c>
      <c r="C309" s="99"/>
      <c r="D309" s="99"/>
      <c r="E309" s="99"/>
      <c r="F309" s="99" t="s">
        <v>1008</v>
      </c>
      <c r="G309" s="134" t="str">
        <f t="shared" si="35"/>
        <v>13/2/2004</v>
      </c>
      <c r="H309" s="135">
        <v>13</v>
      </c>
      <c r="I309" s="135">
        <v>2</v>
      </c>
      <c r="J309" s="136">
        <v>2004</v>
      </c>
      <c r="K309" s="99" t="s">
        <v>58</v>
      </c>
      <c r="L309" s="99">
        <v>4921</v>
      </c>
      <c r="M309" s="99" t="s">
        <v>798</v>
      </c>
      <c r="N309" s="190">
        <v>2661.79</v>
      </c>
      <c r="O309" s="190"/>
      <c r="P309" s="249"/>
      <c r="Q309" s="249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7">
        <f t="shared" si="37"/>
        <v>1</v>
      </c>
      <c r="W309" s="205">
        <v>3249</v>
      </c>
      <c r="X309" s="316"/>
      <c r="Y309" s="317"/>
      <c r="Z309" s="116">
        <f t="shared" si="30"/>
        <v>120</v>
      </c>
    </row>
    <row r="310" spans="1:26" s="324" customFormat="1">
      <c r="A310" s="99" t="s">
        <v>1550</v>
      </c>
      <c r="B310" s="99" t="s">
        <v>1492</v>
      </c>
      <c r="C310" s="99"/>
      <c r="D310" s="99"/>
      <c r="E310" s="99"/>
      <c r="F310" s="99" t="s">
        <v>1008</v>
      </c>
      <c r="G310" s="134" t="str">
        <f t="shared" si="35"/>
        <v>6/9/2006</v>
      </c>
      <c r="H310" s="135">
        <v>6</v>
      </c>
      <c r="I310" s="135">
        <v>9</v>
      </c>
      <c r="J310" s="136">
        <v>2006</v>
      </c>
      <c r="K310" s="99" t="s">
        <v>933</v>
      </c>
      <c r="L310" s="99">
        <v>1633</v>
      </c>
      <c r="M310" s="99" t="s">
        <v>798</v>
      </c>
      <c r="N310" s="190">
        <v>50254.18</v>
      </c>
      <c r="O310" s="191" t="s">
        <v>1169</v>
      </c>
      <c r="P310" s="249"/>
      <c r="Q310" s="249">
        <v>10</v>
      </c>
      <c r="R310" s="30">
        <f t="shared" si="36"/>
        <v>418.7765</v>
      </c>
      <c r="S310" s="5">
        <v>41458.873500000002</v>
      </c>
      <c r="T310" s="317">
        <f t="shared" si="34"/>
        <v>42715.203000000001</v>
      </c>
      <c r="U310" s="15">
        <f t="shared" si="31"/>
        <v>1256.3294999999998</v>
      </c>
      <c r="V310" s="317">
        <f t="shared" si="37"/>
        <v>7538.976999999999</v>
      </c>
      <c r="W310" s="205">
        <v>8656</v>
      </c>
      <c r="X310" s="316"/>
      <c r="Y310" s="317"/>
      <c r="Z310" s="116">
        <f t="shared" si="30"/>
        <v>102</v>
      </c>
    </row>
    <row r="311" spans="1:26" s="324" customFormat="1">
      <c r="A311" s="99" t="s">
        <v>1551</v>
      </c>
      <c r="B311" s="99" t="s">
        <v>1552</v>
      </c>
      <c r="C311" s="99"/>
      <c r="D311" s="99"/>
      <c r="E311" s="99"/>
      <c r="F311" s="99" t="s">
        <v>1008</v>
      </c>
      <c r="G311" s="134" t="str">
        <f t="shared" si="35"/>
        <v>25/11/2003</v>
      </c>
      <c r="H311" s="135">
        <v>25</v>
      </c>
      <c r="I311" s="135">
        <v>11</v>
      </c>
      <c r="J311" s="136">
        <v>2003</v>
      </c>
      <c r="K311" s="99" t="s">
        <v>58</v>
      </c>
      <c r="L311" s="99" t="s">
        <v>1142</v>
      </c>
      <c r="M311" s="99" t="s">
        <v>798</v>
      </c>
      <c r="N311" s="315">
        <v>3569.6</v>
      </c>
      <c r="O311" s="315"/>
      <c r="P311" s="249"/>
      <c r="Q311" s="249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7">
        <f t="shared" si="37"/>
        <v>1</v>
      </c>
      <c r="W311" s="249">
        <v>2702</v>
      </c>
      <c r="X311" s="316"/>
      <c r="Y311" s="317"/>
      <c r="Z311" s="116">
        <f t="shared" si="30"/>
        <v>120</v>
      </c>
    </row>
    <row r="312" spans="1:26" s="249" customFormat="1">
      <c r="A312" s="99" t="s">
        <v>1553</v>
      </c>
      <c r="B312" s="99" t="s">
        <v>1554</v>
      </c>
      <c r="C312" s="99"/>
      <c r="D312" s="99"/>
      <c r="E312" s="99"/>
      <c r="F312" s="99" t="s">
        <v>936</v>
      </c>
      <c r="G312" s="134" t="str">
        <f t="shared" si="35"/>
        <v>10/1/2003</v>
      </c>
      <c r="H312" s="135">
        <v>10</v>
      </c>
      <c r="I312" s="135">
        <v>1</v>
      </c>
      <c r="J312" s="136">
        <v>2003</v>
      </c>
      <c r="K312" s="99" t="s">
        <v>933</v>
      </c>
      <c r="L312" s="99">
        <v>694</v>
      </c>
      <c r="M312" s="99" t="s">
        <v>798</v>
      </c>
      <c r="N312" s="315">
        <v>13833</v>
      </c>
      <c r="O312" s="315"/>
      <c r="Q312" s="249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7">
        <f t="shared" si="37"/>
        <v>1</v>
      </c>
      <c r="W312" s="249">
        <v>2533</v>
      </c>
      <c r="X312" s="316"/>
      <c r="Y312" s="317"/>
      <c r="Z312" s="116">
        <f t="shared" si="30"/>
        <v>120</v>
      </c>
    </row>
    <row r="313" spans="1:26" s="249" customFormat="1">
      <c r="A313" s="99" t="s">
        <v>1555</v>
      </c>
      <c r="B313" s="99" t="s">
        <v>1205</v>
      </c>
      <c r="C313" s="99"/>
      <c r="D313" s="99"/>
      <c r="E313" s="99"/>
      <c r="F313" s="99" t="s">
        <v>936</v>
      </c>
      <c r="G313" s="134" t="str">
        <f t="shared" si="35"/>
        <v>10/1/2003</v>
      </c>
      <c r="H313" s="135">
        <v>10</v>
      </c>
      <c r="I313" s="135">
        <v>1</v>
      </c>
      <c r="J313" s="136">
        <v>2003</v>
      </c>
      <c r="K313" s="99" t="s">
        <v>933</v>
      </c>
      <c r="L313" s="99">
        <v>694</v>
      </c>
      <c r="M313" s="99" t="s">
        <v>798</v>
      </c>
      <c r="N313" s="315">
        <v>23328</v>
      </c>
      <c r="O313" s="315"/>
      <c r="Q313" s="249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7">
        <f t="shared" si="37"/>
        <v>1</v>
      </c>
      <c r="W313" s="249">
        <v>2533</v>
      </c>
      <c r="X313" s="316"/>
      <c r="Y313" s="317"/>
      <c r="Z313" s="116">
        <f t="shared" si="30"/>
        <v>120</v>
      </c>
    </row>
    <row r="314" spans="1:26" s="249" customFormat="1">
      <c r="A314" s="99" t="s">
        <v>1556</v>
      </c>
      <c r="B314" s="99" t="s">
        <v>1492</v>
      </c>
      <c r="C314" s="99"/>
      <c r="D314" s="99"/>
      <c r="E314" s="99"/>
      <c r="F314" s="99" t="s">
        <v>1008</v>
      </c>
      <c r="G314" s="134" t="str">
        <f t="shared" si="35"/>
        <v>3/10/2006</v>
      </c>
      <c r="H314" s="135">
        <v>3</v>
      </c>
      <c r="I314" s="135">
        <v>10</v>
      </c>
      <c r="J314" s="136">
        <v>2006</v>
      </c>
      <c r="K314" s="99" t="s">
        <v>1493</v>
      </c>
      <c r="L314" s="99">
        <v>1568</v>
      </c>
      <c r="M314" s="99" t="s">
        <v>798</v>
      </c>
      <c r="N314" s="315">
        <v>5862.65</v>
      </c>
      <c r="O314" s="315"/>
      <c r="Q314" s="249">
        <v>10</v>
      </c>
      <c r="R314" s="30">
        <f t="shared" si="36"/>
        <v>48.84708333333333</v>
      </c>
      <c r="S314" s="5">
        <v>4787.0141666666659</v>
      </c>
      <c r="T314" s="317">
        <f t="shared" si="34"/>
        <v>4933.5554166666661</v>
      </c>
      <c r="U314" s="15">
        <f t="shared" si="31"/>
        <v>146.54125000000022</v>
      </c>
      <c r="V314" s="317">
        <f t="shared" si="37"/>
        <v>929.0945833333335</v>
      </c>
      <c r="W314" s="249">
        <v>8017</v>
      </c>
      <c r="X314" s="316"/>
      <c r="Y314" s="317"/>
      <c r="Z314" s="116">
        <f t="shared" si="30"/>
        <v>101</v>
      </c>
    </row>
    <row r="315" spans="1:26" s="249" customFormat="1">
      <c r="A315" s="99" t="s">
        <v>1557</v>
      </c>
      <c r="B315" s="99" t="s">
        <v>1558</v>
      </c>
      <c r="C315" s="99"/>
      <c r="D315" s="99"/>
      <c r="E315" s="99"/>
      <c r="F315" s="99" t="s">
        <v>936</v>
      </c>
      <c r="G315" s="134" t="str">
        <f t="shared" si="35"/>
        <v>12/1/2003</v>
      </c>
      <c r="H315" s="135">
        <v>12</v>
      </c>
      <c r="I315" s="135">
        <v>1</v>
      </c>
      <c r="J315" s="136">
        <v>2003</v>
      </c>
      <c r="K315" s="99" t="s">
        <v>933</v>
      </c>
      <c r="L315" s="99">
        <v>703</v>
      </c>
      <c r="M315" s="99" t="s">
        <v>798</v>
      </c>
      <c r="N315" s="315">
        <v>10995</v>
      </c>
      <c r="O315" s="315"/>
      <c r="Q315" s="249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7">
        <f t="shared" si="37"/>
        <v>1</v>
      </c>
      <c r="W315" s="249">
        <v>2542</v>
      </c>
      <c r="X315" s="316"/>
      <c r="Y315" s="317"/>
      <c r="Z315" s="116">
        <f t="shared" si="30"/>
        <v>120</v>
      </c>
    </row>
    <row r="316" spans="1:26" s="249" customFormat="1">
      <c r="A316" s="99" t="s">
        <v>1559</v>
      </c>
      <c r="B316" s="99" t="s">
        <v>1242</v>
      </c>
      <c r="C316" s="99"/>
      <c r="D316" s="99" t="s">
        <v>1560</v>
      </c>
      <c r="E316" s="99"/>
      <c r="F316" s="99" t="s">
        <v>1243</v>
      </c>
      <c r="G316" s="134" t="str">
        <f t="shared" si="35"/>
        <v>19/1/2004</v>
      </c>
      <c r="H316" s="135">
        <v>19</v>
      </c>
      <c r="I316" s="135">
        <v>1</v>
      </c>
      <c r="J316" s="136">
        <v>2004</v>
      </c>
      <c r="K316" s="99" t="s">
        <v>58</v>
      </c>
      <c r="L316" s="99" t="s">
        <v>1244</v>
      </c>
      <c r="M316" s="99" t="s">
        <v>798</v>
      </c>
      <c r="N316" s="315">
        <v>9686.7000000000007</v>
      </c>
      <c r="O316" s="315"/>
      <c r="Q316" s="249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7">
        <f t="shared" si="37"/>
        <v>1</v>
      </c>
      <c r="W316" s="249">
        <v>2983</v>
      </c>
      <c r="X316" s="316"/>
      <c r="Y316" s="317"/>
      <c r="Z316" s="116">
        <f t="shared" si="30"/>
        <v>120</v>
      </c>
    </row>
    <row r="317" spans="1:26" s="249" customFormat="1">
      <c r="A317" s="99" t="s">
        <v>1561</v>
      </c>
      <c r="B317" s="99" t="s">
        <v>1562</v>
      </c>
      <c r="C317" s="99"/>
      <c r="D317" s="99"/>
      <c r="E317" s="99"/>
      <c r="F317" s="99" t="s">
        <v>936</v>
      </c>
      <c r="G317" s="134" t="str">
        <f t="shared" si="35"/>
        <v>12/8/2003</v>
      </c>
      <c r="H317" s="135">
        <v>12</v>
      </c>
      <c r="I317" s="135">
        <v>8</v>
      </c>
      <c r="J317" s="136">
        <v>2003</v>
      </c>
      <c r="K317" s="99" t="s">
        <v>933</v>
      </c>
      <c r="L317" s="99">
        <v>727</v>
      </c>
      <c r="M317" s="99" t="s">
        <v>798</v>
      </c>
      <c r="N317" s="315">
        <v>5310</v>
      </c>
      <c r="O317" s="315"/>
      <c r="Q317" s="249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7">
        <f t="shared" si="37"/>
        <v>1</v>
      </c>
      <c r="W317" s="249">
        <v>2710</v>
      </c>
      <c r="X317" s="316"/>
      <c r="Y317" s="317"/>
      <c r="Z317" s="116">
        <f t="shared" si="30"/>
        <v>120</v>
      </c>
    </row>
    <row r="318" spans="1:26" s="249" customFormat="1">
      <c r="A318" s="99" t="s">
        <v>1563</v>
      </c>
      <c r="B318" s="200" t="s">
        <v>1564</v>
      </c>
      <c r="C318" s="99" t="s">
        <v>1338</v>
      </c>
      <c r="D318" s="99"/>
      <c r="E318" s="99"/>
      <c r="F318" s="99" t="s">
        <v>1565</v>
      </c>
      <c r="G318" s="134" t="str">
        <f t="shared" si="35"/>
        <v>27/9/2006</v>
      </c>
      <c r="H318" s="135">
        <v>27</v>
      </c>
      <c r="I318" s="135">
        <v>9</v>
      </c>
      <c r="J318" s="136">
        <v>2006</v>
      </c>
      <c r="K318" s="99" t="s">
        <v>933</v>
      </c>
      <c r="L318" s="99">
        <v>1642</v>
      </c>
      <c r="M318" s="99" t="s">
        <v>798</v>
      </c>
      <c r="N318" s="315">
        <v>3280</v>
      </c>
      <c r="O318" s="315" t="s">
        <v>1566</v>
      </c>
      <c r="Q318" s="249">
        <v>10</v>
      </c>
      <c r="R318" s="30">
        <f t="shared" si="36"/>
        <v>27.324999999999999</v>
      </c>
      <c r="S318" s="5">
        <v>2705.1749999999997</v>
      </c>
      <c r="T318" s="317">
        <f t="shared" si="34"/>
        <v>2787.15</v>
      </c>
      <c r="U318" s="15">
        <f t="shared" si="31"/>
        <v>81.975000000000364</v>
      </c>
      <c r="V318" s="317">
        <f t="shared" si="37"/>
        <v>492.84999999999991</v>
      </c>
      <c r="W318" s="249">
        <v>8740</v>
      </c>
      <c r="X318" s="316"/>
      <c r="Y318" s="317"/>
      <c r="Z318" s="116">
        <f t="shared" si="30"/>
        <v>102</v>
      </c>
    </row>
    <row r="319" spans="1:26" s="249" customFormat="1">
      <c r="A319" s="99" t="s">
        <v>1567</v>
      </c>
      <c r="B319" s="200" t="s">
        <v>1564</v>
      </c>
      <c r="C319" s="99" t="s">
        <v>1338</v>
      </c>
      <c r="D319" s="99"/>
      <c r="E319" s="99"/>
      <c r="F319" s="99" t="s">
        <v>1565</v>
      </c>
      <c r="G319" s="134" t="str">
        <f t="shared" si="35"/>
        <v>27/9/2006</v>
      </c>
      <c r="H319" s="135">
        <v>27</v>
      </c>
      <c r="I319" s="135">
        <v>9</v>
      </c>
      <c r="J319" s="136">
        <v>2006</v>
      </c>
      <c r="K319" s="99" t="s">
        <v>933</v>
      </c>
      <c r="L319" s="99">
        <v>1642</v>
      </c>
      <c r="M319" s="99" t="s">
        <v>798</v>
      </c>
      <c r="N319" s="315">
        <v>3280</v>
      </c>
      <c r="O319" s="315" t="s">
        <v>1367</v>
      </c>
      <c r="Q319" s="249">
        <v>10</v>
      </c>
      <c r="R319" s="30">
        <f t="shared" si="36"/>
        <v>27.324999999999999</v>
      </c>
      <c r="S319" s="5">
        <v>2705.1749999999997</v>
      </c>
      <c r="T319" s="317">
        <f t="shared" si="34"/>
        <v>2787.15</v>
      </c>
      <c r="U319" s="15">
        <f t="shared" si="31"/>
        <v>81.975000000000364</v>
      </c>
      <c r="V319" s="317">
        <f t="shared" si="37"/>
        <v>492.84999999999991</v>
      </c>
      <c r="W319" s="249">
        <v>8740</v>
      </c>
      <c r="X319" s="316"/>
      <c r="Y319" s="317"/>
      <c r="Z319" s="116">
        <f t="shared" si="30"/>
        <v>102</v>
      </c>
    </row>
    <row r="320" spans="1:26" s="249" customFormat="1">
      <c r="A320" s="99" t="s">
        <v>1568</v>
      </c>
      <c r="B320" s="99" t="s">
        <v>914</v>
      </c>
      <c r="C320" s="99"/>
      <c r="D320" s="99" t="s">
        <v>1569</v>
      </c>
      <c r="E320" s="99"/>
      <c r="F320" s="99" t="s">
        <v>1570</v>
      </c>
      <c r="G320" s="134" t="str">
        <f t="shared" si="35"/>
        <v>23/3/2005</v>
      </c>
      <c r="H320" s="135">
        <v>23</v>
      </c>
      <c r="I320" s="135">
        <v>3</v>
      </c>
      <c r="J320" s="136">
        <v>2005</v>
      </c>
      <c r="K320" s="99" t="s">
        <v>58</v>
      </c>
      <c r="L320" s="99">
        <v>541</v>
      </c>
      <c r="M320" s="99" t="s">
        <v>798</v>
      </c>
      <c r="N320" s="315">
        <v>3730</v>
      </c>
      <c r="O320" s="315"/>
      <c r="Q320" s="249">
        <v>10</v>
      </c>
      <c r="R320" s="30">
        <f t="shared" si="36"/>
        <v>31.074999999999999</v>
      </c>
      <c r="S320" s="5">
        <v>3635.7750000000001</v>
      </c>
      <c r="T320" s="317">
        <f t="shared" si="34"/>
        <v>3729</v>
      </c>
      <c r="U320" s="15">
        <f t="shared" si="31"/>
        <v>93.224999999999909</v>
      </c>
      <c r="V320" s="317">
        <f t="shared" si="37"/>
        <v>1</v>
      </c>
      <c r="W320" s="249">
        <v>5915</v>
      </c>
      <c r="X320" s="316"/>
      <c r="Y320" s="317"/>
      <c r="Z320" s="116">
        <f t="shared" si="30"/>
        <v>120</v>
      </c>
    </row>
    <row r="321" spans="1:26" s="249" customFormat="1">
      <c r="A321" s="99" t="s">
        <v>1571</v>
      </c>
      <c r="B321" s="99" t="s">
        <v>1572</v>
      </c>
      <c r="C321" s="99" t="s">
        <v>1573</v>
      </c>
      <c r="D321" s="99" t="s">
        <v>1574</v>
      </c>
      <c r="E321" s="99"/>
      <c r="F321" s="99" t="s">
        <v>1465</v>
      </c>
      <c r="G321" s="134" t="str">
        <f t="shared" si="35"/>
        <v>17/5/2005</v>
      </c>
      <c r="H321" s="135">
        <v>17</v>
      </c>
      <c r="I321" s="135">
        <v>5</v>
      </c>
      <c r="J321" s="136">
        <v>2005</v>
      </c>
      <c r="K321" s="99" t="s">
        <v>58</v>
      </c>
      <c r="L321" s="136">
        <v>8314</v>
      </c>
      <c r="M321" s="99" t="s">
        <v>798</v>
      </c>
      <c r="N321" s="315">
        <v>11091.06</v>
      </c>
      <c r="O321" s="315"/>
      <c r="Q321" s="249">
        <v>10</v>
      </c>
      <c r="R321" s="30">
        <f t="shared" si="36"/>
        <v>92.41716666666666</v>
      </c>
      <c r="S321" s="5">
        <v>10627.974166666665</v>
      </c>
      <c r="T321" s="317">
        <f t="shared" si="34"/>
        <v>10905.225666666665</v>
      </c>
      <c r="U321" s="15">
        <f t="shared" si="31"/>
        <v>277.25150000000031</v>
      </c>
      <c r="V321" s="317">
        <f t="shared" si="37"/>
        <v>185.83433333333414</v>
      </c>
      <c r="W321" s="249">
        <v>6358</v>
      </c>
      <c r="X321" s="316"/>
      <c r="Y321" s="317"/>
      <c r="Z321" s="116">
        <f t="shared" si="30"/>
        <v>118</v>
      </c>
    </row>
    <row r="322" spans="1:26" s="249" customFormat="1">
      <c r="A322" s="99" t="s">
        <v>1575</v>
      </c>
      <c r="B322" s="99" t="s">
        <v>1576</v>
      </c>
      <c r="C322" s="99" t="s">
        <v>1577</v>
      </c>
      <c r="D322" s="99"/>
      <c r="E322" s="99" t="s">
        <v>1578</v>
      </c>
      <c r="F322" s="99" t="s">
        <v>1579</v>
      </c>
      <c r="G322" s="134" t="str">
        <f t="shared" si="35"/>
        <v>2/11/2005</v>
      </c>
      <c r="H322" s="135">
        <v>2</v>
      </c>
      <c r="I322" s="135">
        <v>11</v>
      </c>
      <c r="J322" s="136">
        <v>2005</v>
      </c>
      <c r="K322" s="99" t="s">
        <v>58</v>
      </c>
      <c r="L322" s="136">
        <v>11261</v>
      </c>
      <c r="M322" s="99" t="s">
        <v>798</v>
      </c>
      <c r="N322" s="315">
        <v>63200</v>
      </c>
      <c r="O322" s="315" t="s">
        <v>1580</v>
      </c>
      <c r="Q322" s="249">
        <v>10</v>
      </c>
      <c r="R322" s="30">
        <f t="shared" si="36"/>
        <v>526.6583333333333</v>
      </c>
      <c r="S322" s="5">
        <v>57405.758333333331</v>
      </c>
      <c r="T322" s="317">
        <f t="shared" si="34"/>
        <v>58985.73333333333</v>
      </c>
      <c r="U322" s="15">
        <f t="shared" si="31"/>
        <v>1579.9749999999985</v>
      </c>
      <c r="V322" s="317">
        <f t="shared" si="37"/>
        <v>4214.2666666666701</v>
      </c>
      <c r="W322" s="249">
        <v>5585</v>
      </c>
      <c r="X322" s="316"/>
      <c r="Y322" s="317"/>
      <c r="Z322" s="116">
        <f t="shared" si="30"/>
        <v>112</v>
      </c>
    </row>
    <row r="323" spans="1:26" s="249" customFormat="1">
      <c r="A323" s="99" t="s">
        <v>1581</v>
      </c>
      <c r="B323" s="99" t="s">
        <v>1582</v>
      </c>
      <c r="C323" s="99" t="s">
        <v>1583</v>
      </c>
      <c r="D323" s="99" t="s">
        <v>1584</v>
      </c>
      <c r="E323" s="99"/>
      <c r="F323" s="99" t="s">
        <v>1585</v>
      </c>
      <c r="G323" s="134" t="str">
        <f t="shared" si="35"/>
        <v>11/11/2004</v>
      </c>
      <c r="H323" s="135">
        <v>11</v>
      </c>
      <c r="I323" s="135">
        <v>11</v>
      </c>
      <c r="J323" s="136">
        <v>2004</v>
      </c>
      <c r="K323" s="99" t="s">
        <v>58</v>
      </c>
      <c r="L323" s="136" t="s">
        <v>1586</v>
      </c>
      <c r="M323" s="99" t="s">
        <v>798</v>
      </c>
      <c r="N323" s="315">
        <v>80590</v>
      </c>
      <c r="O323" s="315"/>
      <c r="Q323" s="249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7">
        <f t="shared" si="37"/>
        <v>1.0000000000145519</v>
      </c>
      <c r="W323" s="249">
        <v>5145</v>
      </c>
      <c r="X323" s="316"/>
      <c r="Y323" s="317"/>
      <c r="Z323" s="116">
        <f t="shared" si="30"/>
        <v>120</v>
      </c>
    </row>
    <row r="324" spans="1:26" s="249" customFormat="1">
      <c r="A324" s="99" t="s">
        <v>1587</v>
      </c>
      <c r="B324" s="99" t="s">
        <v>1038</v>
      </c>
      <c r="C324" s="99" t="s">
        <v>1189</v>
      </c>
      <c r="D324" s="99" t="s">
        <v>1588</v>
      </c>
      <c r="E324" s="99" t="s">
        <v>1589</v>
      </c>
      <c r="F324" s="99" t="s">
        <v>1590</v>
      </c>
      <c r="G324" s="134" t="str">
        <f t="shared" si="35"/>
        <v>1/3/2005</v>
      </c>
      <c r="H324" s="135">
        <v>1</v>
      </c>
      <c r="I324" s="135">
        <v>3</v>
      </c>
      <c r="J324" s="136">
        <v>2005</v>
      </c>
      <c r="K324" s="99" t="s">
        <v>58</v>
      </c>
      <c r="L324" s="136">
        <v>33910</v>
      </c>
      <c r="M324" s="99" t="s">
        <v>798</v>
      </c>
      <c r="N324" s="315">
        <v>13499.99</v>
      </c>
      <c r="O324" s="315"/>
      <c r="Q324" s="249">
        <v>10</v>
      </c>
      <c r="R324" s="30">
        <f t="shared" si="36"/>
        <v>112.49158333333332</v>
      </c>
      <c r="S324" s="5">
        <v>13161.515249999999</v>
      </c>
      <c r="T324" s="317">
        <f t="shared" si="34"/>
        <v>13498.989999999998</v>
      </c>
      <c r="U324" s="15">
        <f t="shared" si="31"/>
        <v>337.4747499999994</v>
      </c>
      <c r="V324" s="317">
        <f t="shared" si="37"/>
        <v>1.000000000001819</v>
      </c>
      <c r="W324" s="249">
        <v>5774</v>
      </c>
      <c r="X324" s="316"/>
      <c r="Y324" s="317"/>
      <c r="Z324" s="116">
        <f t="shared" si="30"/>
        <v>120</v>
      </c>
    </row>
    <row r="325" spans="1:26" s="249" customFormat="1">
      <c r="A325" s="99" t="s">
        <v>1591</v>
      </c>
      <c r="B325" s="99" t="s">
        <v>1592</v>
      </c>
      <c r="C325" s="99"/>
      <c r="D325" s="99" t="s">
        <v>1593</v>
      </c>
      <c r="E325" s="99"/>
      <c r="F325" s="99" t="s">
        <v>849</v>
      </c>
      <c r="G325" s="134" t="str">
        <f t="shared" si="35"/>
        <v>20/6/2005</v>
      </c>
      <c r="H325" s="135">
        <v>20</v>
      </c>
      <c r="I325" s="135">
        <v>6</v>
      </c>
      <c r="J325" s="136">
        <v>2005</v>
      </c>
      <c r="K325" s="99" t="s">
        <v>58</v>
      </c>
      <c r="L325" s="136">
        <v>6063</v>
      </c>
      <c r="M325" s="99" t="s">
        <v>798</v>
      </c>
      <c r="N325" s="315">
        <v>5800</v>
      </c>
      <c r="O325" s="315"/>
      <c r="Q325" s="249">
        <v>10</v>
      </c>
      <c r="R325" s="30">
        <f t="shared" si="36"/>
        <v>48.324999999999996</v>
      </c>
      <c r="S325" s="5">
        <v>5509.0499999999993</v>
      </c>
      <c r="T325" s="317">
        <f t="shared" si="34"/>
        <v>5654.0249999999996</v>
      </c>
      <c r="U325" s="15">
        <f t="shared" si="31"/>
        <v>144.97500000000036</v>
      </c>
      <c r="V325" s="317">
        <f t="shared" si="37"/>
        <v>145.97500000000036</v>
      </c>
      <c r="W325" s="249">
        <v>6492</v>
      </c>
      <c r="X325" s="316"/>
      <c r="Y325" s="317"/>
      <c r="Z325" s="116">
        <f t="shared" si="30"/>
        <v>117</v>
      </c>
    </row>
    <row r="326" spans="1:26" s="324" customFormat="1">
      <c r="A326" s="99" t="s">
        <v>1594</v>
      </c>
      <c r="B326" s="99" t="s">
        <v>1595</v>
      </c>
      <c r="C326" s="99"/>
      <c r="D326" s="99"/>
      <c r="E326" s="99"/>
      <c r="F326" s="99" t="s">
        <v>849</v>
      </c>
      <c r="G326" s="134" t="str">
        <f t="shared" si="35"/>
        <v>20/6/2005</v>
      </c>
      <c r="H326" s="135">
        <v>20</v>
      </c>
      <c r="I326" s="135">
        <v>6</v>
      </c>
      <c r="J326" s="136">
        <v>2005</v>
      </c>
      <c r="K326" s="99" t="s">
        <v>58</v>
      </c>
      <c r="L326" s="136">
        <v>6063</v>
      </c>
      <c r="M326" s="99" t="s">
        <v>798</v>
      </c>
      <c r="N326" s="315">
        <v>4050.72</v>
      </c>
      <c r="O326" s="315"/>
      <c r="P326" s="249"/>
      <c r="Q326" s="249">
        <v>10</v>
      </c>
      <c r="R326" s="30">
        <f t="shared" si="36"/>
        <v>33.747666666666667</v>
      </c>
      <c r="S326" s="5">
        <v>3847.2339999999999</v>
      </c>
      <c r="T326" s="317">
        <f t="shared" si="34"/>
        <v>3948.4769999999999</v>
      </c>
      <c r="U326" s="15">
        <f t="shared" si="31"/>
        <v>101.24299999999994</v>
      </c>
      <c r="V326" s="317">
        <f t="shared" si="37"/>
        <v>102.24299999999994</v>
      </c>
      <c r="W326" s="249">
        <v>6492</v>
      </c>
      <c r="X326" s="316"/>
      <c r="Y326" s="317"/>
      <c r="Z326" s="116">
        <f t="shared" si="30"/>
        <v>117</v>
      </c>
    </row>
    <row r="327" spans="1:26" s="324" customFormat="1">
      <c r="A327" s="99" t="s">
        <v>1596</v>
      </c>
      <c r="B327" s="99" t="s">
        <v>1597</v>
      </c>
      <c r="C327" s="99"/>
      <c r="D327" s="99" t="s">
        <v>1167</v>
      </c>
      <c r="E327" s="99"/>
      <c r="F327" s="99" t="s">
        <v>849</v>
      </c>
      <c r="G327" s="134" t="str">
        <f t="shared" si="35"/>
        <v>20/6/2005</v>
      </c>
      <c r="H327" s="135">
        <v>20</v>
      </c>
      <c r="I327" s="135">
        <v>6</v>
      </c>
      <c r="J327" s="136">
        <v>2005</v>
      </c>
      <c r="K327" s="99" t="s">
        <v>58</v>
      </c>
      <c r="L327" s="136">
        <v>6063</v>
      </c>
      <c r="M327" s="99" t="s">
        <v>798</v>
      </c>
      <c r="N327" s="315">
        <v>6913.6</v>
      </c>
      <c r="O327" s="315" t="s">
        <v>1169</v>
      </c>
      <c r="P327" s="249"/>
      <c r="Q327" s="249">
        <v>10</v>
      </c>
      <c r="R327" s="30">
        <f t="shared" si="36"/>
        <v>57.604999999999997</v>
      </c>
      <c r="S327" s="5">
        <v>6566.9699999999993</v>
      </c>
      <c r="T327" s="317">
        <f t="shared" si="34"/>
        <v>6739.7849999999999</v>
      </c>
      <c r="U327" s="15">
        <f t="shared" si="31"/>
        <v>172.81500000000051</v>
      </c>
      <c r="V327" s="317">
        <f t="shared" si="37"/>
        <v>173.81500000000051</v>
      </c>
      <c r="W327" s="249">
        <v>6492</v>
      </c>
      <c r="X327" s="316"/>
      <c r="Y327" s="317"/>
      <c r="Z327" s="116">
        <f t="shared" si="30"/>
        <v>117</v>
      </c>
    </row>
    <row r="328" spans="1:26" s="249" customFormat="1">
      <c r="A328" s="99" t="s">
        <v>1598</v>
      </c>
      <c r="B328" s="99" t="s">
        <v>1599</v>
      </c>
      <c r="C328" s="99"/>
      <c r="D328" s="99"/>
      <c r="E328" s="99"/>
      <c r="F328" s="99" t="s">
        <v>849</v>
      </c>
      <c r="G328" s="134" t="str">
        <f t="shared" si="35"/>
        <v>20/6/2005</v>
      </c>
      <c r="H328" s="135">
        <v>20</v>
      </c>
      <c r="I328" s="135">
        <v>6</v>
      </c>
      <c r="J328" s="136">
        <v>2005</v>
      </c>
      <c r="K328" s="99" t="s">
        <v>58</v>
      </c>
      <c r="L328" s="136">
        <v>6062</v>
      </c>
      <c r="M328" s="99" t="s">
        <v>798</v>
      </c>
      <c r="N328" s="315">
        <v>7795.2</v>
      </c>
      <c r="O328" s="315"/>
      <c r="Q328" s="249">
        <v>10</v>
      </c>
      <c r="R328" s="30">
        <f t="shared" si="36"/>
        <v>64.951666666666668</v>
      </c>
      <c r="S328" s="5">
        <v>7404.49</v>
      </c>
      <c r="T328" s="317">
        <f t="shared" si="34"/>
        <v>7599.3450000000003</v>
      </c>
      <c r="U328" s="15">
        <f>T328-S328</f>
        <v>194.85500000000047</v>
      </c>
      <c r="V328" s="317">
        <f t="shared" si="37"/>
        <v>195.85499999999956</v>
      </c>
      <c r="W328" s="249">
        <v>6483</v>
      </c>
      <c r="X328" s="316"/>
      <c r="Y328" s="317"/>
      <c r="Z328" s="116">
        <f t="shared" si="30"/>
        <v>117</v>
      </c>
    </row>
    <row r="329" spans="1:26" s="249" customFormat="1">
      <c r="A329" s="99" t="s">
        <v>1600</v>
      </c>
      <c r="B329" s="99" t="s">
        <v>1601</v>
      </c>
      <c r="C329" s="99"/>
      <c r="D329" s="99" t="s">
        <v>1602</v>
      </c>
      <c r="E329" s="99"/>
      <c r="F329" s="99" t="s">
        <v>1603</v>
      </c>
      <c r="G329" s="134" t="str">
        <f t="shared" si="35"/>
        <v>26/7/2005</v>
      </c>
      <c r="H329" s="135">
        <v>26</v>
      </c>
      <c r="I329" s="135">
        <v>7</v>
      </c>
      <c r="J329" s="136">
        <v>2005</v>
      </c>
      <c r="K329" s="99" t="s">
        <v>58</v>
      </c>
      <c r="L329" s="136">
        <v>335</v>
      </c>
      <c r="M329" s="99" t="s">
        <v>798</v>
      </c>
      <c r="N329" s="315">
        <v>2500</v>
      </c>
      <c r="O329" s="315"/>
      <c r="Q329" s="249">
        <v>10</v>
      </c>
      <c r="R329" s="30">
        <f t="shared" si="36"/>
        <v>20.824999999999999</v>
      </c>
      <c r="S329" s="5">
        <v>2353.2249999999999</v>
      </c>
      <c r="T329" s="317">
        <f t="shared" si="34"/>
        <v>2415.6999999999998</v>
      </c>
      <c r="U329" s="15">
        <f>T329-S329</f>
        <v>62.474999999999909</v>
      </c>
      <c r="V329" s="317">
        <f t="shared" si="37"/>
        <v>84.300000000000182</v>
      </c>
      <c r="W329" s="249">
        <v>6832</v>
      </c>
      <c r="X329" s="316"/>
      <c r="Y329" s="317"/>
      <c r="Z329" s="116">
        <f t="shared" si="30"/>
        <v>116</v>
      </c>
    </row>
    <row r="330" spans="1:26" s="249" customFormat="1">
      <c r="A330" s="99" t="s">
        <v>1604</v>
      </c>
      <c r="B330" s="99" t="s">
        <v>1601</v>
      </c>
      <c r="C330" s="99"/>
      <c r="D330" s="99" t="s">
        <v>1602</v>
      </c>
      <c r="E330" s="99"/>
      <c r="F330" s="99" t="s">
        <v>1603</v>
      </c>
      <c r="G330" s="134" t="str">
        <f t="shared" si="35"/>
        <v>26/7/2005</v>
      </c>
      <c r="H330" s="135">
        <v>26</v>
      </c>
      <c r="I330" s="135">
        <v>7</v>
      </c>
      <c r="J330" s="136">
        <v>2005</v>
      </c>
      <c r="K330" s="99" t="s">
        <v>58</v>
      </c>
      <c r="L330" s="136">
        <v>335</v>
      </c>
      <c r="M330" s="99" t="s">
        <v>798</v>
      </c>
      <c r="N330" s="315">
        <v>2500</v>
      </c>
      <c r="O330" s="315"/>
      <c r="Q330" s="249">
        <v>10</v>
      </c>
      <c r="R330" s="30">
        <f t="shared" si="36"/>
        <v>20.824999999999999</v>
      </c>
      <c r="S330" s="5">
        <v>2353.2249999999999</v>
      </c>
      <c r="T330" s="317">
        <f t="shared" si="34"/>
        <v>2415.6999999999998</v>
      </c>
      <c r="U330" s="15">
        <f>T330-S330</f>
        <v>62.474999999999909</v>
      </c>
      <c r="V330" s="317">
        <f t="shared" si="37"/>
        <v>84.300000000000182</v>
      </c>
      <c r="W330" s="249">
        <v>6832</v>
      </c>
      <c r="X330" s="316"/>
      <c r="Y330" s="317"/>
      <c r="Z330" s="116">
        <f t="shared" si="30"/>
        <v>116</v>
      </c>
    </row>
    <row r="331" spans="1:26" s="249" customFormat="1">
      <c r="A331" s="22" t="s">
        <v>182</v>
      </c>
      <c r="B331" s="99"/>
      <c r="C331" s="99"/>
      <c r="D331" s="99"/>
      <c r="E331" s="99"/>
      <c r="F331" s="99"/>
      <c r="G331" s="134"/>
      <c r="H331" s="135"/>
      <c r="I331" s="135"/>
      <c r="J331" s="136"/>
      <c r="K331" s="99"/>
      <c r="L331" s="136"/>
      <c r="M331" s="99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5429.4384166666659</v>
      </c>
      <c r="S331" s="26">
        <v>2152694.0856666653</v>
      </c>
      <c r="T331" s="26">
        <f t="shared" si="38"/>
        <v>2168559.6459166645</v>
      </c>
      <c r="U331" s="26">
        <f t="shared" si="38"/>
        <v>15865.560249999988</v>
      </c>
      <c r="V331" s="26">
        <f t="shared" si="38"/>
        <v>39863.244083333338</v>
      </c>
      <c r="X331" s="316"/>
      <c r="Y331" s="317"/>
      <c r="Z331" s="116"/>
    </row>
    <row r="332" spans="1:26" s="249" customFormat="1">
      <c r="B332" s="99"/>
      <c r="C332" s="99"/>
      <c r="D332" s="99"/>
      <c r="E332" s="99"/>
      <c r="F332" s="99"/>
      <c r="G332" s="134"/>
      <c r="H332" s="135"/>
      <c r="I332" s="135"/>
      <c r="J332" s="136"/>
      <c r="K332" s="99"/>
      <c r="L332" s="136"/>
      <c r="M332" s="99"/>
      <c r="N332" s="315"/>
      <c r="O332" s="315"/>
      <c r="R332" s="30"/>
      <c r="S332" s="30"/>
      <c r="T332" s="317"/>
      <c r="U332" s="317"/>
      <c r="V332" s="317"/>
      <c r="X332" s="316"/>
      <c r="Y332" s="317"/>
      <c r="Z332" s="116"/>
    </row>
    <row r="333" spans="1:26" s="249" customFormat="1">
      <c r="A333" s="22" t="s">
        <v>183</v>
      </c>
      <c r="B333" s="99"/>
      <c r="C333" s="99"/>
      <c r="D333" s="99"/>
      <c r="E333" s="99"/>
      <c r="F333" s="99"/>
      <c r="G333" s="134"/>
      <c r="H333" s="135"/>
      <c r="I333" s="135"/>
      <c r="J333" s="136"/>
      <c r="K333" s="99"/>
      <c r="L333" s="99"/>
      <c r="M333" s="99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5429.4384166666659</v>
      </c>
      <c r="S333" s="29">
        <v>2152694.0856666653</v>
      </c>
      <c r="T333" s="29">
        <f>T331</f>
        <v>2168559.6459166645</v>
      </c>
      <c r="U333" s="29">
        <f>U331</f>
        <v>15865.560249999988</v>
      </c>
      <c r="V333" s="29">
        <f>V331</f>
        <v>39863.244083333338</v>
      </c>
      <c r="X333" s="316"/>
      <c r="Y333" s="317"/>
      <c r="Z333" s="116"/>
    </row>
    <row r="334" spans="1:26" s="249" customFormat="1">
      <c r="A334" s="22"/>
      <c r="B334" s="99"/>
      <c r="C334" s="99"/>
      <c r="D334" s="99"/>
      <c r="E334" s="99"/>
      <c r="F334" s="99"/>
      <c r="G334" s="134"/>
      <c r="H334" s="135"/>
      <c r="I334" s="135"/>
      <c r="J334" s="136"/>
      <c r="K334" s="99"/>
      <c r="L334" s="136"/>
      <c r="M334" s="99"/>
      <c r="N334" s="315"/>
      <c r="O334" s="315"/>
      <c r="R334" s="30"/>
      <c r="S334" s="30"/>
      <c r="T334" s="317"/>
      <c r="U334" s="317"/>
      <c r="V334" s="317"/>
      <c r="X334" s="316"/>
      <c r="Y334" s="317"/>
      <c r="Z334" s="116"/>
    </row>
    <row r="335" spans="1:26" s="249" customFormat="1">
      <c r="A335" s="99" t="s">
        <v>1605</v>
      </c>
      <c r="B335" s="99" t="s">
        <v>1606</v>
      </c>
      <c r="C335" s="99"/>
      <c r="D335" s="99"/>
      <c r="E335" s="99"/>
      <c r="F335" s="99" t="s">
        <v>1607</v>
      </c>
      <c r="G335" s="134" t="str">
        <f t="shared" ref="G335:G366" si="39">CONCATENATE(H335,"/",I335,"/",J335,)</f>
        <v>23/12/2007</v>
      </c>
      <c r="H335" s="135">
        <v>23</v>
      </c>
      <c r="I335" s="135">
        <v>12</v>
      </c>
      <c r="J335" s="136">
        <v>2007</v>
      </c>
      <c r="K335" s="99" t="s">
        <v>58</v>
      </c>
      <c r="L335" s="136">
        <v>2</v>
      </c>
      <c r="M335" s="99" t="s">
        <v>798</v>
      </c>
      <c r="N335" s="315">
        <v>4060</v>
      </c>
      <c r="O335" s="315" t="s">
        <v>1000</v>
      </c>
      <c r="Q335" s="249">
        <v>10</v>
      </c>
      <c r="R335" s="30">
        <f t="shared" ref="R335:R366" si="40">(((N335)-1)/10)/12</f>
        <v>33.824999999999996</v>
      </c>
      <c r="S335" s="5">
        <v>2841.2999999999997</v>
      </c>
      <c r="T335" s="317">
        <f t="shared" ref="T335:T366" si="41">Z335*R335</f>
        <v>2942.7749999999996</v>
      </c>
      <c r="U335" s="15">
        <f t="shared" ref="U335:U398" si="42">T335-S335</f>
        <v>101.47499999999991</v>
      </c>
      <c r="V335" s="317">
        <f t="shared" ref="V335:V366" si="43">N335-T335</f>
        <v>1117.2250000000004</v>
      </c>
      <c r="W335" s="249">
        <v>9257</v>
      </c>
      <c r="X335" s="316"/>
      <c r="Y335" s="317"/>
      <c r="Z335" s="116">
        <f t="shared" ref="Z335:Z366" si="44">IF((DATEDIF(G335,Z$4,"m"))&gt;=120,120,(DATEDIF(G335,Z$4,"m")))</f>
        <v>87</v>
      </c>
    </row>
    <row r="336" spans="1:26" s="249" customFormat="1">
      <c r="A336" s="99" t="s">
        <v>1608</v>
      </c>
      <c r="B336" s="99" t="s">
        <v>1609</v>
      </c>
      <c r="C336" s="99"/>
      <c r="D336" s="99"/>
      <c r="E336" s="99"/>
      <c r="F336" s="99" t="s">
        <v>1607</v>
      </c>
      <c r="G336" s="134" t="str">
        <f t="shared" si="39"/>
        <v>23/12/2007</v>
      </c>
      <c r="H336" s="135">
        <v>23</v>
      </c>
      <c r="I336" s="135">
        <v>12</v>
      </c>
      <c r="J336" s="136">
        <v>2007</v>
      </c>
      <c r="K336" s="99" t="s">
        <v>58</v>
      </c>
      <c r="L336" s="136">
        <v>2</v>
      </c>
      <c r="M336" s="99" t="s">
        <v>798</v>
      </c>
      <c r="N336" s="190">
        <v>5336</v>
      </c>
      <c r="O336" s="190"/>
      <c r="Q336" s="249">
        <v>10</v>
      </c>
      <c r="R336" s="30">
        <f t="shared" si="40"/>
        <v>44.458333333333336</v>
      </c>
      <c r="S336" s="5">
        <v>3734.5</v>
      </c>
      <c r="T336" s="317">
        <f t="shared" si="41"/>
        <v>3867.875</v>
      </c>
      <c r="U336" s="15">
        <f t="shared" si="42"/>
        <v>133.375</v>
      </c>
      <c r="V336" s="317">
        <f t="shared" si="43"/>
        <v>1468.125</v>
      </c>
      <c r="W336" s="249">
        <v>9257</v>
      </c>
      <c r="X336" s="316"/>
      <c r="Y336" s="317"/>
      <c r="Z336" s="116">
        <f t="shared" si="44"/>
        <v>87</v>
      </c>
    </row>
    <row r="337" spans="1:26" s="249" customFormat="1">
      <c r="A337" s="99" t="s">
        <v>1610</v>
      </c>
      <c r="B337" s="99" t="s">
        <v>1611</v>
      </c>
      <c r="C337" s="99"/>
      <c r="D337" s="99"/>
      <c r="E337" s="99"/>
      <c r="F337" s="99" t="s">
        <v>1607</v>
      </c>
      <c r="G337" s="134" t="str">
        <f t="shared" si="39"/>
        <v>23/12/2007</v>
      </c>
      <c r="H337" s="135">
        <v>23</v>
      </c>
      <c r="I337" s="135">
        <v>12</v>
      </c>
      <c r="J337" s="136">
        <v>2007</v>
      </c>
      <c r="K337" s="99" t="s">
        <v>58</v>
      </c>
      <c r="L337" s="136">
        <v>2</v>
      </c>
      <c r="M337" s="99" t="s">
        <v>798</v>
      </c>
      <c r="N337" s="190">
        <v>4872</v>
      </c>
      <c r="O337" s="191" t="s">
        <v>1000</v>
      </c>
      <c r="Q337" s="249">
        <v>10</v>
      </c>
      <c r="R337" s="30">
        <f t="shared" si="40"/>
        <v>40.591666666666669</v>
      </c>
      <c r="S337" s="5">
        <v>3409.7000000000003</v>
      </c>
      <c r="T337" s="317">
        <f t="shared" si="41"/>
        <v>3531.4750000000004</v>
      </c>
      <c r="U337" s="15">
        <f t="shared" si="42"/>
        <v>121.77500000000009</v>
      </c>
      <c r="V337" s="317">
        <f t="shared" si="43"/>
        <v>1340.5249999999996</v>
      </c>
      <c r="W337" s="249">
        <v>9257</v>
      </c>
      <c r="X337" s="316"/>
      <c r="Y337" s="317"/>
      <c r="Z337" s="116">
        <f t="shared" si="44"/>
        <v>87</v>
      </c>
    </row>
    <row r="338" spans="1:26" s="249" customFormat="1">
      <c r="A338" s="99" t="s">
        <v>1612</v>
      </c>
      <c r="B338" s="99" t="s">
        <v>1611</v>
      </c>
      <c r="C338" s="99"/>
      <c r="D338" s="99"/>
      <c r="E338" s="99"/>
      <c r="F338" s="99" t="s">
        <v>1607</v>
      </c>
      <c r="G338" s="134" t="str">
        <f t="shared" si="39"/>
        <v>23/12/2007</v>
      </c>
      <c r="H338" s="135">
        <v>23</v>
      </c>
      <c r="I338" s="135">
        <v>12</v>
      </c>
      <c r="J338" s="136">
        <v>2007</v>
      </c>
      <c r="K338" s="99" t="s">
        <v>58</v>
      </c>
      <c r="L338" s="136">
        <v>2</v>
      </c>
      <c r="M338" s="99" t="s">
        <v>798</v>
      </c>
      <c r="N338" s="190">
        <v>4872</v>
      </c>
      <c r="O338" s="191" t="s">
        <v>1000</v>
      </c>
      <c r="Q338" s="249">
        <v>10</v>
      </c>
      <c r="R338" s="30">
        <f t="shared" si="40"/>
        <v>40.591666666666669</v>
      </c>
      <c r="S338" s="5">
        <v>3409.7000000000003</v>
      </c>
      <c r="T338" s="317">
        <f t="shared" si="41"/>
        <v>3531.4750000000004</v>
      </c>
      <c r="U338" s="15">
        <f t="shared" si="42"/>
        <v>121.77500000000009</v>
      </c>
      <c r="V338" s="317">
        <f t="shared" si="43"/>
        <v>1340.5249999999996</v>
      </c>
      <c r="W338" s="249">
        <v>9257</v>
      </c>
      <c r="X338" s="316"/>
      <c r="Y338" s="317"/>
      <c r="Z338" s="116">
        <f t="shared" si="44"/>
        <v>87</v>
      </c>
    </row>
    <row r="339" spans="1:26" s="249" customFormat="1">
      <c r="A339" s="99" t="s">
        <v>1613</v>
      </c>
      <c r="B339" s="99" t="s">
        <v>1614</v>
      </c>
      <c r="C339" s="99"/>
      <c r="D339" s="99"/>
      <c r="E339" s="99"/>
      <c r="F339" s="99" t="s">
        <v>1615</v>
      </c>
      <c r="G339" s="134" t="str">
        <f t="shared" si="39"/>
        <v>21/12/2007</v>
      </c>
      <c r="H339" s="135">
        <v>21</v>
      </c>
      <c r="I339" s="135">
        <v>12</v>
      </c>
      <c r="J339" s="136">
        <v>2007</v>
      </c>
      <c r="K339" s="99" t="s">
        <v>58</v>
      </c>
      <c r="L339" s="99">
        <v>150028</v>
      </c>
      <c r="M339" s="99" t="s">
        <v>798</v>
      </c>
      <c r="N339" s="190">
        <v>3776.96</v>
      </c>
      <c r="O339" s="190"/>
      <c r="Q339" s="249">
        <v>10</v>
      </c>
      <c r="R339" s="30">
        <f t="shared" si="40"/>
        <v>31.466333333333335</v>
      </c>
      <c r="S339" s="5">
        <v>2643.172</v>
      </c>
      <c r="T339" s="317">
        <f t="shared" si="41"/>
        <v>2737.5709999999999</v>
      </c>
      <c r="U339" s="15">
        <f t="shared" si="42"/>
        <v>94.398999999999887</v>
      </c>
      <c r="V339" s="317">
        <f t="shared" si="43"/>
        <v>1039.3890000000001</v>
      </c>
      <c r="W339" s="249">
        <v>10462</v>
      </c>
      <c r="X339" s="316"/>
      <c r="Y339" s="317"/>
      <c r="Z339" s="116">
        <f t="shared" si="44"/>
        <v>87</v>
      </c>
    </row>
    <row r="340" spans="1:26" s="249" customFormat="1">
      <c r="A340" s="99" t="s">
        <v>1616</v>
      </c>
      <c r="B340" s="99" t="s">
        <v>1617</v>
      </c>
      <c r="C340" s="99"/>
      <c r="D340" s="99"/>
      <c r="E340" s="99"/>
      <c r="F340" s="99" t="s">
        <v>1615</v>
      </c>
      <c r="G340" s="134" t="str">
        <f t="shared" si="39"/>
        <v>21/12/2007</v>
      </c>
      <c r="H340" s="135">
        <v>21</v>
      </c>
      <c r="I340" s="135">
        <v>12</v>
      </c>
      <c r="J340" s="136">
        <v>2007</v>
      </c>
      <c r="K340" s="99" t="s">
        <v>58</v>
      </c>
      <c r="L340" s="99">
        <v>150028</v>
      </c>
      <c r="M340" s="99" t="s">
        <v>798</v>
      </c>
      <c r="N340" s="190">
        <v>3470.72</v>
      </c>
      <c r="O340" s="190"/>
      <c r="Q340" s="249">
        <v>10</v>
      </c>
      <c r="R340" s="30">
        <f t="shared" si="40"/>
        <v>28.914333333333332</v>
      </c>
      <c r="S340" s="5">
        <v>2428.8040000000001</v>
      </c>
      <c r="T340" s="317">
        <f t="shared" si="41"/>
        <v>2515.547</v>
      </c>
      <c r="U340" s="15">
        <f t="shared" si="42"/>
        <v>86.742999999999938</v>
      </c>
      <c r="V340" s="317">
        <f t="shared" si="43"/>
        <v>955.17299999999977</v>
      </c>
      <c r="W340" s="249">
        <v>10462</v>
      </c>
      <c r="X340" s="316"/>
      <c r="Y340" s="317"/>
      <c r="Z340" s="116">
        <f t="shared" si="44"/>
        <v>87</v>
      </c>
    </row>
    <row r="341" spans="1:26" s="249" customFormat="1">
      <c r="A341" s="99" t="s">
        <v>1618</v>
      </c>
      <c r="B341" s="99" t="s">
        <v>1619</v>
      </c>
      <c r="C341" s="99"/>
      <c r="D341" s="99"/>
      <c r="E341" s="99"/>
      <c r="F341" s="99" t="s">
        <v>1615</v>
      </c>
      <c r="G341" s="134" t="str">
        <f t="shared" si="39"/>
        <v>21/12/2007</v>
      </c>
      <c r="H341" s="135">
        <v>21</v>
      </c>
      <c r="I341" s="135">
        <v>12</v>
      </c>
      <c r="J341" s="136">
        <v>2007</v>
      </c>
      <c r="K341" s="99" t="s">
        <v>58</v>
      </c>
      <c r="L341" s="99">
        <v>150028</v>
      </c>
      <c r="M341" s="99" t="s">
        <v>798</v>
      </c>
      <c r="N341" s="190">
        <v>3285.12</v>
      </c>
      <c r="O341" s="191"/>
      <c r="Q341" s="249">
        <v>10</v>
      </c>
      <c r="R341" s="30">
        <f t="shared" si="40"/>
        <v>27.367666666666665</v>
      </c>
      <c r="S341" s="5">
        <v>2298.884</v>
      </c>
      <c r="T341" s="317">
        <f t="shared" si="41"/>
        <v>2380.9869999999996</v>
      </c>
      <c r="U341" s="15">
        <f t="shared" si="42"/>
        <v>82.102999999999611</v>
      </c>
      <c r="V341" s="317">
        <f t="shared" si="43"/>
        <v>904.13300000000027</v>
      </c>
      <c r="W341" s="249">
        <v>10414</v>
      </c>
      <c r="X341" s="316"/>
      <c r="Y341" s="317"/>
      <c r="Z341" s="116">
        <f t="shared" si="44"/>
        <v>87</v>
      </c>
    </row>
    <row r="342" spans="1:26" s="249" customFormat="1">
      <c r="A342" s="99" t="s">
        <v>1620</v>
      </c>
      <c r="B342" s="99" t="s">
        <v>1621</v>
      </c>
      <c r="C342" s="99"/>
      <c r="D342" s="99"/>
      <c r="E342" s="99"/>
      <c r="F342" s="99" t="s">
        <v>1615</v>
      </c>
      <c r="G342" s="134" t="str">
        <f t="shared" si="39"/>
        <v>21/12/2007</v>
      </c>
      <c r="H342" s="135">
        <v>21</v>
      </c>
      <c r="I342" s="135">
        <v>12</v>
      </c>
      <c r="J342" s="136">
        <v>2007</v>
      </c>
      <c r="K342" s="99" t="s">
        <v>58</v>
      </c>
      <c r="L342" s="99">
        <v>150028</v>
      </c>
      <c r="M342" s="99" t="s">
        <v>798</v>
      </c>
      <c r="N342" s="190">
        <v>3285.12</v>
      </c>
      <c r="O342" s="190"/>
      <c r="Q342" s="249">
        <v>10</v>
      </c>
      <c r="R342" s="30">
        <f t="shared" si="40"/>
        <v>27.367666666666665</v>
      </c>
      <c r="S342" s="5">
        <v>2298.884</v>
      </c>
      <c r="T342" s="317">
        <f t="shared" si="41"/>
        <v>2380.9869999999996</v>
      </c>
      <c r="U342" s="15">
        <f t="shared" si="42"/>
        <v>82.102999999999611</v>
      </c>
      <c r="V342" s="317">
        <f t="shared" si="43"/>
        <v>904.13300000000027</v>
      </c>
      <c r="W342" s="249">
        <v>10462</v>
      </c>
      <c r="X342" s="316"/>
      <c r="Y342" s="317"/>
      <c r="Z342" s="116">
        <f t="shared" si="44"/>
        <v>87</v>
      </c>
    </row>
    <row r="343" spans="1:26" s="249" customFormat="1">
      <c r="A343" s="99" t="s">
        <v>1622</v>
      </c>
      <c r="B343" s="99" t="s">
        <v>1621</v>
      </c>
      <c r="C343" s="99"/>
      <c r="D343" s="99"/>
      <c r="E343" s="99"/>
      <c r="F343" s="99" t="s">
        <v>1615</v>
      </c>
      <c r="G343" s="134" t="str">
        <f t="shared" si="39"/>
        <v>21/12/2007</v>
      </c>
      <c r="H343" s="135">
        <v>21</v>
      </c>
      <c r="I343" s="135">
        <v>12</v>
      </c>
      <c r="J343" s="136">
        <v>2007</v>
      </c>
      <c r="K343" s="99" t="s">
        <v>58</v>
      </c>
      <c r="L343" s="99">
        <v>150028</v>
      </c>
      <c r="M343" s="99" t="s">
        <v>798</v>
      </c>
      <c r="N343" s="190">
        <v>3285.12</v>
      </c>
      <c r="O343" s="190"/>
      <c r="Q343" s="249">
        <v>10</v>
      </c>
      <c r="R343" s="30">
        <f t="shared" si="40"/>
        <v>27.367666666666665</v>
      </c>
      <c r="S343" s="5">
        <v>2298.884</v>
      </c>
      <c r="T343" s="317">
        <f t="shared" si="41"/>
        <v>2380.9869999999996</v>
      </c>
      <c r="U343" s="15">
        <f t="shared" si="42"/>
        <v>82.102999999999611</v>
      </c>
      <c r="V343" s="317">
        <f t="shared" si="43"/>
        <v>904.13300000000027</v>
      </c>
      <c r="W343" s="249">
        <v>10462</v>
      </c>
      <c r="X343" s="316"/>
      <c r="Y343" s="317"/>
      <c r="Z343" s="116">
        <f t="shared" si="44"/>
        <v>87</v>
      </c>
    </row>
    <row r="344" spans="1:26" s="249" customFormat="1">
      <c r="A344" s="99" t="s">
        <v>1623</v>
      </c>
      <c r="B344" s="99" t="s">
        <v>1621</v>
      </c>
      <c r="C344" s="99"/>
      <c r="D344" s="99"/>
      <c r="E344" s="99"/>
      <c r="F344" s="99" t="s">
        <v>1615</v>
      </c>
      <c r="G344" s="134" t="str">
        <f t="shared" si="39"/>
        <v>21/12/2007</v>
      </c>
      <c r="H344" s="135">
        <v>21</v>
      </c>
      <c r="I344" s="135">
        <v>12</v>
      </c>
      <c r="J344" s="136">
        <v>2007</v>
      </c>
      <c r="K344" s="99" t="s">
        <v>58</v>
      </c>
      <c r="L344" s="99">
        <v>150028</v>
      </c>
      <c r="M344" s="99" t="s">
        <v>798</v>
      </c>
      <c r="N344" s="190">
        <v>3285.12</v>
      </c>
      <c r="O344" s="190"/>
      <c r="Q344" s="249">
        <v>10</v>
      </c>
      <c r="R344" s="30">
        <f t="shared" si="40"/>
        <v>27.367666666666665</v>
      </c>
      <c r="S344" s="5">
        <v>2298.884</v>
      </c>
      <c r="T344" s="317">
        <f t="shared" si="41"/>
        <v>2380.9869999999996</v>
      </c>
      <c r="U344" s="15">
        <f t="shared" si="42"/>
        <v>82.102999999999611</v>
      </c>
      <c r="V344" s="317">
        <f t="shared" si="43"/>
        <v>904.13300000000027</v>
      </c>
      <c r="W344" s="249">
        <v>10462</v>
      </c>
      <c r="X344" s="316"/>
      <c r="Y344" s="317"/>
      <c r="Z344" s="116">
        <f t="shared" si="44"/>
        <v>87</v>
      </c>
    </row>
    <row r="345" spans="1:26" s="249" customFormat="1">
      <c r="A345" s="99" t="s">
        <v>1624</v>
      </c>
      <c r="B345" s="99" t="s">
        <v>1625</v>
      </c>
      <c r="C345" s="99" t="s">
        <v>1626</v>
      </c>
      <c r="D345" s="99" t="s">
        <v>1627</v>
      </c>
      <c r="E345" s="99"/>
      <c r="F345" s="99" t="s">
        <v>1615</v>
      </c>
      <c r="G345" s="134" t="str">
        <f t="shared" si="39"/>
        <v>20/12/2007</v>
      </c>
      <c r="H345" s="135">
        <v>20</v>
      </c>
      <c r="I345" s="135">
        <v>12</v>
      </c>
      <c r="J345" s="136">
        <v>2007</v>
      </c>
      <c r="K345" s="99" t="s">
        <v>58</v>
      </c>
      <c r="L345" s="99">
        <v>150008</v>
      </c>
      <c r="M345" s="99" t="s">
        <v>798</v>
      </c>
      <c r="N345" s="190">
        <v>5187.5200000000004</v>
      </c>
      <c r="O345" s="191" t="s">
        <v>1628</v>
      </c>
      <c r="Q345" s="249">
        <v>10</v>
      </c>
      <c r="R345" s="30">
        <f t="shared" si="40"/>
        <v>43.221000000000004</v>
      </c>
      <c r="S345" s="5">
        <v>3630.5640000000003</v>
      </c>
      <c r="T345" s="317">
        <f t="shared" si="41"/>
        <v>3760.2270000000003</v>
      </c>
      <c r="U345" s="15">
        <f t="shared" si="42"/>
        <v>129.66300000000001</v>
      </c>
      <c r="V345" s="317">
        <f t="shared" si="43"/>
        <v>1427.2930000000001</v>
      </c>
      <c r="W345" s="249">
        <v>10394</v>
      </c>
      <c r="X345" s="316"/>
      <c r="Y345" s="317"/>
      <c r="Z345" s="116">
        <f t="shared" si="44"/>
        <v>87</v>
      </c>
    </row>
    <row r="346" spans="1:26" s="249" customFormat="1">
      <c r="A346" s="99" t="s">
        <v>1629</v>
      </c>
      <c r="B346" s="99" t="s">
        <v>1630</v>
      </c>
      <c r="C346" s="99" t="s">
        <v>1626</v>
      </c>
      <c r="D346" s="99" t="s">
        <v>1631</v>
      </c>
      <c r="E346" s="99"/>
      <c r="F346" s="99" t="s">
        <v>1615</v>
      </c>
      <c r="G346" s="134" t="str">
        <f t="shared" si="39"/>
        <v>20/12/2007</v>
      </c>
      <c r="H346" s="135">
        <v>20</v>
      </c>
      <c r="I346" s="135">
        <v>12</v>
      </c>
      <c r="J346" s="136">
        <v>2007</v>
      </c>
      <c r="K346" s="99" t="s">
        <v>58</v>
      </c>
      <c r="L346" s="99">
        <v>150008</v>
      </c>
      <c r="M346" s="99" t="s">
        <v>798</v>
      </c>
      <c r="N346" s="190">
        <v>3776.96</v>
      </c>
      <c r="O346" s="190"/>
      <c r="Q346" s="249">
        <v>10</v>
      </c>
      <c r="R346" s="30">
        <f t="shared" si="40"/>
        <v>31.466333333333335</v>
      </c>
      <c r="S346" s="5">
        <v>2643.172</v>
      </c>
      <c r="T346" s="317">
        <f t="shared" si="41"/>
        <v>2737.5709999999999</v>
      </c>
      <c r="U346" s="15">
        <f t="shared" si="42"/>
        <v>94.398999999999887</v>
      </c>
      <c r="V346" s="317">
        <f t="shared" si="43"/>
        <v>1039.3890000000001</v>
      </c>
      <c r="W346" s="249">
        <v>10394</v>
      </c>
      <c r="X346" s="316"/>
      <c r="Y346" s="317"/>
      <c r="Z346" s="116">
        <f t="shared" si="44"/>
        <v>87</v>
      </c>
    </row>
    <row r="347" spans="1:26" s="249" customFormat="1">
      <c r="A347" s="99" t="s">
        <v>1632</v>
      </c>
      <c r="B347" s="99" t="s">
        <v>1633</v>
      </c>
      <c r="C347" s="99" t="s">
        <v>1626</v>
      </c>
      <c r="D347" s="99" t="s">
        <v>1634</v>
      </c>
      <c r="E347" s="99"/>
      <c r="F347" s="99" t="s">
        <v>1615</v>
      </c>
      <c r="G347" s="134" t="str">
        <f t="shared" si="39"/>
        <v>20/12/2007</v>
      </c>
      <c r="H347" s="135">
        <v>20</v>
      </c>
      <c r="I347" s="135">
        <v>12</v>
      </c>
      <c r="J347" s="136">
        <v>2007</v>
      </c>
      <c r="K347" s="99" t="s">
        <v>58</v>
      </c>
      <c r="L347" s="99">
        <v>150008</v>
      </c>
      <c r="M347" s="99" t="s">
        <v>798</v>
      </c>
      <c r="N347" s="190">
        <v>6820.8</v>
      </c>
      <c r="O347" s="190"/>
      <c r="Q347" s="249">
        <v>10</v>
      </c>
      <c r="R347" s="30">
        <f t="shared" si="40"/>
        <v>56.831666666666671</v>
      </c>
      <c r="S347" s="5">
        <v>4773.8600000000006</v>
      </c>
      <c r="T347" s="317">
        <f t="shared" si="41"/>
        <v>4944.3550000000005</v>
      </c>
      <c r="U347" s="15">
        <f t="shared" si="42"/>
        <v>170.49499999999989</v>
      </c>
      <c r="V347" s="317">
        <f t="shared" si="43"/>
        <v>1876.4449999999997</v>
      </c>
      <c r="W347" s="249">
        <v>10394</v>
      </c>
      <c r="X347" s="316"/>
      <c r="Y347" s="317"/>
      <c r="Z347" s="116">
        <f t="shared" si="44"/>
        <v>87</v>
      </c>
    </row>
    <row r="348" spans="1:26" s="249" customFormat="1">
      <c r="A348" s="99" t="s">
        <v>1635</v>
      </c>
      <c r="B348" s="99" t="s">
        <v>1636</v>
      </c>
      <c r="C348" s="99" t="s">
        <v>1626</v>
      </c>
      <c r="D348" s="99" t="s">
        <v>1637</v>
      </c>
      <c r="E348" s="99"/>
      <c r="F348" s="99" t="s">
        <v>1615</v>
      </c>
      <c r="G348" s="134" t="str">
        <f t="shared" si="39"/>
        <v>20/12/2007</v>
      </c>
      <c r="H348" s="135">
        <v>20</v>
      </c>
      <c r="I348" s="135">
        <v>12</v>
      </c>
      <c r="J348" s="136">
        <v>2007</v>
      </c>
      <c r="K348" s="99" t="s">
        <v>58</v>
      </c>
      <c r="L348" s="99">
        <v>150008</v>
      </c>
      <c r="M348" s="99" t="s">
        <v>798</v>
      </c>
      <c r="N348" s="190">
        <v>1299.2</v>
      </c>
      <c r="O348" s="190"/>
      <c r="Q348" s="249">
        <v>10</v>
      </c>
      <c r="R348" s="30">
        <f t="shared" si="40"/>
        <v>10.818333333333333</v>
      </c>
      <c r="S348" s="5">
        <v>908.74</v>
      </c>
      <c r="T348" s="317">
        <f t="shared" si="41"/>
        <v>941.19500000000005</v>
      </c>
      <c r="U348" s="15">
        <f t="shared" si="42"/>
        <v>32.455000000000041</v>
      </c>
      <c r="V348" s="317">
        <f t="shared" si="43"/>
        <v>358.005</v>
      </c>
      <c r="W348" s="249">
        <v>10394</v>
      </c>
      <c r="X348" s="316"/>
      <c r="Y348" s="317"/>
      <c r="Z348" s="116">
        <f t="shared" si="44"/>
        <v>87</v>
      </c>
    </row>
    <row r="349" spans="1:26" s="249" customFormat="1">
      <c r="A349" s="99" t="s">
        <v>1638</v>
      </c>
      <c r="B349" s="99" t="s">
        <v>1639</v>
      </c>
      <c r="C349" s="99" t="s">
        <v>1626</v>
      </c>
      <c r="D349" s="99"/>
      <c r="E349" s="99"/>
      <c r="F349" s="99" t="s">
        <v>1615</v>
      </c>
      <c r="G349" s="134" t="str">
        <f t="shared" si="39"/>
        <v>20/12/2007</v>
      </c>
      <c r="H349" s="135">
        <v>20</v>
      </c>
      <c r="I349" s="135">
        <v>12</v>
      </c>
      <c r="J349" s="136">
        <v>2007</v>
      </c>
      <c r="K349" s="99" t="s">
        <v>58</v>
      </c>
      <c r="L349" s="99">
        <v>150008</v>
      </c>
      <c r="M349" s="99" t="s">
        <v>798</v>
      </c>
      <c r="N349" s="190">
        <v>580</v>
      </c>
      <c r="O349" s="190"/>
      <c r="Q349" s="249">
        <v>10</v>
      </c>
      <c r="R349" s="30">
        <f t="shared" si="40"/>
        <v>4.8250000000000002</v>
      </c>
      <c r="S349" s="5">
        <v>405.3</v>
      </c>
      <c r="T349" s="317">
        <f t="shared" si="41"/>
        <v>419.77500000000003</v>
      </c>
      <c r="U349" s="15">
        <f t="shared" si="42"/>
        <v>14.475000000000023</v>
      </c>
      <c r="V349" s="317">
        <f t="shared" si="43"/>
        <v>160.22499999999997</v>
      </c>
      <c r="W349" s="249">
        <v>10394</v>
      </c>
      <c r="X349" s="316"/>
      <c r="Y349" s="317"/>
      <c r="Z349" s="116">
        <f t="shared" si="44"/>
        <v>87</v>
      </c>
    </row>
    <row r="350" spans="1:26" s="249" customFormat="1">
      <c r="A350" s="99" t="s">
        <v>1640</v>
      </c>
      <c r="B350" s="99" t="s">
        <v>1641</v>
      </c>
      <c r="C350" s="99" t="s">
        <v>1626</v>
      </c>
      <c r="D350" s="99" t="s">
        <v>1642</v>
      </c>
      <c r="E350" s="99"/>
      <c r="F350" s="99" t="s">
        <v>1615</v>
      </c>
      <c r="G350" s="134" t="str">
        <f t="shared" si="39"/>
        <v>20/12/2007</v>
      </c>
      <c r="H350" s="135">
        <v>20</v>
      </c>
      <c r="I350" s="135">
        <v>12</v>
      </c>
      <c r="J350" s="136">
        <v>2007</v>
      </c>
      <c r="K350" s="99" t="s">
        <v>58</v>
      </c>
      <c r="L350" s="99">
        <v>150008</v>
      </c>
      <c r="M350" s="99" t="s">
        <v>798</v>
      </c>
      <c r="N350" s="190">
        <v>779.52</v>
      </c>
      <c r="O350" s="190"/>
      <c r="Q350" s="249">
        <v>10</v>
      </c>
      <c r="R350" s="30">
        <f t="shared" si="40"/>
        <v>6.4876666666666667</v>
      </c>
      <c r="S350" s="5">
        <v>544.96400000000006</v>
      </c>
      <c r="T350" s="317">
        <f t="shared" si="41"/>
        <v>564.42700000000002</v>
      </c>
      <c r="U350" s="15">
        <f t="shared" si="42"/>
        <v>19.462999999999965</v>
      </c>
      <c r="V350" s="317">
        <f t="shared" si="43"/>
        <v>215.09299999999996</v>
      </c>
      <c r="W350" s="249">
        <v>10394</v>
      </c>
      <c r="X350" s="316"/>
      <c r="Y350" s="317"/>
      <c r="Z350" s="116">
        <f t="shared" si="44"/>
        <v>87</v>
      </c>
    </row>
    <row r="351" spans="1:26" s="324" customFormat="1">
      <c r="A351" s="152" t="s">
        <v>1643</v>
      </c>
      <c r="B351" s="152" t="s">
        <v>1644</v>
      </c>
      <c r="C351" s="152" t="s">
        <v>1645</v>
      </c>
      <c r="D351" s="152" t="s">
        <v>1646</v>
      </c>
      <c r="E351" s="152"/>
      <c r="F351" s="152" t="s">
        <v>1647</v>
      </c>
      <c r="G351" s="153" t="str">
        <f t="shared" si="39"/>
        <v>28/9/2007</v>
      </c>
      <c r="H351" s="154">
        <v>28</v>
      </c>
      <c r="I351" s="154">
        <v>9</v>
      </c>
      <c r="J351" s="155">
        <v>2007</v>
      </c>
      <c r="K351" s="152" t="s">
        <v>58</v>
      </c>
      <c r="L351" s="152">
        <v>1791</v>
      </c>
      <c r="M351" s="152" t="s">
        <v>798</v>
      </c>
      <c r="N351" s="17">
        <v>34800</v>
      </c>
      <c r="O351" s="576" t="s">
        <v>1648</v>
      </c>
      <c r="Q351" s="324">
        <v>10</v>
      </c>
      <c r="R351" s="18">
        <f t="shared" si="40"/>
        <v>289.99166666666667</v>
      </c>
      <c r="S351" s="5">
        <v>25229.275000000001</v>
      </c>
      <c r="T351" s="325">
        <f t="shared" si="41"/>
        <v>26099.25</v>
      </c>
      <c r="U351" s="568">
        <f t="shared" si="42"/>
        <v>869.97499999999854</v>
      </c>
      <c r="V351" s="325">
        <f t="shared" si="43"/>
        <v>8700.75</v>
      </c>
      <c r="W351" s="324">
        <v>10046</v>
      </c>
      <c r="X351" s="326"/>
      <c r="Y351" s="325"/>
      <c r="Z351" s="159">
        <f t="shared" si="44"/>
        <v>90</v>
      </c>
    </row>
    <row r="352" spans="1:26" s="249" customFormat="1">
      <c r="A352" s="99" t="s">
        <v>1649</v>
      </c>
      <c r="B352" s="99" t="s">
        <v>1644</v>
      </c>
      <c r="C352" s="99" t="s">
        <v>1650</v>
      </c>
      <c r="D352" s="99">
        <v>2360</v>
      </c>
      <c r="E352" s="99"/>
      <c r="F352" s="99" t="s">
        <v>1647</v>
      </c>
      <c r="G352" s="134" t="str">
        <f t="shared" si="39"/>
        <v>28/9/2007</v>
      </c>
      <c r="H352" s="135">
        <v>28</v>
      </c>
      <c r="I352" s="135">
        <v>9</v>
      </c>
      <c r="J352" s="136">
        <v>2007</v>
      </c>
      <c r="K352" s="99" t="s">
        <v>58</v>
      </c>
      <c r="L352" s="99">
        <v>1791</v>
      </c>
      <c r="M352" s="99" t="s">
        <v>798</v>
      </c>
      <c r="N352" s="190">
        <v>34800</v>
      </c>
      <c r="O352" s="190"/>
      <c r="Q352" s="249">
        <v>10</v>
      </c>
      <c r="R352" s="30">
        <f t="shared" si="40"/>
        <v>289.99166666666667</v>
      </c>
      <c r="S352" s="5">
        <v>25229.275000000001</v>
      </c>
      <c r="T352" s="317">
        <f t="shared" si="41"/>
        <v>26099.25</v>
      </c>
      <c r="U352" s="15">
        <f t="shared" si="42"/>
        <v>869.97499999999854</v>
      </c>
      <c r="V352" s="317">
        <f t="shared" si="43"/>
        <v>8700.75</v>
      </c>
      <c r="W352" s="249">
        <v>10046</v>
      </c>
      <c r="X352" s="316"/>
      <c r="Y352" s="317"/>
      <c r="Z352" s="116">
        <f t="shared" si="44"/>
        <v>90</v>
      </c>
    </row>
    <row r="353" spans="1:26" s="249" customFormat="1">
      <c r="A353" s="99" t="s">
        <v>1651</v>
      </c>
      <c r="B353" s="99" t="s">
        <v>1652</v>
      </c>
      <c r="C353" s="99" t="s">
        <v>1653</v>
      </c>
      <c r="D353" s="99"/>
      <c r="E353" s="99" t="s">
        <v>1654</v>
      </c>
      <c r="F353" s="99" t="s">
        <v>1655</v>
      </c>
      <c r="G353" s="134" t="str">
        <f t="shared" si="39"/>
        <v>17/12/2007</v>
      </c>
      <c r="H353" s="135">
        <v>17</v>
      </c>
      <c r="I353" s="135">
        <v>12</v>
      </c>
      <c r="J353" s="136">
        <v>2007</v>
      </c>
      <c r="K353" s="99" t="s">
        <v>58</v>
      </c>
      <c r="L353" s="99">
        <v>8042</v>
      </c>
      <c r="M353" s="99" t="s">
        <v>798</v>
      </c>
      <c r="N353" s="190">
        <v>11557.5</v>
      </c>
      <c r="O353" s="190" t="s">
        <v>1010</v>
      </c>
      <c r="Q353" s="249">
        <v>10</v>
      </c>
      <c r="R353" s="30">
        <f t="shared" si="40"/>
        <v>96.304166666666674</v>
      </c>
      <c r="S353" s="5">
        <v>8089.5500000000011</v>
      </c>
      <c r="T353" s="317">
        <f t="shared" si="41"/>
        <v>8378.4625000000015</v>
      </c>
      <c r="U353" s="15">
        <f t="shared" si="42"/>
        <v>288.91250000000036</v>
      </c>
      <c r="V353" s="317">
        <f t="shared" si="43"/>
        <v>3179.0374999999985</v>
      </c>
      <c r="W353" s="249">
        <v>10429</v>
      </c>
      <c r="X353" s="316"/>
      <c r="Y353" s="317"/>
      <c r="Z353" s="116">
        <f t="shared" si="44"/>
        <v>87</v>
      </c>
    </row>
    <row r="354" spans="1:26" s="249" customFormat="1">
      <c r="A354" s="176" t="s">
        <v>1656</v>
      </c>
      <c r="B354" s="176" t="s">
        <v>1657</v>
      </c>
      <c r="C354" s="176" t="s">
        <v>1658</v>
      </c>
      <c r="D354" s="176"/>
      <c r="E354" s="176"/>
      <c r="F354" s="176" t="s">
        <v>1655</v>
      </c>
      <c r="G354" s="177" t="str">
        <f t="shared" si="39"/>
        <v>17/12/2007</v>
      </c>
      <c r="H354" s="178">
        <v>17</v>
      </c>
      <c r="I354" s="178">
        <v>12</v>
      </c>
      <c r="J354" s="179">
        <v>2007</v>
      </c>
      <c r="K354" s="176" t="s">
        <v>58</v>
      </c>
      <c r="L354" s="176">
        <v>8042</v>
      </c>
      <c r="M354" s="176" t="s">
        <v>798</v>
      </c>
      <c r="N354" s="192">
        <v>4187.5</v>
      </c>
      <c r="O354" s="190"/>
      <c r="Q354" s="340">
        <v>10</v>
      </c>
      <c r="R354" s="182">
        <f t="shared" si="40"/>
        <v>34.887499999999996</v>
      </c>
      <c r="S354" s="5">
        <v>2930.5499999999997</v>
      </c>
      <c r="T354" s="341">
        <f t="shared" si="41"/>
        <v>3035.2124999999996</v>
      </c>
      <c r="U354" s="15">
        <f t="shared" si="42"/>
        <v>104.66249999999991</v>
      </c>
      <c r="V354" s="341">
        <f t="shared" si="43"/>
        <v>1152.2875000000004</v>
      </c>
      <c r="W354" s="340">
        <v>10429</v>
      </c>
      <c r="X354" s="316"/>
      <c r="Y354" s="317"/>
      <c r="Z354" s="116">
        <f t="shared" si="44"/>
        <v>87</v>
      </c>
    </row>
    <row r="355" spans="1:26" s="249" customFormat="1">
      <c r="A355" s="99" t="s">
        <v>1659</v>
      </c>
      <c r="B355" s="99" t="s">
        <v>1660</v>
      </c>
      <c r="C355" s="99" t="s">
        <v>1661</v>
      </c>
      <c r="D355" s="99"/>
      <c r="E355" s="99"/>
      <c r="F355" s="99" t="s">
        <v>1655</v>
      </c>
      <c r="G355" s="134" t="str">
        <f t="shared" si="39"/>
        <v>15/8/2007</v>
      </c>
      <c r="H355" s="135">
        <v>15</v>
      </c>
      <c r="I355" s="135">
        <v>8</v>
      </c>
      <c r="J355" s="136">
        <v>2007</v>
      </c>
      <c r="K355" s="99" t="s">
        <v>58</v>
      </c>
      <c r="L355" s="99">
        <v>58597</v>
      </c>
      <c r="M355" s="99" t="s">
        <v>798</v>
      </c>
      <c r="N355" s="190">
        <v>9700</v>
      </c>
      <c r="O355" s="190" t="s">
        <v>1662</v>
      </c>
      <c r="Q355" s="249">
        <v>10</v>
      </c>
      <c r="R355" s="30">
        <f t="shared" si="40"/>
        <v>80.825000000000003</v>
      </c>
      <c r="S355" s="5">
        <v>7112.6</v>
      </c>
      <c r="T355" s="317">
        <f t="shared" si="41"/>
        <v>7355.0749999999998</v>
      </c>
      <c r="U355" s="15">
        <f t="shared" si="42"/>
        <v>242.47499999999945</v>
      </c>
      <c r="V355" s="317">
        <f t="shared" si="43"/>
        <v>2344.9250000000002</v>
      </c>
      <c r="W355" s="249">
        <v>9901</v>
      </c>
      <c r="X355" s="316"/>
      <c r="Y355" s="317"/>
      <c r="Z355" s="116">
        <f t="shared" si="44"/>
        <v>91</v>
      </c>
    </row>
    <row r="356" spans="1:26" s="249" customFormat="1">
      <c r="A356" s="99" t="s">
        <v>1663</v>
      </c>
      <c r="B356" s="99" t="s">
        <v>1664</v>
      </c>
      <c r="C356" s="99" t="s">
        <v>1665</v>
      </c>
      <c r="D356" s="99"/>
      <c r="E356" s="99"/>
      <c r="F356" s="99" t="s">
        <v>1655</v>
      </c>
      <c r="G356" s="134" t="str">
        <f t="shared" si="39"/>
        <v>15/8/2007</v>
      </c>
      <c r="H356" s="135">
        <v>15</v>
      </c>
      <c r="I356" s="135">
        <v>8</v>
      </c>
      <c r="J356" s="136">
        <v>2007</v>
      </c>
      <c r="K356" s="99" t="s">
        <v>58</v>
      </c>
      <c r="L356" s="99">
        <v>58597</v>
      </c>
      <c r="M356" s="99" t="s">
        <v>798</v>
      </c>
      <c r="N356" s="190">
        <v>8050</v>
      </c>
      <c r="O356" s="191" t="s">
        <v>1566</v>
      </c>
      <c r="Q356" s="249">
        <v>10</v>
      </c>
      <c r="R356" s="30">
        <f t="shared" si="40"/>
        <v>67.075000000000003</v>
      </c>
      <c r="S356" s="5">
        <v>5902.6</v>
      </c>
      <c r="T356" s="317">
        <f t="shared" si="41"/>
        <v>6103.8249999999998</v>
      </c>
      <c r="U356" s="15">
        <f t="shared" si="42"/>
        <v>201.22499999999945</v>
      </c>
      <c r="V356" s="317">
        <f t="shared" si="43"/>
        <v>1946.1750000000002</v>
      </c>
      <c r="W356" s="249">
        <v>9901</v>
      </c>
      <c r="X356" s="316"/>
      <c r="Y356" s="317"/>
      <c r="Z356" s="116">
        <f t="shared" si="44"/>
        <v>91</v>
      </c>
    </row>
    <row r="357" spans="1:26" s="249" customFormat="1">
      <c r="A357" s="99" t="s">
        <v>1666</v>
      </c>
      <c r="B357" s="99" t="s">
        <v>1667</v>
      </c>
      <c r="C357" s="140" t="s">
        <v>1668</v>
      </c>
      <c r="D357" s="140"/>
      <c r="E357" s="99"/>
      <c r="F357" s="99" t="s">
        <v>1655</v>
      </c>
      <c r="G357" s="134" t="str">
        <f t="shared" si="39"/>
        <v>15/8/2007</v>
      </c>
      <c r="H357" s="135">
        <v>15</v>
      </c>
      <c r="I357" s="135">
        <v>8</v>
      </c>
      <c r="J357" s="136">
        <v>2007</v>
      </c>
      <c r="K357" s="99" t="s">
        <v>58</v>
      </c>
      <c r="L357" s="99">
        <v>58597</v>
      </c>
      <c r="M357" s="99" t="s">
        <v>798</v>
      </c>
      <c r="N357" s="190">
        <v>6880</v>
      </c>
      <c r="O357" s="191" t="s">
        <v>1669</v>
      </c>
      <c r="Q357" s="249">
        <v>10</v>
      </c>
      <c r="R357" s="30">
        <f t="shared" si="40"/>
        <v>57.324999999999996</v>
      </c>
      <c r="S357" s="5">
        <v>5044.5999999999995</v>
      </c>
      <c r="T357" s="317">
        <f t="shared" si="41"/>
        <v>5216.5749999999998</v>
      </c>
      <c r="U357" s="15">
        <f t="shared" si="42"/>
        <v>171.97500000000036</v>
      </c>
      <c r="V357" s="317">
        <f t="shared" si="43"/>
        <v>1663.4250000000002</v>
      </c>
      <c r="W357" s="249">
        <v>9901</v>
      </c>
      <c r="X357" s="316"/>
      <c r="Y357" s="317"/>
      <c r="Z357" s="116">
        <f t="shared" si="44"/>
        <v>91</v>
      </c>
    </row>
    <row r="358" spans="1:26" s="249" customFormat="1">
      <c r="A358" s="99" t="s">
        <v>1670</v>
      </c>
      <c r="B358" s="99" t="s">
        <v>1671</v>
      </c>
      <c r="C358" s="99" t="s">
        <v>1672</v>
      </c>
      <c r="D358" s="99"/>
      <c r="E358" s="99"/>
      <c r="F358" s="99" t="s">
        <v>1655</v>
      </c>
      <c r="G358" s="134" t="str">
        <f t="shared" si="39"/>
        <v>15/8/2007</v>
      </c>
      <c r="H358" s="135">
        <v>15</v>
      </c>
      <c r="I358" s="135">
        <v>8</v>
      </c>
      <c r="J358" s="136">
        <v>2007</v>
      </c>
      <c r="K358" s="99" t="s">
        <v>58</v>
      </c>
      <c r="L358" s="99">
        <v>58597</v>
      </c>
      <c r="M358" s="99" t="s">
        <v>798</v>
      </c>
      <c r="N358" s="190">
        <v>3770</v>
      </c>
      <c r="O358" s="190"/>
      <c r="Q358" s="249">
        <v>10</v>
      </c>
      <c r="R358" s="30">
        <f t="shared" si="40"/>
        <v>31.408333333333331</v>
      </c>
      <c r="S358" s="5">
        <v>2763.9333333333334</v>
      </c>
      <c r="T358" s="317">
        <f t="shared" si="41"/>
        <v>2858.1583333333333</v>
      </c>
      <c r="U358" s="15">
        <f t="shared" si="42"/>
        <v>94.224999999999909</v>
      </c>
      <c r="V358" s="317">
        <f t="shared" si="43"/>
        <v>911.8416666666667</v>
      </c>
      <c r="W358" s="249">
        <v>9901</v>
      </c>
      <c r="X358" s="316"/>
      <c r="Y358" s="317"/>
      <c r="Z358" s="116">
        <f t="shared" si="44"/>
        <v>91</v>
      </c>
    </row>
    <row r="359" spans="1:26" s="249" customFormat="1">
      <c r="A359" s="99" t="s">
        <v>1673</v>
      </c>
      <c r="B359" s="99" t="s">
        <v>1674</v>
      </c>
      <c r="C359" s="99"/>
      <c r="D359" s="99"/>
      <c r="E359" s="99"/>
      <c r="F359" s="99" t="s">
        <v>1675</v>
      </c>
      <c r="G359" s="134" t="str">
        <f t="shared" si="39"/>
        <v>19/3/2007</v>
      </c>
      <c r="H359" s="135">
        <v>19</v>
      </c>
      <c r="I359" s="135">
        <v>3</v>
      </c>
      <c r="J359" s="136">
        <v>2007</v>
      </c>
      <c r="K359" s="99" t="s">
        <v>58</v>
      </c>
      <c r="L359" s="99">
        <v>12</v>
      </c>
      <c r="M359" s="99" t="s">
        <v>798</v>
      </c>
      <c r="N359" s="190">
        <v>5336</v>
      </c>
      <c r="O359" s="190"/>
      <c r="Q359" s="249">
        <v>10</v>
      </c>
      <c r="R359" s="30">
        <f t="shared" si="40"/>
        <v>44.458333333333336</v>
      </c>
      <c r="S359" s="5">
        <v>4134.625</v>
      </c>
      <c r="T359" s="317">
        <f t="shared" si="41"/>
        <v>4268</v>
      </c>
      <c r="U359" s="15">
        <f t="shared" si="42"/>
        <v>133.375</v>
      </c>
      <c r="V359" s="317">
        <f t="shared" si="43"/>
        <v>1068</v>
      </c>
      <c r="W359" s="249">
        <v>9493</v>
      </c>
      <c r="X359" s="316"/>
      <c r="Y359" s="317"/>
      <c r="Z359" s="116">
        <f t="shared" si="44"/>
        <v>96</v>
      </c>
    </row>
    <row r="360" spans="1:26" s="249" customFormat="1">
      <c r="A360" s="99" t="s">
        <v>1676</v>
      </c>
      <c r="B360" s="99" t="s">
        <v>1677</v>
      </c>
      <c r="C360" s="99"/>
      <c r="D360" s="99"/>
      <c r="E360" s="99"/>
      <c r="F360" s="99" t="s">
        <v>1675</v>
      </c>
      <c r="G360" s="134" t="str">
        <f t="shared" si="39"/>
        <v>19/3/2007</v>
      </c>
      <c r="H360" s="135">
        <v>19</v>
      </c>
      <c r="I360" s="135">
        <v>3</v>
      </c>
      <c r="J360" s="136">
        <v>2007</v>
      </c>
      <c r="K360" s="99" t="s">
        <v>58</v>
      </c>
      <c r="L360" s="99">
        <v>12</v>
      </c>
      <c r="M360" s="99" t="s">
        <v>798</v>
      </c>
      <c r="N360" s="190">
        <v>4176</v>
      </c>
      <c r="O360" s="190"/>
      <c r="Q360" s="249">
        <v>10</v>
      </c>
      <c r="R360" s="30">
        <f t="shared" si="40"/>
        <v>34.791666666666664</v>
      </c>
      <c r="S360" s="5">
        <v>3235.625</v>
      </c>
      <c r="T360" s="317">
        <f t="shared" si="41"/>
        <v>3340</v>
      </c>
      <c r="U360" s="15">
        <f t="shared" si="42"/>
        <v>104.375</v>
      </c>
      <c r="V360" s="317">
        <f t="shared" si="43"/>
        <v>836</v>
      </c>
      <c r="W360" s="249">
        <v>9493</v>
      </c>
      <c r="X360" s="316"/>
      <c r="Y360" s="317"/>
      <c r="Z360" s="116">
        <f t="shared" si="44"/>
        <v>96</v>
      </c>
    </row>
    <row r="361" spans="1:26" s="249" customFormat="1">
      <c r="A361" s="99" t="s">
        <v>1678</v>
      </c>
      <c r="B361" s="99" t="s">
        <v>1679</v>
      </c>
      <c r="C361" s="99" t="s">
        <v>1680</v>
      </c>
      <c r="D361" s="99" t="s">
        <v>1681</v>
      </c>
      <c r="E361" s="99"/>
      <c r="F361" s="99" t="s">
        <v>1682</v>
      </c>
      <c r="G361" s="134" t="str">
        <f t="shared" si="39"/>
        <v>4/7/2007</v>
      </c>
      <c r="H361" s="135">
        <v>4</v>
      </c>
      <c r="I361" s="135">
        <v>7</v>
      </c>
      <c r="J361" s="136">
        <v>2007</v>
      </c>
      <c r="K361" s="99" t="s">
        <v>58</v>
      </c>
      <c r="L361" s="99" t="s">
        <v>1683</v>
      </c>
      <c r="M361" s="99" t="s">
        <v>798</v>
      </c>
      <c r="N361" s="190">
        <v>22878.61</v>
      </c>
      <c r="O361" s="191" t="s">
        <v>1684</v>
      </c>
      <c r="Q361" s="249">
        <v>10</v>
      </c>
      <c r="R361" s="30">
        <f t="shared" si="40"/>
        <v>190.64675</v>
      </c>
      <c r="S361" s="5">
        <v>16967.560750000001</v>
      </c>
      <c r="T361" s="317">
        <f t="shared" si="41"/>
        <v>17539.501</v>
      </c>
      <c r="U361" s="15">
        <f t="shared" si="42"/>
        <v>571.94024999999965</v>
      </c>
      <c r="V361" s="317">
        <f t="shared" si="43"/>
        <v>5339.1090000000004</v>
      </c>
      <c r="W361" s="249">
        <v>9777</v>
      </c>
      <c r="X361" s="316"/>
      <c r="Y361" s="317"/>
      <c r="Z361" s="116">
        <f t="shared" si="44"/>
        <v>92</v>
      </c>
    </row>
    <row r="362" spans="1:26" s="249" customFormat="1">
      <c r="A362" s="99" t="s">
        <v>1685</v>
      </c>
      <c r="B362" s="99" t="s">
        <v>1686</v>
      </c>
      <c r="C362" s="99" t="s">
        <v>1687</v>
      </c>
      <c r="D362" s="99" t="s">
        <v>1688</v>
      </c>
      <c r="E362" s="99"/>
      <c r="F362" s="99" t="s">
        <v>1682</v>
      </c>
      <c r="G362" s="134" t="str">
        <f t="shared" si="39"/>
        <v>10/4/2007</v>
      </c>
      <c r="H362" s="135">
        <v>10</v>
      </c>
      <c r="I362" s="135">
        <v>4</v>
      </c>
      <c r="J362" s="136">
        <v>2007</v>
      </c>
      <c r="K362" s="99" t="s">
        <v>58</v>
      </c>
      <c r="L362" s="99">
        <v>755830</v>
      </c>
      <c r="M362" s="99" t="s">
        <v>798</v>
      </c>
      <c r="N362" s="190">
        <v>38767.32</v>
      </c>
      <c r="O362" s="191" t="s">
        <v>1566</v>
      </c>
      <c r="Q362" s="249">
        <v>10</v>
      </c>
      <c r="R362" s="30">
        <f t="shared" si="40"/>
        <v>323.05266666666665</v>
      </c>
      <c r="S362" s="5">
        <v>29720.845333333331</v>
      </c>
      <c r="T362" s="317">
        <f t="shared" si="41"/>
        <v>30690.00333333333</v>
      </c>
      <c r="U362" s="15">
        <f t="shared" si="42"/>
        <v>969.15799999999945</v>
      </c>
      <c r="V362" s="317">
        <f t="shared" si="43"/>
        <v>8077.3166666666693</v>
      </c>
      <c r="W362" s="249">
        <v>9897</v>
      </c>
      <c r="X362" s="316"/>
      <c r="Y362" s="317"/>
      <c r="Z362" s="116">
        <f t="shared" si="44"/>
        <v>95</v>
      </c>
    </row>
    <row r="363" spans="1:26" s="249" customFormat="1">
      <c r="A363" s="99" t="s">
        <v>1689</v>
      </c>
      <c r="B363" s="99" t="s">
        <v>1690</v>
      </c>
      <c r="C363" s="99"/>
      <c r="D363" s="99"/>
      <c r="E363" s="99"/>
      <c r="F363" s="99" t="s">
        <v>1682</v>
      </c>
      <c r="G363" s="134" t="str">
        <f t="shared" si="39"/>
        <v>10/4/2007</v>
      </c>
      <c r="H363" s="135">
        <v>10</v>
      </c>
      <c r="I363" s="135">
        <v>4</v>
      </c>
      <c r="J363" s="136">
        <v>2007</v>
      </c>
      <c r="K363" s="99" t="s">
        <v>58</v>
      </c>
      <c r="L363" s="99">
        <v>755830</v>
      </c>
      <c r="M363" s="99" t="s">
        <v>798</v>
      </c>
      <c r="N363" s="190">
        <v>9950.06</v>
      </c>
      <c r="O363" s="191" t="s">
        <v>1367</v>
      </c>
      <c r="Q363" s="249">
        <v>10</v>
      </c>
      <c r="R363" s="30">
        <f t="shared" si="40"/>
        <v>82.908833333333334</v>
      </c>
      <c r="S363" s="5">
        <v>7627.6126666666669</v>
      </c>
      <c r="T363" s="317">
        <f t="shared" si="41"/>
        <v>7876.3391666666666</v>
      </c>
      <c r="U363" s="15">
        <f t="shared" si="42"/>
        <v>248.72649999999976</v>
      </c>
      <c r="V363" s="317">
        <f t="shared" si="43"/>
        <v>2073.7208333333328</v>
      </c>
      <c r="W363" s="249">
        <v>9897</v>
      </c>
      <c r="X363" s="316"/>
      <c r="Y363" s="317"/>
      <c r="Z363" s="116">
        <f t="shared" si="44"/>
        <v>95</v>
      </c>
    </row>
    <row r="364" spans="1:26" s="249" customFormat="1">
      <c r="A364" s="99" t="s">
        <v>1691</v>
      </c>
      <c r="B364" s="99" t="s">
        <v>1690</v>
      </c>
      <c r="C364" s="99"/>
      <c r="D364" s="99"/>
      <c r="E364" s="99"/>
      <c r="F364" s="99" t="s">
        <v>1682</v>
      </c>
      <c r="G364" s="134" t="str">
        <f t="shared" si="39"/>
        <v>10/4/2007</v>
      </c>
      <c r="H364" s="135">
        <v>10</v>
      </c>
      <c r="I364" s="135">
        <v>4</v>
      </c>
      <c r="J364" s="136">
        <v>2007</v>
      </c>
      <c r="K364" s="99" t="s">
        <v>58</v>
      </c>
      <c r="L364" s="99">
        <v>755830</v>
      </c>
      <c r="M364" s="99" t="s">
        <v>798</v>
      </c>
      <c r="N364" s="190">
        <v>9950.06</v>
      </c>
      <c r="O364" s="191" t="s">
        <v>1566</v>
      </c>
      <c r="Q364" s="249">
        <v>10</v>
      </c>
      <c r="R364" s="30">
        <f t="shared" si="40"/>
        <v>82.908833333333334</v>
      </c>
      <c r="S364" s="5">
        <v>7627.6126666666669</v>
      </c>
      <c r="T364" s="317">
        <f t="shared" si="41"/>
        <v>7876.3391666666666</v>
      </c>
      <c r="U364" s="15">
        <f t="shared" si="42"/>
        <v>248.72649999999976</v>
      </c>
      <c r="V364" s="317">
        <f t="shared" si="43"/>
        <v>2073.7208333333328</v>
      </c>
      <c r="W364" s="249">
        <v>9897</v>
      </c>
      <c r="X364" s="316"/>
      <c r="Y364" s="317"/>
      <c r="Z364" s="116">
        <f t="shared" si="44"/>
        <v>95</v>
      </c>
    </row>
    <row r="365" spans="1:26" s="324" customFormat="1">
      <c r="A365" s="99" t="s">
        <v>1692</v>
      </c>
      <c r="B365" s="99" t="s">
        <v>1693</v>
      </c>
      <c r="C365" s="99"/>
      <c r="D365" s="99" t="s">
        <v>1694</v>
      </c>
      <c r="E365" s="99"/>
      <c r="F365" s="99" t="s">
        <v>1682</v>
      </c>
      <c r="G365" s="134" t="str">
        <f t="shared" si="39"/>
        <v>10/4/2007</v>
      </c>
      <c r="H365" s="135">
        <v>10</v>
      </c>
      <c r="I365" s="135">
        <v>4</v>
      </c>
      <c r="J365" s="136">
        <v>2007</v>
      </c>
      <c r="K365" s="99" t="s">
        <v>58</v>
      </c>
      <c r="L365" s="99">
        <v>755830</v>
      </c>
      <c r="M365" s="99" t="s">
        <v>798</v>
      </c>
      <c r="N365" s="190">
        <v>2989.02</v>
      </c>
      <c r="O365" s="191" t="s">
        <v>1566</v>
      </c>
      <c r="P365" s="249"/>
      <c r="Q365" s="249">
        <v>10</v>
      </c>
      <c r="R365" s="30">
        <f t="shared" si="40"/>
        <v>24.900166666666667</v>
      </c>
      <c r="S365" s="5">
        <v>2290.8153333333335</v>
      </c>
      <c r="T365" s="317">
        <f t="shared" si="41"/>
        <v>2365.5158333333334</v>
      </c>
      <c r="U365" s="15">
        <f t="shared" si="42"/>
        <v>74.70049999999992</v>
      </c>
      <c r="V365" s="317">
        <f t="shared" si="43"/>
        <v>623.50416666666661</v>
      </c>
      <c r="W365" s="249">
        <v>9897</v>
      </c>
      <c r="X365" s="316"/>
      <c r="Y365" s="317"/>
      <c r="Z365" s="116">
        <f t="shared" si="44"/>
        <v>95</v>
      </c>
    </row>
    <row r="366" spans="1:26" s="324" customFormat="1">
      <c r="A366" s="99" t="s">
        <v>1695</v>
      </c>
      <c r="B366" s="99" t="s">
        <v>1667</v>
      </c>
      <c r="C366" s="140" t="s">
        <v>1696</v>
      </c>
      <c r="D366" s="140">
        <v>500</v>
      </c>
      <c r="E366" s="99"/>
      <c r="F366" s="99" t="s">
        <v>1682</v>
      </c>
      <c r="G366" s="134" t="str">
        <f t="shared" si="39"/>
        <v>10/4/2007</v>
      </c>
      <c r="H366" s="135">
        <v>10</v>
      </c>
      <c r="I366" s="135">
        <v>4</v>
      </c>
      <c r="J366" s="136">
        <v>2007</v>
      </c>
      <c r="K366" s="99" t="s">
        <v>58</v>
      </c>
      <c r="L366" s="99">
        <v>755830</v>
      </c>
      <c r="M366" s="99" t="s">
        <v>798</v>
      </c>
      <c r="N366" s="190">
        <v>4785.41</v>
      </c>
      <c r="O366" s="191" t="s">
        <v>1697</v>
      </c>
      <c r="P366" s="249"/>
      <c r="Q366" s="249">
        <v>10</v>
      </c>
      <c r="R366" s="30">
        <f t="shared" si="40"/>
        <v>39.870083333333334</v>
      </c>
      <c r="S366" s="5">
        <v>3668.0476666666668</v>
      </c>
      <c r="T366" s="317">
        <f t="shared" si="41"/>
        <v>3787.6579166666666</v>
      </c>
      <c r="U366" s="15">
        <f t="shared" si="42"/>
        <v>119.61024999999972</v>
      </c>
      <c r="V366" s="317">
        <f t="shared" si="43"/>
        <v>997.7520833333333</v>
      </c>
      <c r="W366" s="249">
        <v>9897</v>
      </c>
      <c r="X366" s="316"/>
      <c r="Y366" s="317"/>
      <c r="Z366" s="116">
        <f t="shared" si="44"/>
        <v>95</v>
      </c>
    </row>
    <row r="367" spans="1:26" s="344" customFormat="1">
      <c r="A367" s="99" t="s">
        <v>1698</v>
      </c>
      <c r="B367" s="99" t="s">
        <v>1699</v>
      </c>
      <c r="C367" s="99"/>
      <c r="D367" s="99"/>
      <c r="E367" s="99"/>
      <c r="F367" s="99" t="s">
        <v>1682</v>
      </c>
      <c r="G367" s="134" t="str">
        <f t="shared" ref="G367:G398" si="45">CONCATENATE(H367,"/",I367,"/",J367,)</f>
        <v>10/4/2007</v>
      </c>
      <c r="H367" s="135">
        <v>10</v>
      </c>
      <c r="I367" s="135">
        <v>4</v>
      </c>
      <c r="J367" s="136">
        <v>2007</v>
      </c>
      <c r="K367" s="99" t="s">
        <v>58</v>
      </c>
      <c r="L367" s="99">
        <v>755830</v>
      </c>
      <c r="M367" s="99" t="s">
        <v>798</v>
      </c>
      <c r="N367" s="190">
        <v>5244.62</v>
      </c>
      <c r="O367" s="190"/>
      <c r="P367" s="249"/>
      <c r="Q367" s="249">
        <v>10</v>
      </c>
      <c r="R367" s="30">
        <f t="shared" ref="R367:R398" si="46">(((N367)-1)/10)/12</f>
        <v>43.696833333333331</v>
      </c>
      <c r="S367" s="5">
        <v>4020.1086666666665</v>
      </c>
      <c r="T367" s="317">
        <f t="shared" ref="T367:T398" si="47">Z367*R367</f>
        <v>4151.1991666666663</v>
      </c>
      <c r="U367" s="15">
        <f t="shared" si="42"/>
        <v>131.09049999999979</v>
      </c>
      <c r="V367" s="317">
        <f t="shared" ref="V367:V398" si="48">N367-T367</f>
        <v>1093.4208333333336</v>
      </c>
      <c r="W367" s="249">
        <v>9897</v>
      </c>
      <c r="X367" s="316"/>
      <c r="Y367" s="317"/>
      <c r="Z367" s="116">
        <f t="shared" ref="Z367:Z398" si="49">IF((DATEDIF(G367,Z$4,"m"))&gt;=120,120,(DATEDIF(G367,Z$4,"m")))</f>
        <v>95</v>
      </c>
    </row>
    <row r="368" spans="1:26" s="249" customFormat="1">
      <c r="A368" s="99" t="s">
        <v>1700</v>
      </c>
      <c r="B368" s="99" t="s">
        <v>1701</v>
      </c>
      <c r="C368" s="99" t="s">
        <v>1403</v>
      </c>
      <c r="D368" s="99"/>
      <c r="E368" s="99"/>
      <c r="F368" s="99" t="s">
        <v>1702</v>
      </c>
      <c r="G368" s="134" t="str">
        <f t="shared" si="45"/>
        <v>18/12/2007</v>
      </c>
      <c r="H368" s="135">
        <v>18</v>
      </c>
      <c r="I368" s="135">
        <v>12</v>
      </c>
      <c r="J368" s="136">
        <v>2007</v>
      </c>
      <c r="K368" s="99" t="s">
        <v>933</v>
      </c>
      <c r="L368" s="99">
        <v>1936</v>
      </c>
      <c r="M368" s="99" t="s">
        <v>798</v>
      </c>
      <c r="N368" s="190">
        <v>4995</v>
      </c>
      <c r="O368" s="190" t="s">
        <v>1506</v>
      </c>
      <c r="Q368" s="249">
        <v>10</v>
      </c>
      <c r="R368" s="30">
        <f t="shared" si="46"/>
        <v>41.616666666666667</v>
      </c>
      <c r="S368" s="5">
        <v>3495.8</v>
      </c>
      <c r="T368" s="317">
        <f t="shared" si="47"/>
        <v>3620.65</v>
      </c>
      <c r="U368" s="15">
        <f t="shared" si="42"/>
        <v>124.84999999999991</v>
      </c>
      <c r="V368" s="317">
        <f t="shared" si="48"/>
        <v>1374.35</v>
      </c>
      <c r="W368" s="249">
        <v>98</v>
      </c>
      <c r="X368" s="316"/>
      <c r="Y368" s="317"/>
      <c r="Z368" s="116">
        <f t="shared" si="49"/>
        <v>87</v>
      </c>
    </row>
    <row r="369" spans="1:26" s="351" customFormat="1">
      <c r="A369" s="99" t="s">
        <v>1703</v>
      </c>
      <c r="B369" s="99" t="s">
        <v>1701</v>
      </c>
      <c r="C369" s="99" t="s">
        <v>1403</v>
      </c>
      <c r="D369" s="99"/>
      <c r="E369" s="99"/>
      <c r="F369" s="99" t="s">
        <v>1702</v>
      </c>
      <c r="G369" s="134" t="str">
        <f t="shared" si="45"/>
        <v>18/12/2007</v>
      </c>
      <c r="H369" s="135">
        <v>18</v>
      </c>
      <c r="I369" s="135">
        <v>12</v>
      </c>
      <c r="J369" s="136">
        <v>2007</v>
      </c>
      <c r="K369" s="99" t="s">
        <v>933</v>
      </c>
      <c r="L369" s="99">
        <v>1936</v>
      </c>
      <c r="M369" s="99" t="s">
        <v>798</v>
      </c>
      <c r="N369" s="190">
        <v>6095</v>
      </c>
      <c r="O369" s="190"/>
      <c r="P369" s="249"/>
      <c r="Q369" s="249">
        <v>10</v>
      </c>
      <c r="R369" s="30">
        <f t="shared" si="46"/>
        <v>50.783333333333331</v>
      </c>
      <c r="S369" s="5">
        <v>4265.8</v>
      </c>
      <c r="T369" s="317">
        <f t="shared" si="47"/>
        <v>4418.1499999999996</v>
      </c>
      <c r="U369" s="15">
        <f t="shared" si="42"/>
        <v>152.34999999999945</v>
      </c>
      <c r="V369" s="317">
        <f t="shared" si="48"/>
        <v>1676.8500000000004</v>
      </c>
      <c r="W369" s="249">
        <v>98</v>
      </c>
      <c r="X369" s="316"/>
      <c r="Y369" s="317"/>
      <c r="Z369" s="116">
        <f t="shared" si="49"/>
        <v>87</v>
      </c>
    </row>
    <row r="370" spans="1:26" s="249" customFormat="1">
      <c r="A370" s="96" t="s">
        <v>1704</v>
      </c>
      <c r="B370" s="96" t="s">
        <v>1038</v>
      </c>
      <c r="C370" s="96" t="s">
        <v>461</v>
      </c>
      <c r="D370" s="96" t="s">
        <v>1705</v>
      </c>
      <c r="E370" s="96">
        <v>55010423</v>
      </c>
      <c r="F370" s="96" t="s">
        <v>1706</v>
      </c>
      <c r="G370" s="216" t="str">
        <f t="shared" si="45"/>
        <v>12/3/2007</v>
      </c>
      <c r="H370" s="96">
        <v>12</v>
      </c>
      <c r="I370" s="96">
        <v>3</v>
      </c>
      <c r="J370" s="96">
        <v>2007</v>
      </c>
      <c r="K370" s="217" t="s">
        <v>58</v>
      </c>
      <c r="L370" s="96">
        <v>2740</v>
      </c>
      <c r="M370" s="96" t="s">
        <v>798</v>
      </c>
      <c r="N370" s="218">
        <v>37500</v>
      </c>
      <c r="O370" s="206" t="s">
        <v>1707</v>
      </c>
      <c r="Q370" s="249">
        <v>10</v>
      </c>
      <c r="R370" s="86">
        <f t="shared" si="46"/>
        <v>312.49166666666667</v>
      </c>
      <c r="S370" s="5">
        <v>29061.725000000002</v>
      </c>
      <c r="T370" s="352">
        <f t="shared" si="47"/>
        <v>29999.200000000001</v>
      </c>
      <c r="U370" s="15">
        <f t="shared" si="42"/>
        <v>937.47499999999854</v>
      </c>
      <c r="V370" s="352">
        <f t="shared" si="48"/>
        <v>7500.7999999999993</v>
      </c>
      <c r="W370" s="351">
        <v>9382</v>
      </c>
      <c r="X370" s="353"/>
      <c r="Y370" s="352"/>
      <c r="Z370" s="97">
        <f t="shared" si="49"/>
        <v>96</v>
      </c>
    </row>
    <row r="371" spans="1:26" s="249" customFormat="1">
      <c r="A371" s="99" t="s">
        <v>1708</v>
      </c>
      <c r="B371" s="99" t="s">
        <v>1709</v>
      </c>
      <c r="C371" s="99"/>
      <c r="D371" s="99"/>
      <c r="E371" s="99"/>
      <c r="F371" s="99"/>
      <c r="G371" s="134" t="str">
        <f t="shared" si="45"/>
        <v>8/10/2007</v>
      </c>
      <c r="H371" s="135">
        <v>8</v>
      </c>
      <c r="I371" s="135">
        <v>10</v>
      </c>
      <c r="J371" s="136">
        <v>2007</v>
      </c>
      <c r="K371" s="99" t="s">
        <v>1710</v>
      </c>
      <c r="L371" s="99" t="s">
        <v>1711</v>
      </c>
      <c r="M371" s="99" t="s">
        <v>798</v>
      </c>
      <c r="N371" s="190">
        <v>999.1</v>
      </c>
      <c r="O371" s="190"/>
      <c r="Q371" s="249">
        <v>10</v>
      </c>
      <c r="R371" s="30">
        <f t="shared" si="46"/>
        <v>8.3175000000000008</v>
      </c>
      <c r="S371" s="5">
        <v>715.30500000000006</v>
      </c>
      <c r="T371" s="317">
        <f t="shared" si="47"/>
        <v>740.25750000000005</v>
      </c>
      <c r="U371" s="15">
        <f t="shared" si="42"/>
        <v>24.952499999999986</v>
      </c>
      <c r="V371" s="317">
        <f t="shared" si="48"/>
        <v>258.84249999999997</v>
      </c>
      <c r="X371" s="316"/>
      <c r="Y371" s="317"/>
      <c r="Z371" s="116">
        <f t="shared" si="49"/>
        <v>89</v>
      </c>
    </row>
    <row r="372" spans="1:26" s="249" customFormat="1">
      <c r="A372" s="99" t="s">
        <v>1712</v>
      </c>
      <c r="B372" s="99" t="s">
        <v>1709</v>
      </c>
      <c r="C372" s="99"/>
      <c r="D372" s="99"/>
      <c r="E372" s="99"/>
      <c r="F372" s="99"/>
      <c r="G372" s="134" t="str">
        <f t="shared" si="45"/>
        <v>8/10/2007</v>
      </c>
      <c r="H372" s="135">
        <v>8</v>
      </c>
      <c r="I372" s="135">
        <v>10</v>
      </c>
      <c r="J372" s="136">
        <v>2007</v>
      </c>
      <c r="K372" s="99" t="s">
        <v>1710</v>
      </c>
      <c r="L372" s="99" t="s">
        <v>1711</v>
      </c>
      <c r="M372" s="99" t="s">
        <v>798</v>
      </c>
      <c r="N372" s="190">
        <v>999.1</v>
      </c>
      <c r="O372" s="190"/>
      <c r="Q372" s="249">
        <v>10</v>
      </c>
      <c r="R372" s="30">
        <f t="shared" si="46"/>
        <v>8.3175000000000008</v>
      </c>
      <c r="S372" s="5">
        <v>715.30500000000006</v>
      </c>
      <c r="T372" s="317">
        <f t="shared" si="47"/>
        <v>740.25750000000005</v>
      </c>
      <c r="U372" s="15">
        <f t="shared" si="42"/>
        <v>24.952499999999986</v>
      </c>
      <c r="V372" s="317">
        <f t="shared" si="48"/>
        <v>258.84249999999997</v>
      </c>
      <c r="X372" s="316"/>
      <c r="Y372" s="317"/>
      <c r="Z372" s="116">
        <f t="shared" si="49"/>
        <v>89</v>
      </c>
    </row>
    <row r="373" spans="1:26" s="249" customFormat="1">
      <c r="A373" s="99" t="s">
        <v>1713</v>
      </c>
      <c r="B373" s="99" t="s">
        <v>1709</v>
      </c>
      <c r="C373" s="99"/>
      <c r="D373" s="99"/>
      <c r="E373" s="99"/>
      <c r="F373" s="99"/>
      <c r="G373" s="134" t="str">
        <f t="shared" si="45"/>
        <v>8/10/2007</v>
      </c>
      <c r="H373" s="135">
        <v>8</v>
      </c>
      <c r="I373" s="135">
        <v>10</v>
      </c>
      <c r="J373" s="136">
        <v>2007</v>
      </c>
      <c r="K373" s="99" t="s">
        <v>1710</v>
      </c>
      <c r="L373" s="99" t="s">
        <v>1711</v>
      </c>
      <c r="M373" s="99" t="s">
        <v>798</v>
      </c>
      <c r="N373" s="190">
        <v>999.1</v>
      </c>
      <c r="O373" s="190"/>
      <c r="Q373" s="249">
        <v>10</v>
      </c>
      <c r="R373" s="30">
        <f t="shared" si="46"/>
        <v>8.3175000000000008</v>
      </c>
      <c r="S373" s="5">
        <v>715.30500000000006</v>
      </c>
      <c r="T373" s="317">
        <f t="shared" si="47"/>
        <v>740.25750000000005</v>
      </c>
      <c r="U373" s="15">
        <f t="shared" si="42"/>
        <v>24.952499999999986</v>
      </c>
      <c r="V373" s="317">
        <f t="shared" si="48"/>
        <v>258.84249999999997</v>
      </c>
      <c r="X373" s="316"/>
      <c r="Y373" s="317"/>
      <c r="Z373" s="116">
        <f t="shared" si="49"/>
        <v>89</v>
      </c>
    </row>
    <row r="374" spans="1:26" s="249" customFormat="1">
      <c r="A374" s="99" t="s">
        <v>1714</v>
      </c>
      <c r="B374" s="99" t="s">
        <v>1709</v>
      </c>
      <c r="C374" s="99"/>
      <c r="D374" s="99"/>
      <c r="E374" s="99"/>
      <c r="F374" s="99"/>
      <c r="G374" s="134" t="str">
        <f t="shared" si="45"/>
        <v>8/10/2007</v>
      </c>
      <c r="H374" s="135">
        <v>8</v>
      </c>
      <c r="I374" s="135">
        <v>10</v>
      </c>
      <c r="J374" s="136">
        <v>2007</v>
      </c>
      <c r="K374" s="99" t="s">
        <v>1710</v>
      </c>
      <c r="L374" s="99" t="s">
        <v>1711</v>
      </c>
      <c r="M374" s="99" t="s">
        <v>798</v>
      </c>
      <c r="N374" s="190">
        <v>999.1</v>
      </c>
      <c r="O374" s="190"/>
      <c r="Q374" s="249">
        <v>10</v>
      </c>
      <c r="R374" s="30">
        <f t="shared" si="46"/>
        <v>8.3175000000000008</v>
      </c>
      <c r="S374" s="5">
        <v>715.30500000000006</v>
      </c>
      <c r="T374" s="317">
        <f t="shared" si="47"/>
        <v>740.25750000000005</v>
      </c>
      <c r="U374" s="15">
        <f t="shared" si="42"/>
        <v>24.952499999999986</v>
      </c>
      <c r="V374" s="317">
        <f t="shared" si="48"/>
        <v>258.84249999999997</v>
      </c>
      <c r="X374" s="316"/>
      <c r="Y374" s="317"/>
      <c r="Z374" s="116">
        <f t="shared" si="49"/>
        <v>89</v>
      </c>
    </row>
    <row r="375" spans="1:26" s="249" customFormat="1">
      <c r="A375" s="99" t="s">
        <v>1715</v>
      </c>
      <c r="B375" s="99" t="s">
        <v>1709</v>
      </c>
      <c r="C375" s="99"/>
      <c r="D375" s="99"/>
      <c r="E375" s="99"/>
      <c r="F375" s="99"/>
      <c r="G375" s="134" t="str">
        <f t="shared" si="45"/>
        <v>8/10/2007</v>
      </c>
      <c r="H375" s="135">
        <v>8</v>
      </c>
      <c r="I375" s="135">
        <v>10</v>
      </c>
      <c r="J375" s="136">
        <v>2007</v>
      </c>
      <c r="K375" s="99" t="s">
        <v>1710</v>
      </c>
      <c r="L375" s="99" t="s">
        <v>1711</v>
      </c>
      <c r="M375" s="99" t="s">
        <v>798</v>
      </c>
      <c r="N375" s="190">
        <v>999.1</v>
      </c>
      <c r="O375" s="190"/>
      <c r="Q375" s="249">
        <v>10</v>
      </c>
      <c r="R375" s="30">
        <f t="shared" si="46"/>
        <v>8.3175000000000008</v>
      </c>
      <c r="S375" s="5">
        <v>715.30500000000006</v>
      </c>
      <c r="T375" s="317">
        <f t="shared" si="47"/>
        <v>740.25750000000005</v>
      </c>
      <c r="U375" s="15">
        <f t="shared" si="42"/>
        <v>24.952499999999986</v>
      </c>
      <c r="V375" s="317">
        <f t="shared" si="48"/>
        <v>258.84249999999997</v>
      </c>
      <c r="X375" s="316"/>
      <c r="Y375" s="317"/>
      <c r="Z375" s="116">
        <f t="shared" si="49"/>
        <v>89</v>
      </c>
    </row>
    <row r="376" spans="1:26" s="249" customFormat="1">
      <c r="A376" s="99" t="s">
        <v>1716</v>
      </c>
      <c r="B376" s="99" t="s">
        <v>1709</v>
      </c>
      <c r="C376" s="99"/>
      <c r="D376" s="99"/>
      <c r="E376" s="99"/>
      <c r="F376" s="99"/>
      <c r="G376" s="134" t="str">
        <f t="shared" si="45"/>
        <v>8/10/2007</v>
      </c>
      <c r="H376" s="135">
        <v>8</v>
      </c>
      <c r="I376" s="135">
        <v>10</v>
      </c>
      <c r="J376" s="136">
        <v>2007</v>
      </c>
      <c r="K376" s="99" t="s">
        <v>1710</v>
      </c>
      <c r="L376" s="99" t="s">
        <v>1711</v>
      </c>
      <c r="M376" s="99" t="s">
        <v>798</v>
      </c>
      <c r="N376" s="190">
        <v>999.1</v>
      </c>
      <c r="O376" s="190"/>
      <c r="Q376" s="249">
        <v>10</v>
      </c>
      <c r="R376" s="30">
        <f t="shared" si="46"/>
        <v>8.3175000000000008</v>
      </c>
      <c r="S376" s="5">
        <v>715.30500000000006</v>
      </c>
      <c r="T376" s="317">
        <f t="shared" si="47"/>
        <v>740.25750000000005</v>
      </c>
      <c r="U376" s="15">
        <f t="shared" si="42"/>
        <v>24.952499999999986</v>
      </c>
      <c r="V376" s="317">
        <f t="shared" si="48"/>
        <v>258.84249999999997</v>
      </c>
      <c r="X376" s="316"/>
      <c r="Y376" s="317"/>
      <c r="Z376" s="116">
        <f t="shared" si="49"/>
        <v>89</v>
      </c>
    </row>
    <row r="377" spans="1:26" s="249" customFormat="1">
      <c r="A377" s="99" t="s">
        <v>1717</v>
      </c>
      <c r="B377" s="99" t="s">
        <v>1709</v>
      </c>
      <c r="C377" s="99"/>
      <c r="D377" s="99"/>
      <c r="E377" s="99"/>
      <c r="F377" s="99"/>
      <c r="G377" s="134" t="str">
        <f t="shared" si="45"/>
        <v>8/10/2007</v>
      </c>
      <c r="H377" s="135">
        <v>8</v>
      </c>
      <c r="I377" s="135">
        <v>10</v>
      </c>
      <c r="J377" s="136">
        <v>2007</v>
      </c>
      <c r="K377" s="99" t="s">
        <v>1710</v>
      </c>
      <c r="L377" s="99" t="s">
        <v>1711</v>
      </c>
      <c r="M377" s="99" t="s">
        <v>798</v>
      </c>
      <c r="N377" s="190">
        <v>999.1</v>
      </c>
      <c r="O377" s="190"/>
      <c r="Q377" s="249">
        <v>10</v>
      </c>
      <c r="R377" s="30">
        <f t="shared" si="46"/>
        <v>8.3175000000000008</v>
      </c>
      <c r="S377" s="5">
        <v>715.30500000000006</v>
      </c>
      <c r="T377" s="317">
        <f t="shared" si="47"/>
        <v>740.25750000000005</v>
      </c>
      <c r="U377" s="15">
        <f t="shared" si="42"/>
        <v>24.952499999999986</v>
      </c>
      <c r="V377" s="317">
        <f t="shared" si="48"/>
        <v>258.84249999999997</v>
      </c>
      <c r="X377" s="316"/>
      <c r="Y377" s="317"/>
      <c r="Z377" s="116">
        <f t="shared" si="49"/>
        <v>89</v>
      </c>
    </row>
    <row r="378" spans="1:26" s="249" customFormat="1">
      <c r="A378" s="99" t="s">
        <v>1718</v>
      </c>
      <c r="B378" s="99" t="s">
        <v>1709</v>
      </c>
      <c r="C378" s="99"/>
      <c r="D378" s="99"/>
      <c r="E378" s="99"/>
      <c r="F378" s="99"/>
      <c r="G378" s="134" t="str">
        <f t="shared" si="45"/>
        <v>8/10/2007</v>
      </c>
      <c r="H378" s="135">
        <v>8</v>
      </c>
      <c r="I378" s="135">
        <v>10</v>
      </c>
      <c r="J378" s="136">
        <v>2007</v>
      </c>
      <c r="K378" s="99" t="s">
        <v>1710</v>
      </c>
      <c r="L378" s="99" t="s">
        <v>1711</v>
      </c>
      <c r="M378" s="99" t="s">
        <v>798</v>
      </c>
      <c r="N378" s="190">
        <v>999.1</v>
      </c>
      <c r="O378" s="190"/>
      <c r="Q378" s="249">
        <v>10</v>
      </c>
      <c r="R378" s="30">
        <f t="shared" si="46"/>
        <v>8.3175000000000008</v>
      </c>
      <c r="S378" s="5">
        <v>715.30500000000006</v>
      </c>
      <c r="T378" s="317">
        <f t="shared" si="47"/>
        <v>740.25750000000005</v>
      </c>
      <c r="U378" s="15">
        <f t="shared" si="42"/>
        <v>24.952499999999986</v>
      </c>
      <c r="V378" s="317">
        <f t="shared" si="48"/>
        <v>258.84249999999997</v>
      </c>
      <c r="X378" s="316"/>
      <c r="Y378" s="317"/>
      <c r="Z378" s="116">
        <f t="shared" si="49"/>
        <v>89</v>
      </c>
    </row>
    <row r="379" spans="1:26" s="249" customFormat="1">
      <c r="A379" s="99" t="s">
        <v>1719</v>
      </c>
      <c r="B379" s="99" t="s">
        <v>1709</v>
      </c>
      <c r="C379" s="99"/>
      <c r="D379" s="99"/>
      <c r="E379" s="99"/>
      <c r="F379" s="99"/>
      <c r="G379" s="134" t="str">
        <f t="shared" si="45"/>
        <v>8/10/2007</v>
      </c>
      <c r="H379" s="135">
        <v>8</v>
      </c>
      <c r="I379" s="135">
        <v>10</v>
      </c>
      <c r="J379" s="136">
        <v>2007</v>
      </c>
      <c r="K379" s="99" t="s">
        <v>1710</v>
      </c>
      <c r="L379" s="99" t="s">
        <v>1711</v>
      </c>
      <c r="M379" s="99" t="s">
        <v>798</v>
      </c>
      <c r="N379" s="190">
        <v>999.1</v>
      </c>
      <c r="O379" s="190"/>
      <c r="Q379" s="249">
        <v>10</v>
      </c>
      <c r="R379" s="30">
        <f t="shared" si="46"/>
        <v>8.3175000000000008</v>
      </c>
      <c r="S379" s="5">
        <v>715.30500000000006</v>
      </c>
      <c r="T379" s="317">
        <f t="shared" si="47"/>
        <v>740.25750000000005</v>
      </c>
      <c r="U379" s="15">
        <f t="shared" si="42"/>
        <v>24.952499999999986</v>
      </c>
      <c r="V379" s="317">
        <f t="shared" si="48"/>
        <v>258.84249999999997</v>
      </c>
      <c r="X379" s="316"/>
      <c r="Y379" s="317"/>
      <c r="Z379" s="116">
        <f t="shared" si="49"/>
        <v>89</v>
      </c>
    </row>
    <row r="380" spans="1:26" s="249" customFormat="1">
      <c r="A380" s="99" t="s">
        <v>1720</v>
      </c>
      <c r="B380" s="99" t="s">
        <v>1709</v>
      </c>
      <c r="C380" s="99"/>
      <c r="D380" s="99"/>
      <c r="E380" s="99"/>
      <c r="F380" s="99"/>
      <c r="G380" s="134" t="str">
        <f t="shared" si="45"/>
        <v>8/10/2007</v>
      </c>
      <c r="H380" s="135">
        <v>8</v>
      </c>
      <c r="I380" s="135">
        <v>10</v>
      </c>
      <c r="J380" s="136">
        <v>2007</v>
      </c>
      <c r="K380" s="99" t="s">
        <v>1710</v>
      </c>
      <c r="L380" s="99" t="s">
        <v>1711</v>
      </c>
      <c r="M380" s="99" t="s">
        <v>798</v>
      </c>
      <c r="N380" s="190">
        <v>999.1</v>
      </c>
      <c r="O380" s="190"/>
      <c r="Q380" s="249">
        <v>10</v>
      </c>
      <c r="R380" s="30">
        <f t="shared" si="46"/>
        <v>8.3175000000000008</v>
      </c>
      <c r="S380" s="5">
        <v>715.30500000000006</v>
      </c>
      <c r="T380" s="317">
        <f t="shared" si="47"/>
        <v>740.25750000000005</v>
      </c>
      <c r="U380" s="15">
        <f t="shared" si="42"/>
        <v>24.952499999999986</v>
      </c>
      <c r="V380" s="317">
        <f t="shared" si="48"/>
        <v>258.84249999999997</v>
      </c>
      <c r="X380" s="316"/>
      <c r="Y380" s="317"/>
      <c r="Z380" s="116">
        <f t="shared" si="49"/>
        <v>89</v>
      </c>
    </row>
    <row r="381" spans="1:26" s="249" customFormat="1">
      <c r="A381" s="99" t="s">
        <v>1721</v>
      </c>
      <c r="B381" s="99" t="s">
        <v>1709</v>
      </c>
      <c r="C381" s="99"/>
      <c r="D381" s="99"/>
      <c r="E381" s="99"/>
      <c r="F381" s="99"/>
      <c r="G381" s="134" t="str">
        <f t="shared" si="45"/>
        <v>8/10/2007</v>
      </c>
      <c r="H381" s="135">
        <v>8</v>
      </c>
      <c r="I381" s="135">
        <v>10</v>
      </c>
      <c r="J381" s="136">
        <v>2007</v>
      </c>
      <c r="K381" s="99" t="s">
        <v>1710</v>
      </c>
      <c r="L381" s="99" t="s">
        <v>1711</v>
      </c>
      <c r="M381" s="99" t="s">
        <v>798</v>
      </c>
      <c r="N381" s="190">
        <v>999.1</v>
      </c>
      <c r="O381" s="190"/>
      <c r="Q381" s="249">
        <v>10</v>
      </c>
      <c r="R381" s="30">
        <f t="shared" si="46"/>
        <v>8.3175000000000008</v>
      </c>
      <c r="S381" s="5">
        <v>715.30500000000006</v>
      </c>
      <c r="T381" s="317">
        <f t="shared" si="47"/>
        <v>740.25750000000005</v>
      </c>
      <c r="U381" s="15">
        <f t="shared" si="42"/>
        <v>24.952499999999986</v>
      </c>
      <c r="V381" s="317">
        <f t="shared" si="48"/>
        <v>258.84249999999997</v>
      </c>
      <c r="X381" s="316"/>
      <c r="Y381" s="317"/>
      <c r="Z381" s="116">
        <f t="shared" si="49"/>
        <v>89</v>
      </c>
    </row>
    <row r="382" spans="1:26" s="249" customFormat="1">
      <c r="A382" s="99" t="s">
        <v>1722</v>
      </c>
      <c r="B382" s="99" t="s">
        <v>1709</v>
      </c>
      <c r="C382" s="99"/>
      <c r="D382" s="99"/>
      <c r="E382" s="99"/>
      <c r="F382" s="99"/>
      <c r="G382" s="134" t="str">
        <f t="shared" si="45"/>
        <v>8/10/2007</v>
      </c>
      <c r="H382" s="135">
        <v>8</v>
      </c>
      <c r="I382" s="135">
        <v>10</v>
      </c>
      <c r="J382" s="136">
        <v>2007</v>
      </c>
      <c r="K382" s="99" t="s">
        <v>1710</v>
      </c>
      <c r="L382" s="99" t="s">
        <v>1711</v>
      </c>
      <c r="M382" s="99" t="s">
        <v>798</v>
      </c>
      <c r="N382" s="190">
        <v>999.1</v>
      </c>
      <c r="O382" s="190"/>
      <c r="Q382" s="249">
        <v>10</v>
      </c>
      <c r="R382" s="30">
        <f t="shared" si="46"/>
        <v>8.3175000000000008</v>
      </c>
      <c r="S382" s="5">
        <v>715.30500000000006</v>
      </c>
      <c r="T382" s="317">
        <f t="shared" si="47"/>
        <v>740.25750000000005</v>
      </c>
      <c r="U382" s="15">
        <f t="shared" si="42"/>
        <v>24.952499999999986</v>
      </c>
      <c r="V382" s="317">
        <f t="shared" si="48"/>
        <v>258.84249999999997</v>
      </c>
      <c r="X382" s="316"/>
      <c r="Y382" s="317"/>
      <c r="Z382" s="116">
        <f t="shared" si="49"/>
        <v>89</v>
      </c>
    </row>
    <row r="383" spans="1:26" s="249" customFormat="1" ht="15" customHeight="1">
      <c r="A383" s="99" t="s">
        <v>1723</v>
      </c>
      <c r="B383" s="99" t="s">
        <v>1709</v>
      </c>
      <c r="C383" s="99"/>
      <c r="D383" s="99"/>
      <c r="E383" s="99"/>
      <c r="F383" s="99"/>
      <c r="G383" s="134" t="str">
        <f t="shared" si="45"/>
        <v>8/10/2007</v>
      </c>
      <c r="H383" s="135">
        <v>8</v>
      </c>
      <c r="I383" s="135">
        <v>10</v>
      </c>
      <c r="J383" s="136">
        <v>2007</v>
      </c>
      <c r="K383" s="99" t="s">
        <v>1710</v>
      </c>
      <c r="L383" s="99" t="s">
        <v>1711</v>
      </c>
      <c r="M383" s="99" t="s">
        <v>798</v>
      </c>
      <c r="N383" s="190">
        <v>999.1</v>
      </c>
      <c r="O383" s="190"/>
      <c r="Q383" s="249">
        <v>10</v>
      </c>
      <c r="R383" s="30">
        <f t="shared" si="46"/>
        <v>8.3175000000000008</v>
      </c>
      <c r="S383" s="5">
        <v>715.30500000000006</v>
      </c>
      <c r="T383" s="317">
        <f t="shared" si="47"/>
        <v>740.25750000000005</v>
      </c>
      <c r="U383" s="15">
        <f t="shared" si="42"/>
        <v>24.952499999999986</v>
      </c>
      <c r="V383" s="317">
        <f t="shared" si="48"/>
        <v>258.84249999999997</v>
      </c>
      <c r="X383" s="316"/>
      <c r="Y383" s="317"/>
      <c r="Z383" s="116">
        <f t="shared" si="49"/>
        <v>89</v>
      </c>
    </row>
    <row r="384" spans="1:26" s="249" customFormat="1">
      <c r="A384" s="99" t="s">
        <v>1724</v>
      </c>
      <c r="B384" s="99" t="s">
        <v>1709</v>
      </c>
      <c r="C384" s="99"/>
      <c r="D384" s="99"/>
      <c r="E384" s="99"/>
      <c r="F384" s="99"/>
      <c r="G384" s="134" t="str">
        <f t="shared" si="45"/>
        <v>8/10/2007</v>
      </c>
      <c r="H384" s="135">
        <v>8</v>
      </c>
      <c r="I384" s="135">
        <v>10</v>
      </c>
      <c r="J384" s="136">
        <v>2007</v>
      </c>
      <c r="K384" s="99" t="s">
        <v>1710</v>
      </c>
      <c r="L384" s="99" t="s">
        <v>1711</v>
      </c>
      <c r="M384" s="99" t="s">
        <v>798</v>
      </c>
      <c r="N384" s="190">
        <v>999.1</v>
      </c>
      <c r="O384" s="190"/>
      <c r="Q384" s="249">
        <v>10</v>
      </c>
      <c r="R384" s="30">
        <f t="shared" si="46"/>
        <v>8.3175000000000008</v>
      </c>
      <c r="S384" s="5">
        <v>715.30500000000006</v>
      </c>
      <c r="T384" s="317">
        <f t="shared" si="47"/>
        <v>740.25750000000005</v>
      </c>
      <c r="U384" s="15">
        <f t="shared" si="42"/>
        <v>24.952499999999986</v>
      </c>
      <c r="V384" s="317">
        <f t="shared" si="48"/>
        <v>258.84249999999997</v>
      </c>
      <c r="X384" s="316"/>
      <c r="Y384" s="317"/>
      <c r="Z384" s="116">
        <f t="shared" si="49"/>
        <v>89</v>
      </c>
    </row>
    <row r="385" spans="1:26" s="249" customFormat="1">
      <c r="A385" s="99" t="s">
        <v>1725</v>
      </c>
      <c r="B385" s="99" t="s">
        <v>1709</v>
      </c>
      <c r="C385" s="99"/>
      <c r="D385" s="99"/>
      <c r="E385" s="99"/>
      <c r="F385" s="99"/>
      <c r="G385" s="134" t="str">
        <f t="shared" si="45"/>
        <v>8/10/2007</v>
      </c>
      <c r="H385" s="135">
        <v>8</v>
      </c>
      <c r="I385" s="135">
        <v>10</v>
      </c>
      <c r="J385" s="136">
        <v>2007</v>
      </c>
      <c r="K385" s="99" t="s">
        <v>1710</v>
      </c>
      <c r="L385" s="99" t="s">
        <v>1711</v>
      </c>
      <c r="M385" s="99" t="s">
        <v>798</v>
      </c>
      <c r="N385" s="190">
        <v>999.1</v>
      </c>
      <c r="O385" s="190"/>
      <c r="Q385" s="249">
        <v>10</v>
      </c>
      <c r="R385" s="30">
        <f t="shared" si="46"/>
        <v>8.3175000000000008</v>
      </c>
      <c r="S385" s="5">
        <v>715.30500000000006</v>
      </c>
      <c r="T385" s="317">
        <f t="shared" si="47"/>
        <v>740.25750000000005</v>
      </c>
      <c r="U385" s="15">
        <f t="shared" si="42"/>
        <v>24.952499999999986</v>
      </c>
      <c r="V385" s="317">
        <f t="shared" si="48"/>
        <v>258.84249999999997</v>
      </c>
      <c r="X385" s="316"/>
      <c r="Y385" s="317"/>
      <c r="Z385" s="116">
        <f t="shared" si="49"/>
        <v>89</v>
      </c>
    </row>
    <row r="386" spans="1:26" s="249" customFormat="1">
      <c r="A386" s="99" t="s">
        <v>1726</v>
      </c>
      <c r="B386" s="99" t="s">
        <v>1709</v>
      </c>
      <c r="C386" s="99"/>
      <c r="D386" s="99"/>
      <c r="E386" s="99"/>
      <c r="F386" s="99"/>
      <c r="G386" s="134" t="str">
        <f t="shared" si="45"/>
        <v>8/10/2007</v>
      </c>
      <c r="H386" s="135">
        <v>8</v>
      </c>
      <c r="I386" s="135">
        <v>10</v>
      </c>
      <c r="J386" s="136">
        <v>2007</v>
      </c>
      <c r="K386" s="99" t="s">
        <v>1710</v>
      </c>
      <c r="L386" s="99" t="s">
        <v>1711</v>
      </c>
      <c r="M386" s="99" t="s">
        <v>798</v>
      </c>
      <c r="N386" s="190">
        <v>999.1</v>
      </c>
      <c r="O386" s="190"/>
      <c r="Q386" s="249">
        <v>10</v>
      </c>
      <c r="R386" s="30">
        <f t="shared" si="46"/>
        <v>8.3175000000000008</v>
      </c>
      <c r="S386" s="5">
        <v>715.30500000000006</v>
      </c>
      <c r="T386" s="317">
        <f t="shared" si="47"/>
        <v>740.25750000000005</v>
      </c>
      <c r="U386" s="15">
        <f t="shared" si="42"/>
        <v>24.952499999999986</v>
      </c>
      <c r="V386" s="317">
        <f t="shared" si="48"/>
        <v>258.84249999999997</v>
      </c>
      <c r="X386" s="316"/>
      <c r="Y386" s="317"/>
      <c r="Z386" s="116">
        <f t="shared" si="49"/>
        <v>89</v>
      </c>
    </row>
    <row r="387" spans="1:26" s="249" customFormat="1">
      <c r="A387" s="99" t="s">
        <v>1727</v>
      </c>
      <c r="B387" s="99" t="s">
        <v>1709</v>
      </c>
      <c r="C387" s="99"/>
      <c r="D387" s="99"/>
      <c r="E387" s="99"/>
      <c r="F387" s="99"/>
      <c r="G387" s="134" t="str">
        <f t="shared" si="45"/>
        <v>8/10/2007</v>
      </c>
      <c r="H387" s="135">
        <v>8</v>
      </c>
      <c r="I387" s="135">
        <v>10</v>
      </c>
      <c r="J387" s="136">
        <v>2007</v>
      </c>
      <c r="K387" s="99" t="s">
        <v>1710</v>
      </c>
      <c r="L387" s="99" t="s">
        <v>1711</v>
      </c>
      <c r="M387" s="99" t="s">
        <v>798</v>
      </c>
      <c r="N387" s="190">
        <v>999.1</v>
      </c>
      <c r="O387" s="190"/>
      <c r="Q387" s="249">
        <v>10</v>
      </c>
      <c r="R387" s="30">
        <f t="shared" si="46"/>
        <v>8.3175000000000008</v>
      </c>
      <c r="S387" s="5">
        <v>715.30500000000006</v>
      </c>
      <c r="T387" s="317">
        <f t="shared" si="47"/>
        <v>740.25750000000005</v>
      </c>
      <c r="U387" s="15">
        <f t="shared" si="42"/>
        <v>24.952499999999986</v>
      </c>
      <c r="V387" s="317">
        <f t="shared" si="48"/>
        <v>258.84249999999997</v>
      </c>
      <c r="X387" s="316"/>
      <c r="Y387" s="317"/>
      <c r="Z387" s="116">
        <f t="shared" si="49"/>
        <v>89</v>
      </c>
    </row>
    <row r="388" spans="1:26" s="249" customFormat="1">
      <c r="A388" s="99" t="s">
        <v>1728</v>
      </c>
      <c r="B388" s="99" t="s">
        <v>1709</v>
      </c>
      <c r="C388" s="99"/>
      <c r="D388" s="99"/>
      <c r="E388" s="99"/>
      <c r="F388" s="99"/>
      <c r="G388" s="134" t="str">
        <f t="shared" si="45"/>
        <v>8/10/2007</v>
      </c>
      <c r="H388" s="135">
        <v>8</v>
      </c>
      <c r="I388" s="135">
        <v>10</v>
      </c>
      <c r="J388" s="136">
        <v>2007</v>
      </c>
      <c r="K388" s="99" t="s">
        <v>1710</v>
      </c>
      <c r="L388" s="99" t="s">
        <v>1711</v>
      </c>
      <c r="M388" s="99" t="s">
        <v>798</v>
      </c>
      <c r="N388" s="190">
        <v>999.1</v>
      </c>
      <c r="O388" s="190"/>
      <c r="Q388" s="249">
        <v>10</v>
      </c>
      <c r="R388" s="30">
        <f t="shared" si="46"/>
        <v>8.3175000000000008</v>
      </c>
      <c r="S388" s="5">
        <v>715.30500000000006</v>
      </c>
      <c r="T388" s="317">
        <f t="shared" si="47"/>
        <v>740.25750000000005</v>
      </c>
      <c r="U388" s="15">
        <f t="shared" si="42"/>
        <v>24.952499999999986</v>
      </c>
      <c r="V388" s="317">
        <f t="shared" si="48"/>
        <v>258.84249999999997</v>
      </c>
      <c r="X388" s="316"/>
      <c r="Y388" s="317"/>
      <c r="Z388" s="116">
        <f t="shared" si="49"/>
        <v>89</v>
      </c>
    </row>
    <row r="389" spans="1:26" s="249" customFormat="1">
      <c r="A389" s="99" t="s">
        <v>1729</v>
      </c>
      <c r="B389" s="99" t="s">
        <v>1709</v>
      </c>
      <c r="C389" s="99"/>
      <c r="D389" s="99"/>
      <c r="E389" s="99"/>
      <c r="F389" s="99"/>
      <c r="G389" s="134" t="str">
        <f t="shared" si="45"/>
        <v>8/10/2007</v>
      </c>
      <c r="H389" s="135">
        <v>8</v>
      </c>
      <c r="I389" s="135">
        <v>10</v>
      </c>
      <c r="J389" s="136">
        <v>2007</v>
      </c>
      <c r="K389" s="99" t="s">
        <v>1710</v>
      </c>
      <c r="L389" s="99" t="s">
        <v>1711</v>
      </c>
      <c r="M389" s="99" t="s">
        <v>798</v>
      </c>
      <c r="N389" s="190">
        <v>999.1</v>
      </c>
      <c r="O389" s="190"/>
      <c r="Q389" s="249">
        <v>10</v>
      </c>
      <c r="R389" s="30">
        <f t="shared" si="46"/>
        <v>8.3175000000000008</v>
      </c>
      <c r="S389" s="5">
        <v>715.30500000000006</v>
      </c>
      <c r="T389" s="317">
        <f t="shared" si="47"/>
        <v>740.25750000000005</v>
      </c>
      <c r="U389" s="15">
        <f t="shared" si="42"/>
        <v>24.952499999999986</v>
      </c>
      <c r="V389" s="317">
        <f t="shared" si="48"/>
        <v>258.84249999999997</v>
      </c>
      <c r="X389" s="316"/>
      <c r="Y389" s="317"/>
      <c r="Z389" s="116">
        <f t="shared" si="49"/>
        <v>89</v>
      </c>
    </row>
    <row r="390" spans="1:26" s="249" customFormat="1">
      <c r="A390" s="99" t="s">
        <v>1730</v>
      </c>
      <c r="B390" s="99" t="s">
        <v>1709</v>
      </c>
      <c r="C390" s="99"/>
      <c r="D390" s="99"/>
      <c r="E390" s="99"/>
      <c r="F390" s="99"/>
      <c r="G390" s="134" t="str">
        <f t="shared" si="45"/>
        <v>8/10/2007</v>
      </c>
      <c r="H390" s="135">
        <v>8</v>
      </c>
      <c r="I390" s="135">
        <v>10</v>
      </c>
      <c r="J390" s="136">
        <v>2007</v>
      </c>
      <c r="K390" s="99" t="s">
        <v>1710</v>
      </c>
      <c r="L390" s="99" t="s">
        <v>1711</v>
      </c>
      <c r="M390" s="99" t="s">
        <v>798</v>
      </c>
      <c r="N390" s="190">
        <v>999.1</v>
      </c>
      <c r="O390" s="190"/>
      <c r="Q390" s="249">
        <v>10</v>
      </c>
      <c r="R390" s="30">
        <f t="shared" si="46"/>
        <v>8.3175000000000008</v>
      </c>
      <c r="S390" s="5">
        <v>715.30500000000006</v>
      </c>
      <c r="T390" s="317">
        <f t="shared" si="47"/>
        <v>740.25750000000005</v>
      </c>
      <c r="U390" s="15">
        <f t="shared" si="42"/>
        <v>24.952499999999986</v>
      </c>
      <c r="V390" s="317">
        <f t="shared" si="48"/>
        <v>258.84249999999997</v>
      </c>
      <c r="X390" s="316"/>
      <c r="Y390" s="317"/>
      <c r="Z390" s="116">
        <f t="shared" si="49"/>
        <v>89</v>
      </c>
    </row>
    <row r="391" spans="1:26" s="249" customFormat="1">
      <c r="A391" s="99" t="s">
        <v>1731</v>
      </c>
      <c r="B391" s="99" t="s">
        <v>1732</v>
      </c>
      <c r="C391" s="99"/>
      <c r="D391" s="99"/>
      <c r="E391" s="99"/>
      <c r="F391" s="99"/>
      <c r="G391" s="134" t="str">
        <f t="shared" si="45"/>
        <v>8/10/2007</v>
      </c>
      <c r="H391" s="135">
        <v>8</v>
      </c>
      <c r="I391" s="135">
        <v>10</v>
      </c>
      <c r="J391" s="136">
        <v>2007</v>
      </c>
      <c r="K391" s="99" t="s">
        <v>1710</v>
      </c>
      <c r="L391" s="99" t="s">
        <v>1733</v>
      </c>
      <c r="M391" s="99" t="s">
        <v>798</v>
      </c>
      <c r="N391" s="190">
        <v>2000</v>
      </c>
      <c r="O391" s="190"/>
      <c r="Q391" s="249">
        <v>10</v>
      </c>
      <c r="R391" s="30">
        <f t="shared" si="46"/>
        <v>16.658333333333335</v>
      </c>
      <c r="S391" s="5">
        <v>1432.6166666666668</v>
      </c>
      <c r="T391" s="317">
        <f t="shared" si="47"/>
        <v>1482.5916666666669</v>
      </c>
      <c r="U391" s="15">
        <f t="shared" si="42"/>
        <v>49.975000000000136</v>
      </c>
      <c r="V391" s="317">
        <f t="shared" si="48"/>
        <v>517.40833333333308</v>
      </c>
      <c r="X391" s="316"/>
      <c r="Y391" s="317"/>
      <c r="Z391" s="116">
        <f t="shared" si="49"/>
        <v>89</v>
      </c>
    </row>
    <row r="392" spans="1:26" s="249" customFormat="1">
      <c r="A392" s="99" t="s">
        <v>1734</v>
      </c>
      <c r="B392" s="99" t="s">
        <v>1732</v>
      </c>
      <c r="C392" s="99"/>
      <c r="D392" s="99"/>
      <c r="E392" s="99"/>
      <c r="F392" s="99"/>
      <c r="G392" s="134" t="str">
        <f t="shared" si="45"/>
        <v>8/10/2007</v>
      </c>
      <c r="H392" s="135">
        <v>8</v>
      </c>
      <c r="I392" s="135">
        <v>10</v>
      </c>
      <c r="J392" s="136">
        <v>2007</v>
      </c>
      <c r="K392" s="99" t="s">
        <v>1710</v>
      </c>
      <c r="L392" s="99" t="s">
        <v>1733</v>
      </c>
      <c r="M392" s="99" t="s">
        <v>798</v>
      </c>
      <c r="N392" s="190">
        <v>2000</v>
      </c>
      <c r="O392" s="190"/>
      <c r="Q392" s="249">
        <v>10</v>
      </c>
      <c r="R392" s="30">
        <f t="shared" si="46"/>
        <v>16.658333333333335</v>
      </c>
      <c r="S392" s="5">
        <v>1432.6166666666668</v>
      </c>
      <c r="T392" s="317">
        <f t="shared" si="47"/>
        <v>1482.5916666666669</v>
      </c>
      <c r="U392" s="15">
        <f t="shared" si="42"/>
        <v>49.975000000000136</v>
      </c>
      <c r="V392" s="317">
        <f t="shared" si="48"/>
        <v>517.40833333333308</v>
      </c>
      <c r="X392" s="316"/>
      <c r="Y392" s="317"/>
      <c r="Z392" s="116">
        <f t="shared" si="49"/>
        <v>89</v>
      </c>
    </row>
    <row r="393" spans="1:26" s="249" customFormat="1">
      <c r="A393" s="99" t="s">
        <v>1735</v>
      </c>
      <c r="B393" s="99" t="s">
        <v>1732</v>
      </c>
      <c r="C393" s="99"/>
      <c r="D393" s="99"/>
      <c r="E393" s="99"/>
      <c r="F393" s="99"/>
      <c r="G393" s="134" t="str">
        <f t="shared" si="45"/>
        <v>8/10/2007</v>
      </c>
      <c r="H393" s="135">
        <v>8</v>
      </c>
      <c r="I393" s="135">
        <v>10</v>
      </c>
      <c r="J393" s="136">
        <v>2007</v>
      </c>
      <c r="K393" s="99" t="s">
        <v>1710</v>
      </c>
      <c r="L393" s="99" t="s">
        <v>1733</v>
      </c>
      <c r="M393" s="99" t="s">
        <v>798</v>
      </c>
      <c r="N393" s="190">
        <v>2000</v>
      </c>
      <c r="O393" s="190"/>
      <c r="Q393" s="249">
        <v>10</v>
      </c>
      <c r="R393" s="30">
        <f t="shared" si="46"/>
        <v>16.658333333333335</v>
      </c>
      <c r="S393" s="5">
        <v>1432.6166666666668</v>
      </c>
      <c r="T393" s="317">
        <f t="shared" si="47"/>
        <v>1482.5916666666669</v>
      </c>
      <c r="U393" s="15">
        <f t="shared" si="42"/>
        <v>49.975000000000136</v>
      </c>
      <c r="V393" s="317">
        <f t="shared" si="48"/>
        <v>517.40833333333308</v>
      </c>
      <c r="X393" s="316"/>
      <c r="Y393" s="317"/>
      <c r="Z393" s="116">
        <f t="shared" si="49"/>
        <v>89</v>
      </c>
    </row>
    <row r="394" spans="1:26" s="249" customFormat="1">
      <c r="A394" s="99" t="s">
        <v>1736</v>
      </c>
      <c r="B394" s="99" t="s">
        <v>1732</v>
      </c>
      <c r="C394" s="99"/>
      <c r="D394" s="99"/>
      <c r="E394" s="99"/>
      <c r="F394" s="99"/>
      <c r="G394" s="134" t="str">
        <f t="shared" si="45"/>
        <v>8/10/2007</v>
      </c>
      <c r="H394" s="135">
        <v>8</v>
      </c>
      <c r="I394" s="135">
        <v>10</v>
      </c>
      <c r="J394" s="136">
        <v>2007</v>
      </c>
      <c r="K394" s="99" t="s">
        <v>1710</v>
      </c>
      <c r="L394" s="99" t="s">
        <v>1733</v>
      </c>
      <c r="M394" s="99" t="s">
        <v>798</v>
      </c>
      <c r="N394" s="190">
        <v>2000</v>
      </c>
      <c r="O394" s="190"/>
      <c r="Q394" s="249">
        <v>10</v>
      </c>
      <c r="R394" s="30">
        <f t="shared" si="46"/>
        <v>16.658333333333335</v>
      </c>
      <c r="S394" s="5">
        <v>1432.6166666666668</v>
      </c>
      <c r="T394" s="317">
        <f t="shared" si="47"/>
        <v>1482.5916666666669</v>
      </c>
      <c r="U394" s="15">
        <f t="shared" si="42"/>
        <v>49.975000000000136</v>
      </c>
      <c r="V394" s="317">
        <f t="shared" si="48"/>
        <v>517.40833333333308</v>
      </c>
      <c r="X394" s="316"/>
      <c r="Y394" s="317"/>
      <c r="Z394" s="116">
        <f t="shared" si="49"/>
        <v>89</v>
      </c>
    </row>
    <row r="395" spans="1:26" s="249" customFormat="1">
      <c r="A395" s="99" t="s">
        <v>1737</v>
      </c>
      <c r="B395" s="99" t="s">
        <v>1732</v>
      </c>
      <c r="C395" s="99"/>
      <c r="D395" s="99"/>
      <c r="E395" s="99"/>
      <c r="F395" s="99"/>
      <c r="G395" s="134" t="str">
        <f t="shared" si="45"/>
        <v>8/10/2007</v>
      </c>
      <c r="H395" s="135">
        <v>8</v>
      </c>
      <c r="I395" s="135">
        <v>10</v>
      </c>
      <c r="J395" s="136">
        <v>2007</v>
      </c>
      <c r="K395" s="99" t="s">
        <v>1710</v>
      </c>
      <c r="L395" s="99" t="s">
        <v>1733</v>
      </c>
      <c r="M395" s="99" t="s">
        <v>798</v>
      </c>
      <c r="N395" s="190">
        <v>2000</v>
      </c>
      <c r="O395" s="190"/>
      <c r="Q395" s="249">
        <v>10</v>
      </c>
      <c r="R395" s="30">
        <f t="shared" si="46"/>
        <v>16.658333333333335</v>
      </c>
      <c r="S395" s="5">
        <v>1432.6166666666668</v>
      </c>
      <c r="T395" s="317">
        <f t="shared" si="47"/>
        <v>1482.5916666666669</v>
      </c>
      <c r="U395" s="15">
        <f t="shared" si="42"/>
        <v>49.975000000000136</v>
      </c>
      <c r="V395" s="317">
        <f t="shared" si="48"/>
        <v>517.40833333333308</v>
      </c>
      <c r="X395" s="316"/>
      <c r="Y395" s="317"/>
      <c r="Z395" s="116">
        <f t="shared" si="49"/>
        <v>89</v>
      </c>
    </row>
    <row r="396" spans="1:26" s="249" customFormat="1">
      <c r="A396" s="99" t="s">
        <v>1738</v>
      </c>
      <c r="B396" s="99" t="s">
        <v>1732</v>
      </c>
      <c r="C396" s="99"/>
      <c r="D396" s="99"/>
      <c r="E396" s="99"/>
      <c r="F396" s="99"/>
      <c r="G396" s="134" t="str">
        <f t="shared" si="45"/>
        <v>8/10/2007</v>
      </c>
      <c r="H396" s="135">
        <v>8</v>
      </c>
      <c r="I396" s="135">
        <v>10</v>
      </c>
      <c r="J396" s="136">
        <v>2007</v>
      </c>
      <c r="K396" s="99" t="s">
        <v>1710</v>
      </c>
      <c r="L396" s="99" t="s">
        <v>1733</v>
      </c>
      <c r="M396" s="99" t="s">
        <v>798</v>
      </c>
      <c r="N396" s="190">
        <v>2000</v>
      </c>
      <c r="O396" s="190"/>
      <c r="Q396" s="249">
        <v>10</v>
      </c>
      <c r="R396" s="30">
        <f t="shared" si="46"/>
        <v>16.658333333333335</v>
      </c>
      <c r="S396" s="5">
        <v>1432.6166666666668</v>
      </c>
      <c r="T396" s="317">
        <f t="shared" si="47"/>
        <v>1482.5916666666669</v>
      </c>
      <c r="U396" s="15">
        <f t="shared" si="42"/>
        <v>49.975000000000136</v>
      </c>
      <c r="V396" s="317">
        <f t="shared" si="48"/>
        <v>517.40833333333308</v>
      </c>
      <c r="X396" s="316"/>
      <c r="Y396" s="317"/>
      <c r="Z396" s="116">
        <f t="shared" si="49"/>
        <v>89</v>
      </c>
    </row>
    <row r="397" spans="1:26" s="249" customFormat="1">
      <c r="A397" s="99" t="s">
        <v>1738</v>
      </c>
      <c r="B397" s="99" t="s">
        <v>1732</v>
      </c>
      <c r="C397" s="99"/>
      <c r="D397" s="99"/>
      <c r="E397" s="99"/>
      <c r="F397" s="99"/>
      <c r="G397" s="134" t="str">
        <f t="shared" si="45"/>
        <v>8/10/2007</v>
      </c>
      <c r="H397" s="135">
        <v>8</v>
      </c>
      <c r="I397" s="135">
        <v>10</v>
      </c>
      <c r="J397" s="136">
        <v>2007</v>
      </c>
      <c r="K397" s="99" t="s">
        <v>1710</v>
      </c>
      <c r="L397" s="99" t="s">
        <v>1733</v>
      </c>
      <c r="M397" s="99" t="s">
        <v>798</v>
      </c>
      <c r="N397" s="190">
        <v>2000</v>
      </c>
      <c r="O397" s="190"/>
      <c r="Q397" s="249">
        <v>10</v>
      </c>
      <c r="R397" s="30">
        <f t="shared" si="46"/>
        <v>16.658333333333335</v>
      </c>
      <c r="S397" s="5">
        <v>1432.6166666666668</v>
      </c>
      <c r="T397" s="317">
        <f t="shared" si="47"/>
        <v>1482.5916666666669</v>
      </c>
      <c r="U397" s="15">
        <f t="shared" si="42"/>
        <v>49.975000000000136</v>
      </c>
      <c r="V397" s="317">
        <f t="shared" si="48"/>
        <v>517.40833333333308</v>
      </c>
      <c r="X397" s="316"/>
      <c r="Y397" s="317"/>
      <c r="Z397" s="116">
        <f t="shared" si="49"/>
        <v>89</v>
      </c>
    </row>
    <row r="398" spans="1:26" s="249" customFormat="1">
      <c r="A398" s="99" t="s">
        <v>1739</v>
      </c>
      <c r="B398" s="99" t="s">
        <v>1732</v>
      </c>
      <c r="C398" s="99"/>
      <c r="D398" s="99"/>
      <c r="E398" s="99"/>
      <c r="F398" s="99"/>
      <c r="G398" s="134" t="str">
        <f t="shared" si="45"/>
        <v>8/10/2007</v>
      </c>
      <c r="H398" s="135">
        <v>8</v>
      </c>
      <c r="I398" s="135">
        <v>10</v>
      </c>
      <c r="J398" s="136">
        <v>2007</v>
      </c>
      <c r="K398" s="99" t="s">
        <v>1710</v>
      </c>
      <c r="L398" s="99" t="s">
        <v>1733</v>
      </c>
      <c r="M398" s="99" t="s">
        <v>798</v>
      </c>
      <c r="N398" s="190">
        <v>2000</v>
      </c>
      <c r="O398" s="190"/>
      <c r="Q398" s="249">
        <v>10</v>
      </c>
      <c r="R398" s="30">
        <f t="shared" si="46"/>
        <v>16.658333333333335</v>
      </c>
      <c r="S398" s="5">
        <v>1432.6166666666668</v>
      </c>
      <c r="T398" s="317">
        <f t="shared" si="47"/>
        <v>1482.5916666666669</v>
      </c>
      <c r="U398" s="15">
        <f t="shared" si="42"/>
        <v>49.975000000000136</v>
      </c>
      <c r="V398" s="317">
        <f t="shared" si="48"/>
        <v>517.40833333333308</v>
      </c>
      <c r="X398" s="316"/>
      <c r="Y398" s="317"/>
      <c r="Z398" s="116">
        <f t="shared" si="49"/>
        <v>89</v>
      </c>
    </row>
    <row r="399" spans="1:26" s="249" customFormat="1">
      <c r="A399" s="99" t="s">
        <v>1740</v>
      </c>
      <c r="B399" s="99" t="s">
        <v>1732</v>
      </c>
      <c r="C399" s="99"/>
      <c r="D399" s="99"/>
      <c r="E399" s="99"/>
      <c r="F399" s="99"/>
      <c r="G399" s="134" t="str">
        <f t="shared" ref="G399:G410" si="50">CONCATENATE(H399,"/",I399,"/",J399,)</f>
        <v>8/10/2007</v>
      </c>
      <c r="H399" s="135">
        <v>8</v>
      </c>
      <c r="I399" s="135">
        <v>10</v>
      </c>
      <c r="J399" s="136">
        <v>2007</v>
      </c>
      <c r="K399" s="99" t="s">
        <v>1710</v>
      </c>
      <c r="L399" s="99" t="s">
        <v>1733</v>
      </c>
      <c r="M399" s="99" t="s">
        <v>798</v>
      </c>
      <c r="N399" s="190">
        <v>2000</v>
      </c>
      <c r="O399" s="190"/>
      <c r="Q399" s="249">
        <v>10</v>
      </c>
      <c r="R399" s="30">
        <f t="shared" ref="R399:R410" si="51">(((N399)-1)/10)/12</f>
        <v>16.658333333333335</v>
      </c>
      <c r="S399" s="5">
        <v>1432.6166666666668</v>
      </c>
      <c r="T399" s="317">
        <f t="shared" ref="T399:T410" si="52">Z399*R399</f>
        <v>1482.5916666666669</v>
      </c>
      <c r="U399" s="15">
        <f t="shared" ref="U399:U410" si="53">T399-S399</f>
        <v>49.975000000000136</v>
      </c>
      <c r="V399" s="317">
        <f t="shared" ref="V399:V410" si="54">N399-T399</f>
        <v>517.40833333333308</v>
      </c>
      <c r="X399" s="316"/>
      <c r="Y399" s="317"/>
      <c r="Z399" s="116">
        <f t="shared" ref="Z399:Z410" si="55">IF((DATEDIF(G399,Z$4,"m"))&gt;=120,120,(DATEDIF(G399,Z$4,"m")))</f>
        <v>89</v>
      </c>
    </row>
    <row r="400" spans="1:26" s="249" customFormat="1">
      <c r="A400" s="99" t="s">
        <v>1741</v>
      </c>
      <c r="B400" s="99" t="s">
        <v>1732</v>
      </c>
      <c r="C400" s="99"/>
      <c r="D400" s="99"/>
      <c r="E400" s="99"/>
      <c r="F400" s="99"/>
      <c r="G400" s="134" t="str">
        <f t="shared" si="50"/>
        <v>8/10/2007</v>
      </c>
      <c r="H400" s="135">
        <v>8</v>
      </c>
      <c r="I400" s="135">
        <v>10</v>
      </c>
      <c r="J400" s="136">
        <v>2007</v>
      </c>
      <c r="K400" s="99" t="s">
        <v>1710</v>
      </c>
      <c r="L400" s="99" t="s">
        <v>1733</v>
      </c>
      <c r="M400" s="99" t="s">
        <v>798</v>
      </c>
      <c r="N400" s="190">
        <v>2000</v>
      </c>
      <c r="O400" s="190"/>
      <c r="Q400" s="249">
        <v>10</v>
      </c>
      <c r="R400" s="30">
        <f t="shared" si="51"/>
        <v>16.658333333333335</v>
      </c>
      <c r="S400" s="5">
        <v>1432.6166666666668</v>
      </c>
      <c r="T400" s="317">
        <f t="shared" si="52"/>
        <v>1482.5916666666669</v>
      </c>
      <c r="U400" s="15">
        <f t="shared" si="53"/>
        <v>49.975000000000136</v>
      </c>
      <c r="V400" s="317">
        <f t="shared" si="54"/>
        <v>517.40833333333308</v>
      </c>
      <c r="X400" s="316"/>
      <c r="Y400" s="317"/>
      <c r="Z400" s="116">
        <f t="shared" si="55"/>
        <v>89</v>
      </c>
    </row>
    <row r="401" spans="1:26" s="249" customFormat="1">
      <c r="A401" s="99" t="s">
        <v>1742</v>
      </c>
      <c r="B401" s="99" t="s">
        <v>1743</v>
      </c>
      <c r="C401" s="99" t="s">
        <v>1744</v>
      </c>
      <c r="D401" s="99" t="s">
        <v>1745</v>
      </c>
      <c r="E401" s="99"/>
      <c r="F401" s="99" t="s">
        <v>1746</v>
      </c>
      <c r="G401" s="134" t="str">
        <f t="shared" si="50"/>
        <v>12/6/2007</v>
      </c>
      <c r="H401" s="135">
        <v>12</v>
      </c>
      <c r="I401" s="135">
        <v>6</v>
      </c>
      <c r="J401" s="136">
        <v>2007</v>
      </c>
      <c r="K401" s="99" t="s">
        <v>1710</v>
      </c>
      <c r="L401" s="99"/>
      <c r="M401" s="99" t="s">
        <v>798</v>
      </c>
      <c r="N401" s="315">
        <v>4193.3999999999996</v>
      </c>
      <c r="O401" s="315"/>
      <c r="Q401" s="249">
        <v>10</v>
      </c>
      <c r="R401" s="30">
        <f t="shared" si="51"/>
        <v>34.93666666666666</v>
      </c>
      <c r="S401" s="5">
        <v>3144.2999999999993</v>
      </c>
      <c r="T401" s="317">
        <f t="shared" si="52"/>
        <v>3249.1099999999992</v>
      </c>
      <c r="U401" s="15">
        <f t="shared" si="53"/>
        <v>104.80999999999995</v>
      </c>
      <c r="V401" s="317">
        <f t="shared" si="54"/>
        <v>944.29000000000042</v>
      </c>
      <c r="W401" s="249">
        <v>9683</v>
      </c>
      <c r="X401" s="316"/>
      <c r="Y401" s="317"/>
      <c r="Z401" s="116">
        <f t="shared" si="55"/>
        <v>93</v>
      </c>
    </row>
    <row r="402" spans="1:26" s="249" customFormat="1">
      <c r="A402" s="99" t="s">
        <v>1747</v>
      </c>
      <c r="B402" s="99" t="s">
        <v>1743</v>
      </c>
      <c r="C402" s="99" t="s">
        <v>1744</v>
      </c>
      <c r="D402" s="99" t="s">
        <v>1745</v>
      </c>
      <c r="E402" s="99"/>
      <c r="F402" s="99" t="s">
        <v>1746</v>
      </c>
      <c r="G402" s="134" t="str">
        <f t="shared" si="50"/>
        <v>12/6/2007</v>
      </c>
      <c r="H402" s="135">
        <v>12</v>
      </c>
      <c r="I402" s="135">
        <v>6</v>
      </c>
      <c r="J402" s="136">
        <v>2007</v>
      </c>
      <c r="K402" s="99" t="s">
        <v>1710</v>
      </c>
      <c r="L402" s="99"/>
      <c r="M402" s="99" t="s">
        <v>798</v>
      </c>
      <c r="N402" s="315">
        <v>4193.3999999999996</v>
      </c>
      <c r="O402" s="315"/>
      <c r="Q402" s="249">
        <v>10</v>
      </c>
      <c r="R402" s="30">
        <f t="shared" si="51"/>
        <v>34.93666666666666</v>
      </c>
      <c r="S402" s="5">
        <v>3144.2999999999993</v>
      </c>
      <c r="T402" s="317">
        <f t="shared" si="52"/>
        <v>3249.1099999999992</v>
      </c>
      <c r="U402" s="15">
        <f t="shared" si="53"/>
        <v>104.80999999999995</v>
      </c>
      <c r="V402" s="317">
        <f t="shared" si="54"/>
        <v>944.29000000000042</v>
      </c>
      <c r="W402" s="249">
        <v>9683</v>
      </c>
      <c r="X402" s="316"/>
      <c r="Y402" s="317"/>
      <c r="Z402" s="116">
        <f t="shared" si="55"/>
        <v>93</v>
      </c>
    </row>
    <row r="403" spans="1:26" s="249" customFormat="1">
      <c r="A403" s="99" t="s">
        <v>1748</v>
      </c>
      <c r="B403" s="99" t="s">
        <v>1743</v>
      </c>
      <c r="C403" s="99" t="s">
        <v>1744</v>
      </c>
      <c r="D403" s="99" t="s">
        <v>1745</v>
      </c>
      <c r="E403" s="99"/>
      <c r="F403" s="99" t="s">
        <v>1746</v>
      </c>
      <c r="G403" s="134" t="str">
        <f t="shared" si="50"/>
        <v>12/6/2007</v>
      </c>
      <c r="H403" s="135">
        <v>12</v>
      </c>
      <c r="I403" s="135">
        <v>6</v>
      </c>
      <c r="J403" s="136">
        <v>2007</v>
      </c>
      <c r="K403" s="99" t="s">
        <v>1710</v>
      </c>
      <c r="L403" s="99"/>
      <c r="M403" s="99" t="s">
        <v>798</v>
      </c>
      <c r="N403" s="315">
        <v>4193.3999999999996</v>
      </c>
      <c r="O403" s="315"/>
      <c r="Q403" s="249">
        <v>10</v>
      </c>
      <c r="R403" s="30">
        <f t="shared" si="51"/>
        <v>34.93666666666666</v>
      </c>
      <c r="S403" s="5">
        <v>3144.2999999999993</v>
      </c>
      <c r="T403" s="317">
        <f t="shared" si="52"/>
        <v>3249.1099999999992</v>
      </c>
      <c r="U403" s="15">
        <f t="shared" si="53"/>
        <v>104.80999999999995</v>
      </c>
      <c r="V403" s="317">
        <f t="shared" si="54"/>
        <v>944.29000000000042</v>
      </c>
      <c r="W403" s="249">
        <v>9683</v>
      </c>
      <c r="X403" s="316"/>
      <c r="Y403" s="317"/>
      <c r="Z403" s="116">
        <f t="shared" si="55"/>
        <v>93</v>
      </c>
    </row>
    <row r="404" spans="1:26" s="249" customFormat="1">
      <c r="A404" s="99" t="s">
        <v>1749</v>
      </c>
      <c r="B404" s="99" t="s">
        <v>1417</v>
      </c>
      <c r="C404" s="99"/>
      <c r="D404" s="99"/>
      <c r="E404" s="99"/>
      <c r="F404" s="99" t="s">
        <v>1750</v>
      </c>
      <c r="G404" s="134" t="str">
        <f t="shared" si="50"/>
        <v>22/6/2007</v>
      </c>
      <c r="H404" s="135">
        <v>22</v>
      </c>
      <c r="I404" s="135">
        <v>6</v>
      </c>
      <c r="J404" s="136">
        <v>2007</v>
      </c>
      <c r="K404" s="99" t="s">
        <v>1751</v>
      </c>
      <c r="L404" s="99">
        <v>17257</v>
      </c>
      <c r="M404" s="99" t="s">
        <v>798</v>
      </c>
      <c r="N404" s="315">
        <v>1999.95</v>
      </c>
      <c r="O404" s="315"/>
      <c r="Q404" s="249">
        <v>10</v>
      </c>
      <c r="R404" s="30">
        <f t="shared" si="51"/>
        <v>16.657916666666669</v>
      </c>
      <c r="S404" s="5">
        <v>1499.2125000000001</v>
      </c>
      <c r="T404" s="317">
        <f t="shared" si="52"/>
        <v>1549.1862500000002</v>
      </c>
      <c r="U404" s="15">
        <f t="shared" si="53"/>
        <v>49.973750000000109</v>
      </c>
      <c r="V404" s="317">
        <f t="shared" si="54"/>
        <v>450.76374999999985</v>
      </c>
      <c r="W404" s="249">
        <v>9714</v>
      </c>
      <c r="X404" s="316"/>
      <c r="Y404" s="317"/>
      <c r="Z404" s="116">
        <f t="shared" si="55"/>
        <v>93</v>
      </c>
    </row>
    <row r="405" spans="1:26" s="249" customFormat="1">
      <c r="A405" s="99" t="s">
        <v>1752</v>
      </c>
      <c r="B405" s="99" t="s">
        <v>1753</v>
      </c>
      <c r="C405" s="99"/>
      <c r="D405" s="99"/>
      <c r="E405" s="99"/>
      <c r="F405" s="99" t="s">
        <v>849</v>
      </c>
      <c r="G405" s="134" t="str">
        <f t="shared" si="50"/>
        <v>26/11/2007</v>
      </c>
      <c r="H405" s="135">
        <v>26</v>
      </c>
      <c r="I405" s="135">
        <v>11</v>
      </c>
      <c r="J405" s="136">
        <v>2007</v>
      </c>
      <c r="K405" s="99" t="s">
        <v>933</v>
      </c>
      <c r="L405" s="99">
        <v>1913</v>
      </c>
      <c r="M405" s="99" t="s">
        <v>798</v>
      </c>
      <c r="N405" s="315">
        <v>7609.6</v>
      </c>
      <c r="O405" s="315"/>
      <c r="Q405" s="249">
        <v>10</v>
      </c>
      <c r="R405" s="30">
        <f t="shared" si="51"/>
        <v>63.405000000000001</v>
      </c>
      <c r="S405" s="5">
        <v>5389.4250000000002</v>
      </c>
      <c r="T405" s="317">
        <f t="shared" si="52"/>
        <v>5579.64</v>
      </c>
      <c r="U405" s="15">
        <f t="shared" si="53"/>
        <v>190.21500000000015</v>
      </c>
      <c r="V405" s="317">
        <f t="shared" si="54"/>
        <v>2029.96</v>
      </c>
      <c r="W405" s="249">
        <v>10391</v>
      </c>
      <c r="X405" s="316"/>
      <c r="Y405" s="317"/>
      <c r="Z405" s="116">
        <f t="shared" si="55"/>
        <v>88</v>
      </c>
    </row>
    <row r="406" spans="1:26" s="249" customFormat="1">
      <c r="A406" s="99" t="s">
        <v>1752</v>
      </c>
      <c r="B406" s="99" t="s">
        <v>1754</v>
      </c>
      <c r="C406" s="99"/>
      <c r="D406" s="99"/>
      <c r="E406" s="99"/>
      <c r="F406" s="99" t="s">
        <v>849</v>
      </c>
      <c r="G406" s="134" t="str">
        <f t="shared" si="50"/>
        <v>26/11/2007</v>
      </c>
      <c r="H406" s="135">
        <v>26</v>
      </c>
      <c r="I406" s="135">
        <v>11</v>
      </c>
      <c r="J406" s="136">
        <v>2007</v>
      </c>
      <c r="K406" s="99" t="s">
        <v>933</v>
      </c>
      <c r="L406" s="99">
        <v>1913</v>
      </c>
      <c r="M406" s="99" t="s">
        <v>798</v>
      </c>
      <c r="N406" s="315">
        <v>3990.4</v>
      </c>
      <c r="O406" s="315"/>
      <c r="Q406" s="249">
        <v>10</v>
      </c>
      <c r="R406" s="30">
        <f t="shared" si="51"/>
        <v>33.244999999999997</v>
      </c>
      <c r="S406" s="5">
        <v>2825.8249999999998</v>
      </c>
      <c r="T406" s="317">
        <f t="shared" si="52"/>
        <v>2925.56</v>
      </c>
      <c r="U406" s="15">
        <f t="shared" si="53"/>
        <v>99.735000000000127</v>
      </c>
      <c r="V406" s="317">
        <f t="shared" si="54"/>
        <v>1064.8400000000001</v>
      </c>
      <c r="W406" s="249">
        <v>10391</v>
      </c>
      <c r="X406" s="316"/>
      <c r="Y406" s="317"/>
      <c r="Z406" s="116">
        <f t="shared" si="55"/>
        <v>88</v>
      </c>
    </row>
    <row r="407" spans="1:26" s="249" customFormat="1">
      <c r="A407" s="99" t="s">
        <v>1755</v>
      </c>
      <c r="B407" s="99" t="s">
        <v>1756</v>
      </c>
      <c r="C407" s="99"/>
      <c r="D407" s="99"/>
      <c r="E407" s="99"/>
      <c r="F407" s="99" t="s">
        <v>867</v>
      </c>
      <c r="G407" s="134" t="str">
        <f t="shared" si="50"/>
        <v>17/12/2007</v>
      </c>
      <c r="H407" s="135">
        <v>17</v>
      </c>
      <c r="I407" s="135">
        <v>12</v>
      </c>
      <c r="J407" s="136">
        <v>2007</v>
      </c>
      <c r="K407" s="99" t="s">
        <v>58</v>
      </c>
      <c r="L407" s="99">
        <v>150028</v>
      </c>
      <c r="M407" s="99" t="s">
        <v>798</v>
      </c>
      <c r="N407" s="315">
        <v>814.78</v>
      </c>
      <c r="O407" s="315"/>
      <c r="Q407" s="249">
        <v>10</v>
      </c>
      <c r="R407" s="30">
        <f t="shared" si="51"/>
        <v>6.7815000000000003</v>
      </c>
      <c r="S407" s="5">
        <v>569.64600000000007</v>
      </c>
      <c r="T407" s="317">
        <f t="shared" si="52"/>
        <v>589.9905</v>
      </c>
      <c r="U407" s="15">
        <f t="shared" si="53"/>
        <v>20.344499999999925</v>
      </c>
      <c r="V407" s="317">
        <f t="shared" si="54"/>
        <v>224.78949999999998</v>
      </c>
      <c r="W407" s="249">
        <v>10414</v>
      </c>
      <c r="X407" s="316"/>
      <c r="Y407" s="317"/>
      <c r="Z407" s="116">
        <f t="shared" si="55"/>
        <v>87</v>
      </c>
    </row>
    <row r="408" spans="1:26" s="249" customFormat="1">
      <c r="A408" s="99" t="s">
        <v>1757</v>
      </c>
      <c r="B408" s="99" t="s">
        <v>1756</v>
      </c>
      <c r="C408" s="99"/>
      <c r="D408" s="99"/>
      <c r="E408" s="99"/>
      <c r="F408" s="99" t="s">
        <v>867</v>
      </c>
      <c r="G408" s="134" t="str">
        <f t="shared" si="50"/>
        <v>17/12/2007</v>
      </c>
      <c r="H408" s="135">
        <v>17</v>
      </c>
      <c r="I408" s="135">
        <v>12</v>
      </c>
      <c r="J408" s="136">
        <v>2007</v>
      </c>
      <c r="K408" s="99" t="s">
        <v>58</v>
      </c>
      <c r="L408" s="99">
        <v>150028</v>
      </c>
      <c r="M408" s="99" t="s">
        <v>798</v>
      </c>
      <c r="N408" s="315">
        <v>814.78</v>
      </c>
      <c r="O408" s="315"/>
      <c r="Q408" s="249">
        <v>10</v>
      </c>
      <c r="R408" s="30">
        <f t="shared" si="51"/>
        <v>6.7815000000000003</v>
      </c>
      <c r="S408" s="5">
        <v>569.64600000000007</v>
      </c>
      <c r="T408" s="317">
        <f t="shared" si="52"/>
        <v>589.9905</v>
      </c>
      <c r="U408" s="15">
        <f t="shared" si="53"/>
        <v>20.344499999999925</v>
      </c>
      <c r="V408" s="317">
        <f t="shared" si="54"/>
        <v>224.78949999999998</v>
      </c>
      <c r="W408" s="249">
        <v>10414</v>
      </c>
      <c r="X408" s="316"/>
      <c r="Y408" s="317"/>
      <c r="Z408" s="116">
        <f t="shared" si="55"/>
        <v>87</v>
      </c>
    </row>
    <row r="409" spans="1:26" s="249" customFormat="1">
      <c r="A409" s="99" t="s">
        <v>1758</v>
      </c>
      <c r="B409" s="99" t="s">
        <v>1756</v>
      </c>
      <c r="C409" s="99"/>
      <c r="D409" s="99"/>
      <c r="E409" s="99"/>
      <c r="F409" s="99" t="s">
        <v>867</v>
      </c>
      <c r="G409" s="134" t="str">
        <f t="shared" si="50"/>
        <v>17/12/2007</v>
      </c>
      <c r="H409" s="135">
        <v>17</v>
      </c>
      <c r="I409" s="135">
        <v>12</v>
      </c>
      <c r="J409" s="136">
        <v>2007</v>
      </c>
      <c r="K409" s="99" t="s">
        <v>58</v>
      </c>
      <c r="L409" s="99">
        <v>150028</v>
      </c>
      <c r="M409" s="99" t="s">
        <v>798</v>
      </c>
      <c r="N409" s="315">
        <v>814.78</v>
      </c>
      <c r="O409" s="315"/>
      <c r="Q409" s="249">
        <v>10</v>
      </c>
      <c r="R409" s="30">
        <f t="shared" si="51"/>
        <v>6.7815000000000003</v>
      </c>
      <c r="S409" s="5">
        <v>569.64600000000007</v>
      </c>
      <c r="T409" s="317">
        <f t="shared" si="52"/>
        <v>589.9905</v>
      </c>
      <c r="U409" s="15">
        <f t="shared" si="53"/>
        <v>20.344499999999925</v>
      </c>
      <c r="V409" s="317">
        <f t="shared" si="54"/>
        <v>224.78949999999998</v>
      </c>
      <c r="W409" s="249">
        <v>10414</v>
      </c>
      <c r="X409" s="316"/>
      <c r="Y409" s="317"/>
      <c r="Z409" s="116">
        <f t="shared" si="55"/>
        <v>87</v>
      </c>
    </row>
    <row r="410" spans="1:26" s="249" customFormat="1">
      <c r="A410" s="99" t="s">
        <v>1759</v>
      </c>
      <c r="B410" s="99" t="s">
        <v>1760</v>
      </c>
      <c r="C410" s="99"/>
      <c r="D410" s="99"/>
      <c r="E410" s="99"/>
      <c r="F410" s="99" t="s">
        <v>867</v>
      </c>
      <c r="G410" s="134" t="str">
        <f t="shared" si="50"/>
        <v>11/12/2007</v>
      </c>
      <c r="H410" s="135">
        <v>11</v>
      </c>
      <c r="I410" s="135">
        <v>12</v>
      </c>
      <c r="J410" s="136">
        <v>2007</v>
      </c>
      <c r="K410" s="99" t="s">
        <v>933</v>
      </c>
      <c r="L410" s="99">
        <v>1927</v>
      </c>
      <c r="M410" s="99" t="s">
        <v>798</v>
      </c>
      <c r="N410" s="315">
        <f>4092.48-1.7</f>
        <v>4090.78</v>
      </c>
      <c r="O410" s="315"/>
      <c r="Q410" s="249">
        <v>10</v>
      </c>
      <c r="R410" s="30">
        <f t="shared" si="51"/>
        <v>34.081499999999998</v>
      </c>
      <c r="S410" s="5">
        <v>2862.846</v>
      </c>
      <c r="T410" s="317">
        <f t="shared" si="52"/>
        <v>2965.0904999999998</v>
      </c>
      <c r="U410" s="15">
        <f t="shared" si="53"/>
        <v>102.24449999999979</v>
      </c>
      <c r="V410" s="317">
        <f t="shared" si="54"/>
        <v>1125.6895000000004</v>
      </c>
      <c r="W410" s="249">
        <v>10394</v>
      </c>
      <c r="X410" s="316"/>
      <c r="Y410" s="317"/>
      <c r="Z410" s="116">
        <f t="shared" si="55"/>
        <v>87</v>
      </c>
    </row>
    <row r="411" spans="1:26" s="249" customFormat="1">
      <c r="A411" s="22" t="s">
        <v>241</v>
      </c>
      <c r="B411" s="99"/>
      <c r="C411" s="99"/>
      <c r="D411" s="99"/>
      <c r="E411" s="99"/>
      <c r="F411" s="99"/>
      <c r="G411" s="134"/>
      <c r="H411" s="135"/>
      <c r="I411" s="135"/>
      <c r="J411" s="136"/>
      <c r="K411" s="99"/>
      <c r="L411" s="136"/>
      <c r="M411" s="99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301264.42483333359</v>
      </c>
      <c r="U411" s="26">
        <f t="shared" si="56"/>
        <v>9925.1382499999818</v>
      </c>
      <c r="V411" s="26">
        <f t="shared" si="56"/>
        <v>95817.105166666734</v>
      </c>
      <c r="X411" s="316"/>
      <c r="Y411" s="317"/>
      <c r="Z411" s="116"/>
    </row>
    <row r="412" spans="1:26" s="249" customFormat="1">
      <c r="A412" s="99"/>
      <c r="B412" s="99"/>
      <c r="C412" s="99"/>
      <c r="D412" s="99"/>
      <c r="E412" s="99"/>
      <c r="F412" s="99"/>
      <c r="G412" s="134"/>
      <c r="H412" s="135"/>
      <c r="I412" s="135"/>
      <c r="J412" s="136"/>
      <c r="K412" s="99"/>
      <c r="L412" s="99"/>
      <c r="M412" s="99"/>
      <c r="N412" s="315"/>
      <c r="O412" s="315"/>
      <c r="R412" s="30"/>
      <c r="S412" s="30"/>
      <c r="T412" s="317"/>
      <c r="U412" s="317"/>
      <c r="V412" s="317"/>
      <c r="X412" s="316"/>
      <c r="Y412" s="317"/>
      <c r="Z412" s="116"/>
    </row>
    <row r="413" spans="1:26" s="249" customFormat="1">
      <c r="A413" s="22" t="s">
        <v>242</v>
      </c>
      <c r="B413" s="99"/>
      <c r="C413" s="99"/>
      <c r="D413" s="99"/>
      <c r="E413" s="99"/>
      <c r="F413" s="99"/>
      <c r="G413" s="134"/>
      <c r="H413" s="135"/>
      <c r="I413" s="135"/>
      <c r="J413" s="136"/>
      <c r="K413" s="99"/>
      <c r="L413" s="99"/>
      <c r="M413" s="99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8737.8178333333344</v>
      </c>
      <c r="S413" s="29">
        <v>2444033.3722499986</v>
      </c>
      <c r="T413" s="29">
        <f t="shared" si="57"/>
        <v>2469824.0707499981</v>
      </c>
      <c r="U413" s="29">
        <f t="shared" si="57"/>
        <v>25790.698499999969</v>
      </c>
      <c r="V413" s="29">
        <f t="shared" si="57"/>
        <v>135680.34925000009</v>
      </c>
      <c r="X413" s="316"/>
      <c r="Y413" s="317"/>
      <c r="Z413" s="116"/>
    </row>
    <row r="414" spans="1:26" s="249" customFormat="1">
      <c r="A414" s="99"/>
      <c r="B414" s="99"/>
      <c r="C414" s="99"/>
      <c r="D414" s="99"/>
      <c r="E414" s="99"/>
      <c r="F414" s="99"/>
      <c r="G414" s="134"/>
      <c r="H414" s="135"/>
      <c r="I414" s="135"/>
      <c r="J414" s="136"/>
      <c r="K414" s="99"/>
      <c r="L414" s="99"/>
      <c r="M414" s="99"/>
      <c r="N414" s="315"/>
      <c r="O414" s="315"/>
      <c r="R414" s="30"/>
      <c r="S414" s="30"/>
      <c r="T414" s="317"/>
      <c r="U414" s="317"/>
      <c r="V414" s="317"/>
      <c r="X414" s="316"/>
      <c r="Y414" s="317"/>
      <c r="Z414" s="116"/>
    </row>
    <row r="415" spans="1:26" s="249" customFormat="1">
      <c r="A415" s="249" t="s">
        <v>1761</v>
      </c>
      <c r="B415" s="249" t="s">
        <v>1762</v>
      </c>
      <c r="E415" s="99"/>
      <c r="F415" s="99" t="s">
        <v>1763</v>
      </c>
      <c r="G415" s="134" t="str">
        <f t="shared" ref="G415:G478" si="58">CONCATENATE(H415,"/",I415,"/",J415,)</f>
        <v>18/1/2008</v>
      </c>
      <c r="H415" s="249">
        <v>18</v>
      </c>
      <c r="I415" s="249">
        <v>1</v>
      </c>
      <c r="J415" s="249">
        <v>2008</v>
      </c>
      <c r="M415" s="249" t="s">
        <v>798</v>
      </c>
      <c r="N415" s="355">
        <v>37120</v>
      </c>
      <c r="O415" s="354" t="s">
        <v>1096</v>
      </c>
      <c r="Q415" s="249">
        <v>10</v>
      </c>
      <c r="R415" s="30">
        <f t="shared" ref="R415:R478" si="59">(((N415)-1)/10)/12</f>
        <v>309.32499999999999</v>
      </c>
      <c r="S415" s="5">
        <v>25673.974999999999</v>
      </c>
      <c r="T415" s="317">
        <f t="shared" ref="T415:T478" si="60">Z415*R415</f>
        <v>26601.95</v>
      </c>
      <c r="U415" s="15">
        <f t="shared" ref="U415:U478" si="61">T415-S415</f>
        <v>927.97500000000218</v>
      </c>
      <c r="V415" s="317">
        <f t="shared" ref="V415:V478" si="62">N415-T415</f>
        <v>10518.05</v>
      </c>
      <c r="W415" s="249">
        <v>10571</v>
      </c>
      <c r="X415" s="316"/>
      <c r="Y415" s="317"/>
      <c r="Z415" s="116">
        <f t="shared" ref="Z415:Z478" si="63">IF((DATEDIF(G415,Z$4,"m"))&gt;=120,120,(DATEDIF(G415,Z$4,"m")))</f>
        <v>86</v>
      </c>
    </row>
    <row r="416" spans="1:26" s="249" customFormat="1">
      <c r="A416" s="249" t="s">
        <v>1764</v>
      </c>
      <c r="B416" s="249" t="s">
        <v>1765</v>
      </c>
      <c r="D416" s="249" t="s">
        <v>1766</v>
      </c>
      <c r="E416" s="99"/>
      <c r="F416" s="99" t="s">
        <v>1767</v>
      </c>
      <c r="G416" s="134" t="str">
        <f t="shared" si="58"/>
        <v>26/3/2008</v>
      </c>
      <c r="H416" s="249">
        <v>26</v>
      </c>
      <c r="I416" s="249">
        <v>3</v>
      </c>
      <c r="J416" s="249">
        <v>2008</v>
      </c>
      <c r="K416" s="249" t="s">
        <v>1768</v>
      </c>
      <c r="L416" s="99"/>
      <c r="M416" s="249" t="s">
        <v>798</v>
      </c>
      <c r="N416" s="355">
        <v>4707.28</v>
      </c>
      <c r="O416" s="355"/>
      <c r="Q416" s="249">
        <v>10</v>
      </c>
      <c r="R416" s="30">
        <f t="shared" si="59"/>
        <v>39.219000000000001</v>
      </c>
      <c r="S416" s="5">
        <v>3176.739</v>
      </c>
      <c r="T416" s="317">
        <f t="shared" si="60"/>
        <v>3294.3960000000002</v>
      </c>
      <c r="U416" s="15">
        <f t="shared" si="61"/>
        <v>117.65700000000015</v>
      </c>
      <c r="V416" s="317">
        <f t="shared" si="62"/>
        <v>1412.8839999999996</v>
      </c>
      <c r="W416" s="249">
        <v>10793</v>
      </c>
      <c r="X416" s="316"/>
      <c r="Y416" s="317"/>
      <c r="Z416" s="116">
        <f t="shared" si="63"/>
        <v>84</v>
      </c>
    </row>
    <row r="417" spans="1:26" s="249" customFormat="1">
      <c r="A417" s="249" t="s">
        <v>1769</v>
      </c>
      <c r="B417" s="249" t="s">
        <v>1770</v>
      </c>
      <c r="D417" s="249" t="s">
        <v>1771</v>
      </c>
      <c r="E417" s="99"/>
      <c r="F417" s="99" t="s">
        <v>1767</v>
      </c>
      <c r="G417" s="134" t="str">
        <f t="shared" si="58"/>
        <v>26/3/2008</v>
      </c>
      <c r="H417" s="249">
        <v>26</v>
      </c>
      <c r="I417" s="249">
        <v>3</v>
      </c>
      <c r="J417" s="249">
        <v>2008</v>
      </c>
      <c r="K417" s="249" t="s">
        <v>1768</v>
      </c>
      <c r="L417" s="99"/>
      <c r="M417" s="249" t="s">
        <v>798</v>
      </c>
      <c r="N417" s="355">
        <v>4019.4</v>
      </c>
      <c r="O417" s="355"/>
      <c r="Q417" s="249">
        <v>10</v>
      </c>
      <c r="R417" s="30">
        <f t="shared" si="59"/>
        <v>33.486666666666672</v>
      </c>
      <c r="S417" s="5">
        <v>2712.4200000000005</v>
      </c>
      <c r="T417" s="317">
        <f t="shared" si="60"/>
        <v>2812.8800000000006</v>
      </c>
      <c r="U417" s="15">
        <f t="shared" si="61"/>
        <v>100.46000000000004</v>
      </c>
      <c r="V417" s="317">
        <f t="shared" si="62"/>
        <v>1206.5199999999995</v>
      </c>
      <c r="W417" s="249">
        <v>10793</v>
      </c>
      <c r="X417" s="316"/>
      <c r="Y417" s="317"/>
      <c r="Z417" s="116">
        <f t="shared" si="63"/>
        <v>84</v>
      </c>
    </row>
    <row r="418" spans="1:26" s="249" customFormat="1">
      <c r="A418" s="249" t="s">
        <v>1772</v>
      </c>
      <c r="B418" s="249" t="s">
        <v>1773</v>
      </c>
      <c r="D418" s="249" t="s">
        <v>1774</v>
      </c>
      <c r="E418" s="99"/>
      <c r="F418" s="99" t="s">
        <v>1767</v>
      </c>
      <c r="G418" s="134" t="str">
        <f t="shared" si="58"/>
        <v>26/3/2008</v>
      </c>
      <c r="H418" s="249">
        <v>26</v>
      </c>
      <c r="I418" s="249">
        <v>3</v>
      </c>
      <c r="J418" s="249">
        <v>2008</v>
      </c>
      <c r="K418" s="249" t="s">
        <v>1768</v>
      </c>
      <c r="L418" s="99"/>
      <c r="M418" s="249" t="s">
        <v>798</v>
      </c>
      <c r="N418" s="355">
        <v>1147.24</v>
      </c>
      <c r="O418" s="355"/>
      <c r="Q418" s="249">
        <v>10</v>
      </c>
      <c r="R418" s="30">
        <f t="shared" si="59"/>
        <v>9.5519999999999996</v>
      </c>
      <c r="S418" s="5">
        <v>773.71199999999999</v>
      </c>
      <c r="T418" s="317">
        <f t="shared" si="60"/>
        <v>802.36799999999994</v>
      </c>
      <c r="U418" s="15">
        <f t="shared" si="61"/>
        <v>28.655999999999949</v>
      </c>
      <c r="V418" s="317">
        <f t="shared" si="62"/>
        <v>344.87200000000007</v>
      </c>
      <c r="W418" s="249">
        <v>10793</v>
      </c>
      <c r="X418" s="316"/>
      <c r="Y418" s="317"/>
      <c r="Z418" s="116">
        <f t="shared" si="63"/>
        <v>84</v>
      </c>
    </row>
    <row r="419" spans="1:26" s="249" customFormat="1">
      <c r="A419" s="249" t="s">
        <v>1775</v>
      </c>
      <c r="B419" s="249" t="s">
        <v>1773</v>
      </c>
      <c r="D419" s="249" t="s">
        <v>1774</v>
      </c>
      <c r="E419" s="99"/>
      <c r="F419" s="99" t="s">
        <v>1767</v>
      </c>
      <c r="G419" s="134" t="str">
        <f t="shared" si="58"/>
        <v>26/3/2008</v>
      </c>
      <c r="H419" s="249">
        <v>26</v>
      </c>
      <c r="I419" s="249">
        <v>3</v>
      </c>
      <c r="J419" s="249">
        <v>2008</v>
      </c>
      <c r="K419" s="249" t="s">
        <v>1768</v>
      </c>
      <c r="L419" s="99"/>
      <c r="M419" s="249" t="s">
        <v>798</v>
      </c>
      <c r="N419" s="355">
        <v>1147.24</v>
      </c>
      <c r="O419" s="355"/>
      <c r="Q419" s="249">
        <v>10</v>
      </c>
      <c r="R419" s="30">
        <f t="shared" si="59"/>
        <v>9.5519999999999996</v>
      </c>
      <c r="S419" s="5">
        <v>773.71199999999999</v>
      </c>
      <c r="T419" s="317">
        <f t="shared" si="60"/>
        <v>802.36799999999994</v>
      </c>
      <c r="U419" s="15">
        <f t="shared" si="61"/>
        <v>28.655999999999949</v>
      </c>
      <c r="V419" s="317">
        <f t="shared" si="62"/>
        <v>344.87200000000007</v>
      </c>
      <c r="W419" s="249">
        <v>10793</v>
      </c>
      <c r="X419" s="316"/>
      <c r="Y419" s="317"/>
      <c r="Z419" s="116">
        <f t="shared" si="63"/>
        <v>84</v>
      </c>
    </row>
    <row r="420" spans="1:26" s="249" customFormat="1">
      <c r="A420" s="249" t="s">
        <v>1776</v>
      </c>
      <c r="B420" s="249" t="s">
        <v>1777</v>
      </c>
      <c r="D420" s="99">
        <v>1000</v>
      </c>
      <c r="E420" s="99"/>
      <c r="F420" s="99" t="s">
        <v>1767</v>
      </c>
      <c r="G420" s="134" t="str">
        <f t="shared" si="58"/>
        <v>26/3/2008</v>
      </c>
      <c r="H420" s="249">
        <v>26</v>
      </c>
      <c r="I420" s="249">
        <v>3</v>
      </c>
      <c r="J420" s="249">
        <v>2008</v>
      </c>
      <c r="K420" s="249" t="s">
        <v>1768</v>
      </c>
      <c r="L420" s="99"/>
      <c r="M420" s="249" t="s">
        <v>798</v>
      </c>
      <c r="N420" s="355">
        <v>5491.44</v>
      </c>
      <c r="O420" s="355"/>
      <c r="Q420" s="249">
        <v>10</v>
      </c>
      <c r="R420" s="30">
        <f t="shared" si="59"/>
        <v>45.753666666666668</v>
      </c>
      <c r="S420" s="5">
        <v>3706.047</v>
      </c>
      <c r="T420" s="317">
        <f t="shared" si="60"/>
        <v>3843.308</v>
      </c>
      <c r="U420" s="15">
        <f t="shared" si="61"/>
        <v>137.26099999999997</v>
      </c>
      <c r="V420" s="317">
        <f t="shared" si="62"/>
        <v>1648.1319999999996</v>
      </c>
      <c r="W420" s="249">
        <v>10793</v>
      </c>
      <c r="X420" s="316"/>
      <c r="Y420" s="317"/>
      <c r="Z420" s="116">
        <f t="shared" si="63"/>
        <v>84</v>
      </c>
    </row>
    <row r="421" spans="1:26" s="249" customFormat="1">
      <c r="A421" s="249" t="s">
        <v>1778</v>
      </c>
      <c r="B421" s="249" t="s">
        <v>1777</v>
      </c>
      <c r="D421" s="99">
        <v>1000</v>
      </c>
      <c r="E421" s="99"/>
      <c r="F421" s="99" t="s">
        <v>1767</v>
      </c>
      <c r="G421" s="134" t="str">
        <f t="shared" si="58"/>
        <v>26/3/2008</v>
      </c>
      <c r="H421" s="249">
        <v>26</v>
      </c>
      <c r="I421" s="249">
        <v>3</v>
      </c>
      <c r="J421" s="249">
        <v>2008</v>
      </c>
      <c r="K421" s="249" t="s">
        <v>1768</v>
      </c>
      <c r="L421" s="99"/>
      <c r="M421" s="249" t="s">
        <v>798</v>
      </c>
      <c r="N421" s="355">
        <v>5491.44</v>
      </c>
      <c r="O421" s="355"/>
      <c r="Q421" s="249">
        <v>10</v>
      </c>
      <c r="R421" s="30">
        <f t="shared" si="59"/>
        <v>45.753666666666668</v>
      </c>
      <c r="S421" s="5">
        <v>3706.047</v>
      </c>
      <c r="T421" s="317">
        <f t="shared" si="60"/>
        <v>3843.308</v>
      </c>
      <c r="U421" s="15">
        <f t="shared" si="61"/>
        <v>137.26099999999997</v>
      </c>
      <c r="V421" s="317">
        <f t="shared" si="62"/>
        <v>1648.1319999999996</v>
      </c>
      <c r="W421" s="249">
        <v>10793</v>
      </c>
      <c r="X421" s="316"/>
      <c r="Y421" s="317"/>
      <c r="Z421" s="116">
        <f t="shared" si="63"/>
        <v>84</v>
      </c>
    </row>
    <row r="422" spans="1:26" s="249" customFormat="1">
      <c r="A422" s="249" t="s">
        <v>1779</v>
      </c>
      <c r="B422" s="249" t="s">
        <v>1780</v>
      </c>
      <c r="D422" s="249" t="s">
        <v>1781</v>
      </c>
      <c r="E422" s="99"/>
      <c r="F422" s="99" t="s">
        <v>1767</v>
      </c>
      <c r="G422" s="134" t="str">
        <f t="shared" si="58"/>
        <v>26/3/2008</v>
      </c>
      <c r="H422" s="249">
        <v>26</v>
      </c>
      <c r="I422" s="249">
        <v>3</v>
      </c>
      <c r="J422" s="249">
        <v>2008</v>
      </c>
      <c r="K422" s="249" t="s">
        <v>1768</v>
      </c>
      <c r="L422" s="99"/>
      <c r="M422" s="249" t="s">
        <v>798</v>
      </c>
      <c r="N422" s="355">
        <v>6074.92</v>
      </c>
      <c r="O422" s="355"/>
      <c r="Q422" s="249">
        <v>10</v>
      </c>
      <c r="R422" s="30">
        <f t="shared" si="59"/>
        <v>50.616000000000007</v>
      </c>
      <c r="S422" s="5">
        <v>4099.8960000000006</v>
      </c>
      <c r="T422" s="317">
        <f t="shared" si="60"/>
        <v>4251.7440000000006</v>
      </c>
      <c r="U422" s="15">
        <f t="shared" si="61"/>
        <v>151.84799999999996</v>
      </c>
      <c r="V422" s="317">
        <f t="shared" si="62"/>
        <v>1823.1759999999995</v>
      </c>
      <c r="W422" s="249">
        <v>10793</v>
      </c>
      <c r="X422" s="316"/>
      <c r="Y422" s="317"/>
      <c r="Z422" s="116">
        <f t="shared" si="63"/>
        <v>84</v>
      </c>
    </row>
    <row r="423" spans="1:26" s="249" customFormat="1">
      <c r="A423" s="249" t="s">
        <v>1782</v>
      </c>
      <c r="B423" s="249" t="s">
        <v>1783</v>
      </c>
      <c r="D423" s="249" t="s">
        <v>1781</v>
      </c>
      <c r="E423" s="99"/>
      <c r="F423" s="99" t="s">
        <v>1767</v>
      </c>
      <c r="G423" s="134" t="str">
        <f t="shared" si="58"/>
        <v>26/3/2008</v>
      </c>
      <c r="H423" s="249">
        <v>26</v>
      </c>
      <c r="I423" s="249">
        <v>3</v>
      </c>
      <c r="J423" s="249">
        <v>2008</v>
      </c>
      <c r="K423" s="249" t="s">
        <v>1768</v>
      </c>
      <c r="L423" s="99"/>
      <c r="M423" s="249" t="s">
        <v>798</v>
      </c>
      <c r="N423" s="355">
        <v>6074.92</v>
      </c>
      <c r="O423" s="355"/>
      <c r="Q423" s="249">
        <v>10</v>
      </c>
      <c r="R423" s="30">
        <f t="shared" si="59"/>
        <v>50.616000000000007</v>
      </c>
      <c r="S423" s="5">
        <v>4099.8960000000006</v>
      </c>
      <c r="T423" s="317">
        <f t="shared" si="60"/>
        <v>4251.7440000000006</v>
      </c>
      <c r="U423" s="15">
        <f t="shared" si="61"/>
        <v>151.84799999999996</v>
      </c>
      <c r="V423" s="317">
        <f t="shared" si="62"/>
        <v>1823.1759999999995</v>
      </c>
      <c r="W423" s="249">
        <v>10793</v>
      </c>
      <c r="X423" s="316"/>
      <c r="Y423" s="317"/>
      <c r="Z423" s="116">
        <f t="shared" si="63"/>
        <v>84</v>
      </c>
    </row>
    <row r="424" spans="1:26" s="249" customFormat="1">
      <c r="A424" s="249" t="s">
        <v>1784</v>
      </c>
      <c r="B424" s="249" t="s">
        <v>1785</v>
      </c>
      <c r="D424" s="249" t="s">
        <v>1781</v>
      </c>
      <c r="E424" s="99"/>
      <c r="F424" s="99" t="s">
        <v>1767</v>
      </c>
      <c r="G424" s="134" t="str">
        <f t="shared" si="58"/>
        <v>26/3/2008</v>
      </c>
      <c r="H424" s="249">
        <v>26</v>
      </c>
      <c r="I424" s="249">
        <v>3</v>
      </c>
      <c r="J424" s="249">
        <v>2008</v>
      </c>
      <c r="K424" s="249" t="s">
        <v>1768</v>
      </c>
      <c r="L424" s="99"/>
      <c r="M424" s="249" t="s">
        <v>798</v>
      </c>
      <c r="N424" s="355">
        <v>6074.92</v>
      </c>
      <c r="O424" s="355"/>
      <c r="Q424" s="249">
        <v>10</v>
      </c>
      <c r="R424" s="30">
        <f t="shared" si="59"/>
        <v>50.616000000000007</v>
      </c>
      <c r="S424" s="5">
        <v>4099.8960000000006</v>
      </c>
      <c r="T424" s="317">
        <f t="shared" si="60"/>
        <v>4251.7440000000006</v>
      </c>
      <c r="U424" s="15">
        <f t="shared" si="61"/>
        <v>151.84799999999996</v>
      </c>
      <c r="V424" s="317">
        <f t="shared" si="62"/>
        <v>1823.1759999999995</v>
      </c>
      <c r="W424" s="249">
        <v>10793</v>
      </c>
      <c r="X424" s="316"/>
      <c r="Y424" s="317"/>
      <c r="Z424" s="116">
        <f t="shared" si="63"/>
        <v>84</v>
      </c>
    </row>
    <row r="425" spans="1:26" s="105" customFormat="1">
      <c r="A425" s="105" t="s">
        <v>1786</v>
      </c>
      <c r="B425" s="219" t="s">
        <v>1787</v>
      </c>
      <c r="E425" s="99"/>
      <c r="F425" s="99" t="s">
        <v>1767</v>
      </c>
      <c r="G425" s="134" t="str">
        <f t="shared" si="58"/>
        <v>26/3/2008</v>
      </c>
      <c r="H425" s="105">
        <v>26</v>
      </c>
      <c r="I425" s="105">
        <v>3</v>
      </c>
      <c r="J425" s="105">
        <v>2008</v>
      </c>
      <c r="K425" s="105" t="s">
        <v>1768</v>
      </c>
      <c r="L425" s="99"/>
      <c r="M425" s="105" t="s">
        <v>798</v>
      </c>
      <c r="N425" s="220">
        <v>600.88</v>
      </c>
      <c r="O425" s="220"/>
      <c r="Q425" s="105">
        <v>10</v>
      </c>
      <c r="R425" s="30">
        <f t="shared" si="59"/>
        <v>4.9989999999999997</v>
      </c>
      <c r="S425" s="5">
        <v>404.91899999999998</v>
      </c>
      <c r="T425" s="137">
        <f t="shared" si="60"/>
        <v>419.916</v>
      </c>
      <c r="U425" s="15">
        <f t="shared" si="61"/>
        <v>14.997000000000014</v>
      </c>
      <c r="V425" s="137">
        <f t="shared" si="62"/>
        <v>180.964</v>
      </c>
      <c r="W425" s="105">
        <v>10793</v>
      </c>
      <c r="X425" s="138"/>
      <c r="Y425" s="137"/>
      <c r="Z425" s="116">
        <f t="shared" si="63"/>
        <v>84</v>
      </c>
    </row>
    <row r="426" spans="1:26" s="105" customFormat="1">
      <c r="A426" s="105" t="s">
        <v>1788</v>
      </c>
      <c r="B426" s="219" t="s">
        <v>1787</v>
      </c>
      <c r="E426" s="99"/>
      <c r="F426" s="99" t="s">
        <v>1767</v>
      </c>
      <c r="G426" s="134" t="str">
        <f t="shared" si="58"/>
        <v>26/3/2008</v>
      </c>
      <c r="H426" s="105">
        <v>26</v>
      </c>
      <c r="I426" s="105">
        <v>3</v>
      </c>
      <c r="J426" s="105">
        <v>2008</v>
      </c>
      <c r="K426" s="105" t="s">
        <v>1768</v>
      </c>
      <c r="L426" s="99"/>
      <c r="M426" s="105" t="s">
        <v>798</v>
      </c>
      <c r="N426" s="220">
        <v>600.88</v>
      </c>
      <c r="O426" s="220" t="s">
        <v>1021</v>
      </c>
      <c r="Q426" s="105">
        <v>10</v>
      </c>
      <c r="R426" s="30">
        <f t="shared" si="59"/>
        <v>4.9989999999999997</v>
      </c>
      <c r="S426" s="5">
        <v>404.91899999999998</v>
      </c>
      <c r="T426" s="137">
        <f t="shared" si="60"/>
        <v>419.916</v>
      </c>
      <c r="U426" s="15">
        <f t="shared" si="61"/>
        <v>14.997000000000014</v>
      </c>
      <c r="V426" s="137">
        <f t="shared" si="62"/>
        <v>180.964</v>
      </c>
      <c r="W426" s="105">
        <v>10793</v>
      </c>
      <c r="X426" s="138"/>
      <c r="Y426" s="137"/>
      <c r="Z426" s="116">
        <f t="shared" si="63"/>
        <v>84</v>
      </c>
    </row>
    <row r="427" spans="1:26" s="105" customFormat="1">
      <c r="A427" s="105" t="s">
        <v>1789</v>
      </c>
      <c r="B427" s="219" t="s">
        <v>1787</v>
      </c>
      <c r="E427" s="99"/>
      <c r="F427" s="99" t="s">
        <v>1767</v>
      </c>
      <c r="G427" s="134" t="str">
        <f t="shared" si="58"/>
        <v>26/3/2008</v>
      </c>
      <c r="H427" s="105">
        <v>26</v>
      </c>
      <c r="I427" s="105">
        <v>3</v>
      </c>
      <c r="J427" s="105">
        <v>2008</v>
      </c>
      <c r="K427" s="105" t="s">
        <v>1768</v>
      </c>
      <c r="L427" s="99"/>
      <c r="M427" s="105" t="s">
        <v>798</v>
      </c>
      <c r="N427" s="220">
        <v>600.88</v>
      </c>
      <c r="O427" s="220"/>
      <c r="Q427" s="105">
        <v>10</v>
      </c>
      <c r="R427" s="30">
        <f t="shared" si="59"/>
        <v>4.9989999999999997</v>
      </c>
      <c r="S427" s="5">
        <v>404.91899999999998</v>
      </c>
      <c r="T427" s="137">
        <f t="shared" si="60"/>
        <v>419.916</v>
      </c>
      <c r="U427" s="15">
        <f t="shared" si="61"/>
        <v>14.997000000000014</v>
      </c>
      <c r="V427" s="137">
        <f t="shared" si="62"/>
        <v>180.964</v>
      </c>
      <c r="W427" s="105">
        <v>10793</v>
      </c>
      <c r="X427" s="138"/>
      <c r="Y427" s="137"/>
      <c r="Z427" s="116">
        <f t="shared" si="63"/>
        <v>84</v>
      </c>
    </row>
    <row r="428" spans="1:26" s="105" customFormat="1">
      <c r="A428" s="105" t="s">
        <v>1790</v>
      </c>
      <c r="B428" s="219" t="s">
        <v>1787</v>
      </c>
      <c r="E428" s="99"/>
      <c r="F428" s="99" t="s">
        <v>1767</v>
      </c>
      <c r="G428" s="134" t="str">
        <f t="shared" si="58"/>
        <v>26/3/2008</v>
      </c>
      <c r="H428" s="105">
        <v>26</v>
      </c>
      <c r="I428" s="105">
        <v>3</v>
      </c>
      <c r="J428" s="105">
        <v>2008</v>
      </c>
      <c r="K428" s="105" t="s">
        <v>1768</v>
      </c>
      <c r="L428" s="99"/>
      <c r="M428" s="105" t="s">
        <v>798</v>
      </c>
      <c r="N428" s="220">
        <v>600.88</v>
      </c>
      <c r="O428" s="220"/>
      <c r="Q428" s="105">
        <v>10</v>
      </c>
      <c r="R428" s="30">
        <f t="shared" si="59"/>
        <v>4.9989999999999997</v>
      </c>
      <c r="S428" s="5">
        <v>404.91899999999998</v>
      </c>
      <c r="T428" s="137">
        <f t="shared" si="60"/>
        <v>419.916</v>
      </c>
      <c r="U428" s="15">
        <f t="shared" si="61"/>
        <v>14.997000000000014</v>
      </c>
      <c r="V428" s="137">
        <f t="shared" si="62"/>
        <v>180.964</v>
      </c>
      <c r="W428" s="105">
        <v>10793</v>
      </c>
      <c r="X428" s="138"/>
      <c r="Y428" s="137"/>
      <c r="Z428" s="116">
        <f t="shared" si="63"/>
        <v>84</v>
      </c>
    </row>
    <row r="429" spans="1:26" s="145" customFormat="1">
      <c r="A429" s="145" t="s">
        <v>1791</v>
      </c>
      <c r="B429" s="221" t="s">
        <v>1792</v>
      </c>
      <c r="E429" s="141"/>
      <c r="F429" s="141" t="s">
        <v>1767</v>
      </c>
      <c r="G429" s="142" t="str">
        <f t="shared" si="58"/>
        <v>26/3/2008</v>
      </c>
      <c r="H429" s="145">
        <v>26</v>
      </c>
      <c r="I429" s="145">
        <v>3</v>
      </c>
      <c r="J429" s="145">
        <v>2008</v>
      </c>
      <c r="K429" s="145" t="s">
        <v>1768</v>
      </c>
      <c r="L429" s="141"/>
      <c r="M429" s="145" t="s">
        <v>798</v>
      </c>
      <c r="N429" s="222">
        <v>1577.6</v>
      </c>
      <c r="O429" s="222" t="s">
        <v>1021</v>
      </c>
      <c r="Q429" s="145">
        <v>10</v>
      </c>
      <c r="R429" s="146">
        <f t="shared" si="59"/>
        <v>13.138333333333334</v>
      </c>
      <c r="S429" s="5">
        <v>1064.2049999999999</v>
      </c>
      <c r="T429" s="147">
        <f t="shared" si="60"/>
        <v>1103.6200000000001</v>
      </c>
      <c r="U429" s="15">
        <f t="shared" si="61"/>
        <v>39.415000000000191</v>
      </c>
      <c r="V429" s="147">
        <f t="shared" si="62"/>
        <v>473.97999999999979</v>
      </c>
      <c r="W429" s="145">
        <v>10793</v>
      </c>
      <c r="X429" s="148"/>
      <c r="Y429" s="147"/>
      <c r="Z429" s="149">
        <f t="shared" si="63"/>
        <v>84</v>
      </c>
    </row>
    <row r="430" spans="1:26" s="145" customFormat="1">
      <c r="A430" s="145" t="s">
        <v>1793</v>
      </c>
      <c r="B430" s="221" t="s">
        <v>1792</v>
      </c>
      <c r="E430" s="141"/>
      <c r="F430" s="141" t="s">
        <v>1767</v>
      </c>
      <c r="G430" s="142" t="str">
        <f t="shared" si="58"/>
        <v>26/3/2008</v>
      </c>
      <c r="H430" s="145">
        <v>26</v>
      </c>
      <c r="I430" s="145">
        <v>3</v>
      </c>
      <c r="J430" s="145">
        <v>2008</v>
      </c>
      <c r="K430" s="145" t="s">
        <v>1768</v>
      </c>
      <c r="L430" s="141"/>
      <c r="M430" s="145" t="s">
        <v>798</v>
      </c>
      <c r="N430" s="222">
        <v>1577.6</v>
      </c>
      <c r="O430" s="222" t="s">
        <v>1021</v>
      </c>
      <c r="Q430" s="145">
        <v>10</v>
      </c>
      <c r="R430" s="146">
        <f t="shared" si="59"/>
        <v>13.138333333333334</v>
      </c>
      <c r="S430" s="5">
        <v>1064.2049999999999</v>
      </c>
      <c r="T430" s="147">
        <f t="shared" si="60"/>
        <v>1103.6200000000001</v>
      </c>
      <c r="U430" s="15">
        <f t="shared" si="61"/>
        <v>39.415000000000191</v>
      </c>
      <c r="V430" s="147">
        <f t="shared" si="62"/>
        <v>473.97999999999979</v>
      </c>
      <c r="W430" s="145">
        <v>10793</v>
      </c>
      <c r="X430" s="148"/>
      <c r="Y430" s="147"/>
      <c r="Z430" s="149">
        <f t="shared" si="63"/>
        <v>84</v>
      </c>
    </row>
    <row r="431" spans="1:26" s="145" customFormat="1">
      <c r="A431" s="145" t="s">
        <v>1794</v>
      </c>
      <c r="B431" s="221" t="s">
        <v>1792</v>
      </c>
      <c r="E431" s="141"/>
      <c r="F431" s="141" t="s">
        <v>1767</v>
      </c>
      <c r="G431" s="142" t="str">
        <f t="shared" si="58"/>
        <v>26/3/2008</v>
      </c>
      <c r="H431" s="145">
        <v>26</v>
      </c>
      <c r="I431" s="145">
        <v>3</v>
      </c>
      <c r="J431" s="145">
        <v>2008</v>
      </c>
      <c r="K431" s="145" t="s">
        <v>1768</v>
      </c>
      <c r="L431" s="141"/>
      <c r="M431" s="145" t="s">
        <v>798</v>
      </c>
      <c r="N431" s="222">
        <v>1577.6</v>
      </c>
      <c r="O431" s="222" t="s">
        <v>1795</v>
      </c>
      <c r="Q431" s="145">
        <v>10</v>
      </c>
      <c r="R431" s="146">
        <f t="shared" si="59"/>
        <v>13.138333333333334</v>
      </c>
      <c r="S431" s="5">
        <v>1064.2049999999999</v>
      </c>
      <c r="T431" s="147">
        <f t="shared" si="60"/>
        <v>1103.6200000000001</v>
      </c>
      <c r="U431" s="15">
        <f t="shared" si="61"/>
        <v>39.415000000000191</v>
      </c>
      <c r="V431" s="147">
        <f t="shared" si="62"/>
        <v>473.97999999999979</v>
      </c>
      <c r="W431" s="145">
        <v>10793</v>
      </c>
      <c r="X431" s="148"/>
      <c r="Y431" s="147"/>
      <c r="Z431" s="149">
        <f t="shared" si="63"/>
        <v>84</v>
      </c>
    </row>
    <row r="432" spans="1:26" s="145" customFormat="1">
      <c r="A432" s="145" t="s">
        <v>1796</v>
      </c>
      <c r="B432" s="221" t="s">
        <v>1792</v>
      </c>
      <c r="E432" s="141"/>
      <c r="F432" s="141" t="s">
        <v>1767</v>
      </c>
      <c r="G432" s="142" t="str">
        <f t="shared" si="58"/>
        <v>26/3/2008</v>
      </c>
      <c r="H432" s="145">
        <v>26</v>
      </c>
      <c r="I432" s="145">
        <v>3</v>
      </c>
      <c r="J432" s="145">
        <v>2008</v>
      </c>
      <c r="K432" s="145" t="s">
        <v>1768</v>
      </c>
      <c r="L432" s="141"/>
      <c r="M432" s="145" t="s">
        <v>798</v>
      </c>
      <c r="N432" s="222">
        <v>1577.6</v>
      </c>
      <c r="O432" s="222" t="s">
        <v>1795</v>
      </c>
      <c r="Q432" s="145">
        <v>10</v>
      </c>
      <c r="R432" s="146">
        <f t="shared" si="59"/>
        <v>13.138333333333334</v>
      </c>
      <c r="S432" s="5">
        <v>1064.2049999999999</v>
      </c>
      <c r="T432" s="147">
        <f t="shared" si="60"/>
        <v>1103.6200000000001</v>
      </c>
      <c r="U432" s="15">
        <f t="shared" si="61"/>
        <v>39.415000000000191</v>
      </c>
      <c r="V432" s="147">
        <f t="shared" si="62"/>
        <v>473.97999999999979</v>
      </c>
      <c r="W432" s="145">
        <v>10793</v>
      </c>
      <c r="X432" s="148"/>
      <c r="Y432" s="147"/>
      <c r="Z432" s="149">
        <f t="shared" si="63"/>
        <v>84</v>
      </c>
    </row>
    <row r="433" spans="1:26" s="145" customFormat="1">
      <c r="A433" s="145" t="s">
        <v>1797</v>
      </c>
      <c r="B433" s="221" t="s">
        <v>1792</v>
      </c>
      <c r="E433" s="141"/>
      <c r="F433" s="141" t="s">
        <v>1767</v>
      </c>
      <c r="G433" s="142" t="str">
        <f t="shared" si="58"/>
        <v>26/2/2008</v>
      </c>
      <c r="H433" s="145">
        <v>26</v>
      </c>
      <c r="I433" s="145">
        <v>2</v>
      </c>
      <c r="J433" s="145">
        <v>2008</v>
      </c>
      <c r="K433" s="145" t="s">
        <v>1768</v>
      </c>
      <c r="L433" s="141"/>
      <c r="M433" s="145" t="s">
        <v>798</v>
      </c>
      <c r="N433" s="222">
        <v>1577.6</v>
      </c>
      <c r="O433" s="222" t="s">
        <v>1795</v>
      </c>
      <c r="Q433" s="145">
        <v>10</v>
      </c>
      <c r="R433" s="146">
        <f t="shared" si="59"/>
        <v>13.138333333333334</v>
      </c>
      <c r="S433" s="5">
        <v>1077.3433333333332</v>
      </c>
      <c r="T433" s="147">
        <f t="shared" si="60"/>
        <v>1116.7583333333334</v>
      </c>
      <c r="U433" s="15">
        <f t="shared" si="61"/>
        <v>39.415000000000191</v>
      </c>
      <c r="V433" s="147">
        <f t="shared" si="62"/>
        <v>460.84166666666647</v>
      </c>
      <c r="W433" s="145">
        <v>10793</v>
      </c>
      <c r="X433" s="148"/>
      <c r="Y433" s="147"/>
      <c r="Z433" s="149">
        <f t="shared" si="63"/>
        <v>85</v>
      </c>
    </row>
    <row r="434" spans="1:26" s="156" customFormat="1">
      <c r="A434" s="156" t="s">
        <v>1798</v>
      </c>
      <c r="B434" s="223" t="s">
        <v>1799</v>
      </c>
      <c r="D434" s="156" t="s">
        <v>1800</v>
      </c>
      <c r="E434" s="152"/>
      <c r="F434" s="152" t="s">
        <v>1767</v>
      </c>
      <c r="G434" s="153" t="str">
        <f t="shared" si="58"/>
        <v>26/3/2008</v>
      </c>
      <c r="H434" s="156">
        <v>26</v>
      </c>
      <c r="I434" s="156">
        <v>3</v>
      </c>
      <c r="J434" s="156">
        <v>2008</v>
      </c>
      <c r="K434" s="156" t="s">
        <v>1768</v>
      </c>
      <c r="L434" s="152"/>
      <c r="M434" s="156" t="s">
        <v>798</v>
      </c>
      <c r="N434" s="224">
        <v>2975.4</v>
      </c>
      <c r="O434" s="220"/>
      <c r="P434" s="105"/>
      <c r="Q434" s="105">
        <v>10</v>
      </c>
      <c r="R434" s="18">
        <f t="shared" si="59"/>
        <v>24.786666666666665</v>
      </c>
      <c r="S434" s="5">
        <v>2007.7199999999998</v>
      </c>
      <c r="T434" s="157">
        <f t="shared" si="60"/>
        <v>2082.08</v>
      </c>
      <c r="U434" s="15">
        <f t="shared" si="61"/>
        <v>74.360000000000127</v>
      </c>
      <c r="V434" s="157">
        <f t="shared" si="62"/>
        <v>893.32000000000016</v>
      </c>
      <c r="W434" s="156">
        <v>10793</v>
      </c>
      <c r="X434" s="158"/>
      <c r="Y434" s="157"/>
      <c r="Z434" s="159">
        <f t="shared" si="63"/>
        <v>84</v>
      </c>
    </row>
    <row r="435" spans="1:26" s="156" customFormat="1">
      <c r="A435" s="156" t="s">
        <v>1801</v>
      </c>
      <c r="B435" s="223" t="s">
        <v>1799</v>
      </c>
      <c r="D435" s="156" t="s">
        <v>1800</v>
      </c>
      <c r="E435" s="152"/>
      <c r="F435" s="152" t="s">
        <v>1767</v>
      </c>
      <c r="G435" s="153" t="str">
        <f t="shared" si="58"/>
        <v>26/3/2008</v>
      </c>
      <c r="H435" s="156">
        <v>26</v>
      </c>
      <c r="I435" s="156">
        <v>3</v>
      </c>
      <c r="J435" s="156">
        <v>2008</v>
      </c>
      <c r="K435" s="156" t="s">
        <v>1768</v>
      </c>
      <c r="L435" s="152"/>
      <c r="M435" s="156" t="s">
        <v>798</v>
      </c>
      <c r="N435" s="224">
        <v>2975.4</v>
      </c>
      <c r="O435" s="220"/>
      <c r="P435" s="105"/>
      <c r="Q435" s="105">
        <v>10</v>
      </c>
      <c r="R435" s="18">
        <f t="shared" si="59"/>
        <v>24.786666666666665</v>
      </c>
      <c r="S435" s="5">
        <v>2007.7199999999998</v>
      </c>
      <c r="T435" s="157">
        <f t="shared" si="60"/>
        <v>2082.08</v>
      </c>
      <c r="U435" s="15">
        <f t="shared" si="61"/>
        <v>74.360000000000127</v>
      </c>
      <c r="V435" s="157">
        <f t="shared" si="62"/>
        <v>893.32000000000016</v>
      </c>
      <c r="W435" s="156">
        <v>10793</v>
      </c>
      <c r="X435" s="158"/>
      <c r="Y435" s="157"/>
      <c r="Z435" s="159">
        <f t="shared" si="63"/>
        <v>84</v>
      </c>
    </row>
    <row r="436" spans="1:26" s="156" customFormat="1">
      <c r="A436" s="156" t="s">
        <v>1802</v>
      </c>
      <c r="B436" s="223" t="s">
        <v>1799</v>
      </c>
      <c r="D436" s="156" t="s">
        <v>1800</v>
      </c>
      <c r="E436" s="152"/>
      <c r="F436" s="152" t="s">
        <v>1767</v>
      </c>
      <c r="G436" s="153" t="str">
        <f t="shared" si="58"/>
        <v>26/3/2008</v>
      </c>
      <c r="H436" s="156">
        <v>26</v>
      </c>
      <c r="I436" s="156">
        <v>3</v>
      </c>
      <c r="J436" s="156">
        <v>2008</v>
      </c>
      <c r="K436" s="156" t="s">
        <v>1768</v>
      </c>
      <c r="L436" s="152"/>
      <c r="M436" s="156" t="s">
        <v>798</v>
      </c>
      <c r="N436" s="224">
        <v>2975.4</v>
      </c>
      <c r="O436" s="220"/>
      <c r="P436" s="105"/>
      <c r="Q436" s="105">
        <v>10</v>
      </c>
      <c r="R436" s="18">
        <f t="shared" si="59"/>
        <v>24.786666666666665</v>
      </c>
      <c r="S436" s="5">
        <v>2007.7199999999998</v>
      </c>
      <c r="T436" s="157">
        <f t="shared" si="60"/>
        <v>2082.08</v>
      </c>
      <c r="U436" s="15">
        <f t="shared" si="61"/>
        <v>74.360000000000127</v>
      </c>
      <c r="V436" s="157">
        <f t="shared" si="62"/>
        <v>893.32000000000016</v>
      </c>
      <c r="W436" s="156">
        <v>10793</v>
      </c>
      <c r="X436" s="158"/>
      <c r="Y436" s="157"/>
      <c r="Z436" s="159">
        <f t="shared" si="63"/>
        <v>84</v>
      </c>
    </row>
    <row r="437" spans="1:26" s="156" customFormat="1">
      <c r="A437" s="156" t="s">
        <v>1803</v>
      </c>
      <c r="B437" s="223" t="s">
        <v>1799</v>
      </c>
      <c r="D437" s="156" t="s">
        <v>1800</v>
      </c>
      <c r="E437" s="152"/>
      <c r="F437" s="152" t="s">
        <v>1767</v>
      </c>
      <c r="G437" s="153" t="str">
        <f t="shared" si="58"/>
        <v>26/3/2008</v>
      </c>
      <c r="H437" s="156">
        <v>26</v>
      </c>
      <c r="I437" s="156">
        <v>3</v>
      </c>
      <c r="J437" s="156">
        <v>2008</v>
      </c>
      <c r="K437" s="156" t="s">
        <v>1768</v>
      </c>
      <c r="L437" s="152"/>
      <c r="M437" s="156" t="s">
        <v>798</v>
      </c>
      <c r="N437" s="224">
        <v>2975.4</v>
      </c>
      <c r="O437" s="220"/>
      <c r="P437" s="105"/>
      <c r="Q437" s="105">
        <v>10</v>
      </c>
      <c r="R437" s="18">
        <f t="shared" si="59"/>
        <v>24.786666666666665</v>
      </c>
      <c r="S437" s="5">
        <v>2007.7199999999998</v>
      </c>
      <c r="T437" s="157">
        <f t="shared" si="60"/>
        <v>2082.08</v>
      </c>
      <c r="U437" s="15">
        <f t="shared" si="61"/>
        <v>74.360000000000127</v>
      </c>
      <c r="V437" s="157">
        <f t="shared" si="62"/>
        <v>893.32000000000016</v>
      </c>
      <c r="W437" s="156">
        <v>10793</v>
      </c>
      <c r="X437" s="158"/>
      <c r="Y437" s="157"/>
      <c r="Z437" s="159">
        <f t="shared" si="63"/>
        <v>84</v>
      </c>
    </row>
    <row r="438" spans="1:26" s="156" customFormat="1">
      <c r="A438" s="156" t="s">
        <v>1804</v>
      </c>
      <c r="B438" s="223" t="s">
        <v>1799</v>
      </c>
      <c r="D438" s="156" t="s">
        <v>1800</v>
      </c>
      <c r="E438" s="152"/>
      <c r="F438" s="152" t="s">
        <v>1767</v>
      </c>
      <c r="G438" s="153" t="str">
        <f t="shared" si="58"/>
        <v>26/3/2008</v>
      </c>
      <c r="H438" s="156">
        <v>26</v>
      </c>
      <c r="I438" s="156">
        <v>3</v>
      </c>
      <c r="J438" s="156">
        <v>2008</v>
      </c>
      <c r="K438" s="156" t="s">
        <v>1768</v>
      </c>
      <c r="L438" s="152"/>
      <c r="M438" s="156" t="s">
        <v>798</v>
      </c>
      <c r="N438" s="224">
        <v>2975.4</v>
      </c>
      <c r="O438" s="220"/>
      <c r="P438" s="105"/>
      <c r="Q438" s="105">
        <v>10</v>
      </c>
      <c r="R438" s="18">
        <f t="shared" si="59"/>
        <v>24.786666666666665</v>
      </c>
      <c r="S438" s="5">
        <v>2007.7199999999998</v>
      </c>
      <c r="T438" s="157">
        <f t="shared" si="60"/>
        <v>2082.08</v>
      </c>
      <c r="U438" s="15">
        <f t="shared" si="61"/>
        <v>74.360000000000127</v>
      </c>
      <c r="V438" s="157">
        <f t="shared" si="62"/>
        <v>893.32000000000016</v>
      </c>
      <c r="W438" s="156">
        <v>10793</v>
      </c>
      <c r="X438" s="158"/>
      <c r="Y438" s="157"/>
      <c r="Z438" s="159">
        <f t="shared" si="63"/>
        <v>84</v>
      </c>
    </row>
    <row r="439" spans="1:26" s="105" customFormat="1">
      <c r="A439" s="105" t="s">
        <v>1805</v>
      </c>
      <c r="B439" s="219" t="s">
        <v>1806</v>
      </c>
      <c r="E439" s="99"/>
      <c r="F439" s="99" t="s">
        <v>1767</v>
      </c>
      <c r="G439" s="134" t="str">
        <f t="shared" si="58"/>
        <v>26/3/2008</v>
      </c>
      <c r="H439" s="105">
        <v>26</v>
      </c>
      <c r="I439" s="105">
        <v>3</v>
      </c>
      <c r="J439" s="105">
        <v>2008</v>
      </c>
      <c r="K439" s="105" t="s">
        <v>1768</v>
      </c>
      <c r="L439" s="99"/>
      <c r="M439" s="105" t="s">
        <v>798</v>
      </c>
      <c r="N439" s="220">
        <v>1386.2</v>
      </c>
      <c r="O439" s="220"/>
      <c r="Q439" s="105">
        <v>10</v>
      </c>
      <c r="R439" s="30">
        <f t="shared" si="59"/>
        <v>11.543333333333335</v>
      </c>
      <c r="S439" s="5">
        <v>935.0100000000001</v>
      </c>
      <c r="T439" s="137">
        <f t="shared" si="60"/>
        <v>969.6400000000001</v>
      </c>
      <c r="U439" s="15">
        <f t="shared" si="61"/>
        <v>34.629999999999995</v>
      </c>
      <c r="V439" s="137">
        <f t="shared" si="62"/>
        <v>416.55999999999995</v>
      </c>
      <c r="W439" s="105">
        <v>10793</v>
      </c>
      <c r="X439" s="138"/>
      <c r="Y439" s="137"/>
      <c r="Z439" s="116">
        <f t="shared" si="63"/>
        <v>84</v>
      </c>
    </row>
    <row r="440" spans="1:26" s="105" customFormat="1">
      <c r="A440" s="105" t="s">
        <v>1807</v>
      </c>
      <c r="B440" s="219" t="s">
        <v>1808</v>
      </c>
      <c r="D440" s="105" t="s">
        <v>1809</v>
      </c>
      <c r="E440" s="99"/>
      <c r="F440" s="99" t="s">
        <v>1767</v>
      </c>
      <c r="G440" s="134" t="str">
        <f t="shared" si="58"/>
        <v>26/3/2008</v>
      </c>
      <c r="H440" s="105">
        <v>26</v>
      </c>
      <c r="I440" s="105">
        <v>3</v>
      </c>
      <c r="J440" s="105">
        <v>2008</v>
      </c>
      <c r="K440" s="105" t="s">
        <v>1768</v>
      </c>
      <c r="L440" s="99"/>
      <c r="M440" s="105" t="s">
        <v>798</v>
      </c>
      <c r="N440" s="225">
        <v>255.2</v>
      </c>
      <c r="O440" s="225"/>
      <c r="Q440" s="105">
        <v>10</v>
      </c>
      <c r="R440" s="30">
        <f t="shared" si="59"/>
        <v>2.1183333333333332</v>
      </c>
      <c r="S440" s="5">
        <v>171.58499999999998</v>
      </c>
      <c r="T440" s="137">
        <f t="shared" si="60"/>
        <v>177.94</v>
      </c>
      <c r="U440" s="15">
        <f t="shared" si="61"/>
        <v>6.3550000000000182</v>
      </c>
      <c r="V440" s="137">
        <f t="shared" si="62"/>
        <v>77.259999999999991</v>
      </c>
      <c r="W440" s="105">
        <v>10793</v>
      </c>
      <c r="X440" s="138"/>
      <c r="Y440" s="137"/>
      <c r="Z440" s="116">
        <f t="shared" si="63"/>
        <v>84</v>
      </c>
    </row>
    <row r="441" spans="1:26" s="105" customFormat="1">
      <c r="A441" s="105" t="s">
        <v>1810</v>
      </c>
      <c r="B441" s="219" t="s">
        <v>1808</v>
      </c>
      <c r="D441" s="105" t="s">
        <v>1809</v>
      </c>
      <c r="E441" s="99"/>
      <c r="F441" s="99" t="s">
        <v>1767</v>
      </c>
      <c r="G441" s="134" t="str">
        <f t="shared" si="58"/>
        <v>26/3/2008</v>
      </c>
      <c r="H441" s="105">
        <v>26</v>
      </c>
      <c r="I441" s="105">
        <v>3</v>
      </c>
      <c r="J441" s="105">
        <v>2008</v>
      </c>
      <c r="K441" s="105" t="s">
        <v>1768</v>
      </c>
      <c r="L441" s="99"/>
      <c r="M441" s="105" t="s">
        <v>798</v>
      </c>
      <c r="N441" s="225">
        <v>255.2</v>
      </c>
      <c r="O441" s="225"/>
      <c r="Q441" s="105">
        <v>10</v>
      </c>
      <c r="R441" s="30">
        <f t="shared" si="59"/>
        <v>2.1183333333333332</v>
      </c>
      <c r="S441" s="5">
        <v>171.58499999999998</v>
      </c>
      <c r="T441" s="137">
        <f t="shared" si="60"/>
        <v>177.94</v>
      </c>
      <c r="U441" s="15">
        <f t="shared" si="61"/>
        <v>6.3550000000000182</v>
      </c>
      <c r="V441" s="137">
        <f t="shared" si="62"/>
        <v>77.259999999999991</v>
      </c>
      <c r="W441" s="105">
        <v>10793</v>
      </c>
      <c r="X441" s="138"/>
      <c r="Y441" s="137"/>
      <c r="Z441" s="116">
        <f t="shared" si="63"/>
        <v>84</v>
      </c>
    </row>
    <row r="442" spans="1:26" s="105" customFormat="1">
      <c r="A442" s="105" t="s">
        <v>1811</v>
      </c>
      <c r="B442" s="219" t="s">
        <v>1808</v>
      </c>
      <c r="D442" s="105" t="s">
        <v>1809</v>
      </c>
      <c r="E442" s="99"/>
      <c r="F442" s="99" t="s">
        <v>1767</v>
      </c>
      <c r="G442" s="134" t="str">
        <f t="shared" si="58"/>
        <v>26/3/2008</v>
      </c>
      <c r="H442" s="105">
        <v>26</v>
      </c>
      <c r="I442" s="105">
        <v>3</v>
      </c>
      <c r="J442" s="105">
        <v>2008</v>
      </c>
      <c r="K442" s="105" t="s">
        <v>1768</v>
      </c>
      <c r="L442" s="99"/>
      <c r="M442" s="105" t="s">
        <v>798</v>
      </c>
      <c r="N442" s="225">
        <v>255.2</v>
      </c>
      <c r="O442" s="225"/>
      <c r="Q442" s="105">
        <v>10</v>
      </c>
      <c r="R442" s="30">
        <f t="shared" si="59"/>
        <v>2.1183333333333332</v>
      </c>
      <c r="S442" s="5">
        <v>171.58499999999998</v>
      </c>
      <c r="T442" s="137">
        <f t="shared" si="60"/>
        <v>177.94</v>
      </c>
      <c r="U442" s="15">
        <f t="shared" si="61"/>
        <v>6.3550000000000182</v>
      </c>
      <c r="V442" s="137">
        <f t="shared" si="62"/>
        <v>77.259999999999991</v>
      </c>
      <c r="W442" s="105">
        <v>10793</v>
      </c>
      <c r="X442" s="138"/>
      <c r="Y442" s="137"/>
      <c r="Z442" s="116">
        <f t="shared" si="63"/>
        <v>84</v>
      </c>
    </row>
    <row r="443" spans="1:26" s="105" customFormat="1">
      <c r="A443" s="105" t="s">
        <v>1812</v>
      </c>
      <c r="B443" s="219" t="s">
        <v>1813</v>
      </c>
      <c r="E443" s="99"/>
      <c r="F443" s="99" t="s">
        <v>1767</v>
      </c>
      <c r="G443" s="134" t="str">
        <f t="shared" si="58"/>
        <v>26/3/2008</v>
      </c>
      <c r="H443" s="105">
        <v>26</v>
      </c>
      <c r="I443" s="105">
        <v>3</v>
      </c>
      <c r="J443" s="105">
        <v>2008</v>
      </c>
      <c r="K443" s="105" t="s">
        <v>1768</v>
      </c>
      <c r="L443" s="99" t="s">
        <v>1814</v>
      </c>
      <c r="M443" s="105" t="s">
        <v>798</v>
      </c>
      <c r="N443" s="225">
        <v>4372.04</v>
      </c>
      <c r="O443" s="225"/>
      <c r="Q443" s="105">
        <v>10</v>
      </c>
      <c r="R443" s="30">
        <f t="shared" si="59"/>
        <v>36.425333333333334</v>
      </c>
      <c r="S443" s="5">
        <v>2950.4520000000002</v>
      </c>
      <c r="T443" s="137">
        <f t="shared" si="60"/>
        <v>3059.7280000000001</v>
      </c>
      <c r="U443" s="15">
        <f t="shared" si="61"/>
        <v>109.27599999999984</v>
      </c>
      <c r="V443" s="137">
        <f t="shared" si="62"/>
        <v>1312.3119999999999</v>
      </c>
      <c r="W443" s="105">
        <v>10793</v>
      </c>
      <c r="X443" s="138"/>
      <c r="Y443" s="137"/>
      <c r="Z443" s="116">
        <f t="shared" si="63"/>
        <v>84</v>
      </c>
    </row>
    <row r="444" spans="1:26" s="105" customFormat="1">
      <c r="A444" s="105" t="s">
        <v>1815</v>
      </c>
      <c r="B444" s="219" t="s">
        <v>1813</v>
      </c>
      <c r="E444" s="99"/>
      <c r="F444" s="99" t="s">
        <v>1767</v>
      </c>
      <c r="G444" s="134" t="str">
        <f t="shared" si="58"/>
        <v>26/3/2008</v>
      </c>
      <c r="H444" s="105">
        <v>26</v>
      </c>
      <c r="I444" s="105">
        <v>3</v>
      </c>
      <c r="J444" s="105">
        <v>2008</v>
      </c>
      <c r="K444" s="105" t="s">
        <v>1768</v>
      </c>
      <c r="L444" s="99"/>
      <c r="M444" s="105" t="s">
        <v>798</v>
      </c>
      <c r="N444" s="225">
        <v>4372.04</v>
      </c>
      <c r="O444" s="225"/>
      <c r="Q444" s="105">
        <v>10</v>
      </c>
      <c r="R444" s="30">
        <f t="shared" si="59"/>
        <v>36.425333333333334</v>
      </c>
      <c r="S444" s="5">
        <v>2950.4520000000002</v>
      </c>
      <c r="T444" s="137">
        <f t="shared" si="60"/>
        <v>3059.7280000000001</v>
      </c>
      <c r="U444" s="15">
        <f t="shared" si="61"/>
        <v>109.27599999999984</v>
      </c>
      <c r="V444" s="137">
        <f t="shared" si="62"/>
        <v>1312.3119999999999</v>
      </c>
      <c r="W444" s="105">
        <v>10793</v>
      </c>
      <c r="X444" s="138"/>
      <c r="Y444" s="137"/>
      <c r="Z444" s="116">
        <f t="shared" si="63"/>
        <v>84</v>
      </c>
    </row>
    <row r="445" spans="1:26" s="105" customFormat="1">
      <c r="A445" s="105" t="s">
        <v>1816</v>
      </c>
      <c r="B445" s="219" t="s">
        <v>1813</v>
      </c>
      <c r="E445" s="99"/>
      <c r="F445" s="99" t="s">
        <v>1767</v>
      </c>
      <c r="G445" s="134" t="str">
        <f t="shared" si="58"/>
        <v>26/3/2008</v>
      </c>
      <c r="H445" s="105">
        <v>26</v>
      </c>
      <c r="I445" s="105">
        <v>3</v>
      </c>
      <c r="J445" s="105">
        <v>2008</v>
      </c>
      <c r="K445" s="105" t="s">
        <v>1768</v>
      </c>
      <c r="L445" s="99"/>
      <c r="M445" s="105" t="s">
        <v>798</v>
      </c>
      <c r="N445" s="225">
        <v>4372.04</v>
      </c>
      <c r="O445" s="225"/>
      <c r="Q445" s="105">
        <v>10</v>
      </c>
      <c r="R445" s="30">
        <f t="shared" si="59"/>
        <v>36.425333333333334</v>
      </c>
      <c r="S445" s="5">
        <v>2950.4520000000002</v>
      </c>
      <c r="T445" s="137">
        <f t="shared" si="60"/>
        <v>3059.7280000000001</v>
      </c>
      <c r="U445" s="15">
        <f t="shared" si="61"/>
        <v>109.27599999999984</v>
      </c>
      <c r="V445" s="137">
        <f t="shared" si="62"/>
        <v>1312.3119999999999</v>
      </c>
      <c r="W445" s="105">
        <v>10793</v>
      </c>
      <c r="X445" s="138"/>
      <c r="Y445" s="137"/>
      <c r="Z445" s="116">
        <f t="shared" si="63"/>
        <v>84</v>
      </c>
    </row>
    <row r="446" spans="1:26" s="105" customFormat="1">
      <c r="A446" s="105" t="s">
        <v>1817</v>
      </c>
      <c r="B446" s="219" t="s">
        <v>1813</v>
      </c>
      <c r="E446" s="99"/>
      <c r="F446" s="99" t="s">
        <v>1767</v>
      </c>
      <c r="G446" s="134" t="str">
        <f t="shared" si="58"/>
        <v>26/3/2008</v>
      </c>
      <c r="H446" s="105">
        <v>26</v>
      </c>
      <c r="I446" s="105">
        <v>3</v>
      </c>
      <c r="J446" s="105">
        <v>2008</v>
      </c>
      <c r="K446" s="105" t="s">
        <v>1768</v>
      </c>
      <c r="L446" s="99"/>
      <c r="M446" s="105" t="s">
        <v>798</v>
      </c>
      <c r="N446" s="225">
        <v>4372.04</v>
      </c>
      <c r="O446" s="225"/>
      <c r="Q446" s="105">
        <v>10</v>
      </c>
      <c r="R446" s="30">
        <f t="shared" si="59"/>
        <v>36.425333333333334</v>
      </c>
      <c r="S446" s="5">
        <v>2950.4520000000002</v>
      </c>
      <c r="T446" s="137">
        <f t="shared" si="60"/>
        <v>3059.7280000000001</v>
      </c>
      <c r="U446" s="15">
        <f t="shared" si="61"/>
        <v>109.27599999999984</v>
      </c>
      <c r="V446" s="137">
        <f t="shared" si="62"/>
        <v>1312.3119999999999</v>
      </c>
      <c r="W446" s="105">
        <v>10793</v>
      </c>
      <c r="X446" s="138"/>
      <c r="Y446" s="137"/>
      <c r="Z446" s="116">
        <f t="shared" si="63"/>
        <v>84</v>
      </c>
    </row>
    <row r="447" spans="1:26" s="105" customFormat="1">
      <c r="A447" s="105" t="s">
        <v>1818</v>
      </c>
      <c r="B447" s="219" t="s">
        <v>1819</v>
      </c>
      <c r="E447" s="99"/>
      <c r="F447" s="99" t="s">
        <v>867</v>
      </c>
      <c r="G447" s="134" t="str">
        <f t="shared" si="58"/>
        <v>14/4/2008</v>
      </c>
      <c r="H447" s="105">
        <v>14</v>
      </c>
      <c r="I447" s="105">
        <v>4</v>
      </c>
      <c r="J447" s="105">
        <v>2008</v>
      </c>
      <c r="K447" s="105" t="s">
        <v>1820</v>
      </c>
      <c r="L447" s="99"/>
      <c r="M447" s="105" t="s">
        <v>798</v>
      </c>
      <c r="N447" s="225">
        <v>6684.38</v>
      </c>
      <c r="O447" s="225"/>
      <c r="Q447" s="105">
        <v>10</v>
      </c>
      <c r="R447" s="30">
        <f t="shared" si="59"/>
        <v>55.694833333333328</v>
      </c>
      <c r="S447" s="5">
        <v>4455.5866666666661</v>
      </c>
      <c r="T447" s="137">
        <f t="shared" si="60"/>
        <v>4622.6711666666661</v>
      </c>
      <c r="U447" s="15">
        <f t="shared" si="61"/>
        <v>167.08449999999993</v>
      </c>
      <c r="V447" s="137">
        <f t="shared" si="62"/>
        <v>2061.708833333334</v>
      </c>
      <c r="W447" s="105">
        <v>10899</v>
      </c>
      <c r="X447" s="138"/>
      <c r="Y447" s="137"/>
      <c r="Z447" s="116">
        <f t="shared" si="63"/>
        <v>83</v>
      </c>
    </row>
    <row r="448" spans="1:26" s="105" customFormat="1">
      <c r="A448" s="105" t="s">
        <v>1821</v>
      </c>
      <c r="B448" s="219" t="s">
        <v>1822</v>
      </c>
      <c r="E448" s="99"/>
      <c r="F448" s="99" t="s">
        <v>867</v>
      </c>
      <c r="G448" s="134" t="str">
        <f t="shared" si="58"/>
        <v>14/4/2008</v>
      </c>
      <c r="H448" s="105">
        <v>14</v>
      </c>
      <c r="I448" s="105">
        <v>4</v>
      </c>
      <c r="J448" s="105">
        <v>2008</v>
      </c>
      <c r="K448" s="105" t="s">
        <v>1820</v>
      </c>
      <c r="L448" s="99"/>
      <c r="M448" s="105" t="s">
        <v>798</v>
      </c>
      <c r="N448" s="225">
        <v>580</v>
      </c>
      <c r="O448" s="225"/>
      <c r="Q448" s="105">
        <v>10</v>
      </c>
      <c r="R448" s="30">
        <f t="shared" si="59"/>
        <v>4.8250000000000002</v>
      </c>
      <c r="S448" s="5">
        <v>386</v>
      </c>
      <c r="T448" s="137">
        <f t="shared" si="60"/>
        <v>400.47500000000002</v>
      </c>
      <c r="U448" s="15">
        <f t="shared" si="61"/>
        <v>14.475000000000023</v>
      </c>
      <c r="V448" s="137">
        <f t="shared" si="62"/>
        <v>179.52499999999998</v>
      </c>
      <c r="W448" s="105">
        <v>10899</v>
      </c>
      <c r="X448" s="138"/>
      <c r="Y448" s="137"/>
      <c r="Z448" s="116">
        <f t="shared" si="63"/>
        <v>83</v>
      </c>
    </row>
    <row r="449" spans="1:26" s="105" customFormat="1">
      <c r="A449" s="105" t="s">
        <v>1823</v>
      </c>
      <c r="B449" s="219" t="s">
        <v>1819</v>
      </c>
      <c r="E449" s="99"/>
      <c r="F449" s="99" t="s">
        <v>867</v>
      </c>
      <c r="G449" s="134" t="str">
        <f t="shared" si="58"/>
        <v>14/4/2008</v>
      </c>
      <c r="H449" s="105">
        <v>14</v>
      </c>
      <c r="I449" s="105">
        <v>4</v>
      </c>
      <c r="J449" s="105">
        <v>2008</v>
      </c>
      <c r="K449" s="105" t="s">
        <v>1820</v>
      </c>
      <c r="L449" s="99"/>
      <c r="M449" s="105" t="s">
        <v>798</v>
      </c>
      <c r="N449" s="225">
        <v>4820.96</v>
      </c>
      <c r="O449" s="225"/>
      <c r="Q449" s="105">
        <v>10</v>
      </c>
      <c r="R449" s="30">
        <f t="shared" si="59"/>
        <v>40.166333333333334</v>
      </c>
      <c r="S449" s="5">
        <v>3213.3066666666668</v>
      </c>
      <c r="T449" s="137">
        <f t="shared" si="60"/>
        <v>3333.8056666666666</v>
      </c>
      <c r="U449" s="15">
        <f t="shared" si="61"/>
        <v>120.4989999999998</v>
      </c>
      <c r="V449" s="137">
        <f t="shared" si="62"/>
        <v>1487.1543333333334</v>
      </c>
      <c r="W449" s="105">
        <v>10899</v>
      </c>
      <c r="X449" s="138"/>
      <c r="Y449" s="137"/>
      <c r="Z449" s="116">
        <f t="shared" si="63"/>
        <v>83</v>
      </c>
    </row>
    <row r="450" spans="1:26" s="105" customFormat="1">
      <c r="A450" s="105" t="s">
        <v>1824</v>
      </c>
      <c r="B450" s="219" t="s">
        <v>1825</v>
      </c>
      <c r="E450" s="99"/>
      <c r="F450" s="99" t="s">
        <v>867</v>
      </c>
      <c r="G450" s="134" t="str">
        <f t="shared" si="58"/>
        <v>14/4/2008</v>
      </c>
      <c r="H450" s="105">
        <v>14</v>
      </c>
      <c r="I450" s="105">
        <v>4</v>
      </c>
      <c r="J450" s="105">
        <v>2008</v>
      </c>
      <c r="K450" s="105" t="s">
        <v>1820</v>
      </c>
      <c r="L450" s="99"/>
      <c r="M450" s="105" t="s">
        <v>798</v>
      </c>
      <c r="N450" s="225">
        <v>5048.32</v>
      </c>
      <c r="O450" s="225"/>
      <c r="Q450" s="105">
        <v>10</v>
      </c>
      <c r="R450" s="30">
        <f t="shared" si="59"/>
        <v>42.061</v>
      </c>
      <c r="S450" s="5">
        <v>3364.88</v>
      </c>
      <c r="T450" s="137">
        <f t="shared" si="60"/>
        <v>3491.0630000000001</v>
      </c>
      <c r="U450" s="15">
        <f t="shared" si="61"/>
        <v>126.18299999999999</v>
      </c>
      <c r="V450" s="137">
        <f t="shared" si="62"/>
        <v>1557.2569999999996</v>
      </c>
      <c r="W450" s="105">
        <v>10899</v>
      </c>
      <c r="X450" s="138"/>
      <c r="Y450" s="137"/>
      <c r="Z450" s="116">
        <f t="shared" si="63"/>
        <v>83</v>
      </c>
    </row>
    <row r="451" spans="1:26" s="105" customFormat="1">
      <c r="A451" s="105" t="s">
        <v>1826</v>
      </c>
      <c r="B451" s="219" t="s">
        <v>1827</v>
      </c>
      <c r="E451" s="99"/>
      <c r="F451" s="99" t="s">
        <v>867</v>
      </c>
      <c r="G451" s="134" t="str">
        <f t="shared" si="58"/>
        <v>14/4/2008</v>
      </c>
      <c r="H451" s="105">
        <v>14</v>
      </c>
      <c r="I451" s="105">
        <v>4</v>
      </c>
      <c r="J451" s="105">
        <v>2008</v>
      </c>
      <c r="K451" s="105" t="s">
        <v>1820</v>
      </c>
      <c r="L451" s="99"/>
      <c r="M451" s="105" t="s">
        <v>798</v>
      </c>
      <c r="N451" s="225">
        <v>2285.1999999999998</v>
      </c>
      <c r="O451" s="225"/>
      <c r="Q451" s="105">
        <v>10</v>
      </c>
      <c r="R451" s="30">
        <f t="shared" si="59"/>
        <v>19.035</v>
      </c>
      <c r="S451" s="5">
        <v>1522.8</v>
      </c>
      <c r="T451" s="137">
        <f t="shared" si="60"/>
        <v>1579.905</v>
      </c>
      <c r="U451" s="15">
        <f t="shared" si="61"/>
        <v>57.105000000000018</v>
      </c>
      <c r="V451" s="137">
        <f t="shared" si="62"/>
        <v>705.29499999999985</v>
      </c>
      <c r="W451" s="105">
        <v>10899</v>
      </c>
      <c r="X451" s="138"/>
      <c r="Y451" s="137"/>
      <c r="Z451" s="116">
        <f t="shared" si="63"/>
        <v>83</v>
      </c>
    </row>
    <row r="452" spans="1:26" s="105" customFormat="1">
      <c r="A452" s="105" t="s">
        <v>1828</v>
      </c>
      <c r="B452" s="219" t="s">
        <v>1829</v>
      </c>
      <c r="E452" s="99"/>
      <c r="F452" s="99" t="s">
        <v>867</v>
      </c>
      <c r="G452" s="134" t="str">
        <f t="shared" si="58"/>
        <v>14/4/2008</v>
      </c>
      <c r="H452" s="105">
        <v>14</v>
      </c>
      <c r="I452" s="105">
        <v>4</v>
      </c>
      <c r="J452" s="105">
        <v>2008</v>
      </c>
      <c r="K452" s="105" t="s">
        <v>1820</v>
      </c>
      <c r="L452" s="99"/>
      <c r="M452" s="105" t="s">
        <v>798</v>
      </c>
      <c r="N452" s="225">
        <v>1603.58</v>
      </c>
      <c r="O452" s="225"/>
      <c r="Q452" s="105">
        <v>10</v>
      </c>
      <c r="R452" s="30">
        <f t="shared" si="59"/>
        <v>13.354833333333332</v>
      </c>
      <c r="S452" s="5">
        <v>1068.3866666666665</v>
      </c>
      <c r="T452" s="137">
        <f t="shared" si="60"/>
        <v>1108.4511666666665</v>
      </c>
      <c r="U452" s="15">
        <f t="shared" si="61"/>
        <v>40.064499999999953</v>
      </c>
      <c r="V452" s="137">
        <f t="shared" si="62"/>
        <v>495.12883333333343</v>
      </c>
      <c r="W452" s="105">
        <v>10899</v>
      </c>
      <c r="X452" s="138"/>
      <c r="Y452" s="137"/>
      <c r="Z452" s="116">
        <f t="shared" si="63"/>
        <v>83</v>
      </c>
    </row>
    <row r="453" spans="1:26" s="105" customFormat="1">
      <c r="A453" s="105" t="s">
        <v>1830</v>
      </c>
      <c r="B453" s="219" t="s">
        <v>1831</v>
      </c>
      <c r="E453" s="99"/>
      <c r="F453" s="99" t="s">
        <v>867</v>
      </c>
      <c r="G453" s="134" t="str">
        <f t="shared" si="58"/>
        <v>14/4/2008</v>
      </c>
      <c r="H453" s="105">
        <v>14</v>
      </c>
      <c r="I453" s="105">
        <v>4</v>
      </c>
      <c r="J453" s="105">
        <v>2008</v>
      </c>
      <c r="K453" s="105" t="s">
        <v>1820</v>
      </c>
      <c r="L453" s="99"/>
      <c r="M453" s="105" t="s">
        <v>798</v>
      </c>
      <c r="N453" s="225">
        <v>3925.44</v>
      </c>
      <c r="O453" s="225"/>
      <c r="Q453" s="105">
        <v>10</v>
      </c>
      <c r="R453" s="30">
        <f t="shared" si="59"/>
        <v>32.70366666666667</v>
      </c>
      <c r="S453" s="5">
        <v>2616.2933333333335</v>
      </c>
      <c r="T453" s="137">
        <f t="shared" si="60"/>
        <v>2714.4043333333339</v>
      </c>
      <c r="U453" s="15">
        <f t="shared" si="61"/>
        <v>98.111000000000331</v>
      </c>
      <c r="V453" s="137">
        <f t="shared" si="62"/>
        <v>1211.0356666666662</v>
      </c>
      <c r="X453" s="138"/>
      <c r="Y453" s="137"/>
      <c r="Z453" s="116">
        <f t="shared" si="63"/>
        <v>83</v>
      </c>
    </row>
    <row r="454" spans="1:26" s="105" customFormat="1">
      <c r="A454" s="105" t="s">
        <v>1832</v>
      </c>
      <c r="B454" s="219" t="s">
        <v>1833</v>
      </c>
      <c r="D454" s="105" t="s">
        <v>1834</v>
      </c>
      <c r="E454" s="99"/>
      <c r="F454" s="99" t="s">
        <v>1767</v>
      </c>
      <c r="G454" s="134" t="str">
        <f t="shared" si="58"/>
        <v>23/5/2008</v>
      </c>
      <c r="H454" s="105">
        <v>23</v>
      </c>
      <c r="I454" s="105">
        <v>5</v>
      </c>
      <c r="J454" s="105">
        <v>2008</v>
      </c>
      <c r="K454" s="105" t="s">
        <v>1820</v>
      </c>
      <c r="L454" s="99"/>
      <c r="M454" s="105" t="s">
        <v>798</v>
      </c>
      <c r="N454" s="220">
        <v>2279.4</v>
      </c>
      <c r="O454" s="220"/>
      <c r="Q454" s="105">
        <v>10</v>
      </c>
      <c r="R454" s="30">
        <f t="shared" si="59"/>
        <v>18.986666666666668</v>
      </c>
      <c r="S454" s="5">
        <v>1499.9466666666667</v>
      </c>
      <c r="T454" s="137">
        <f t="shared" si="60"/>
        <v>1556.9066666666668</v>
      </c>
      <c r="U454" s="15">
        <f t="shared" si="61"/>
        <v>56.960000000000036</v>
      </c>
      <c r="V454" s="137">
        <f t="shared" si="62"/>
        <v>722.49333333333334</v>
      </c>
      <c r="W454" s="105">
        <v>11040</v>
      </c>
      <c r="X454" s="138"/>
      <c r="Y454" s="137"/>
      <c r="Z454" s="116">
        <f t="shared" si="63"/>
        <v>82</v>
      </c>
    </row>
    <row r="455" spans="1:26" s="105" customFormat="1">
      <c r="A455" s="105" t="s">
        <v>1835</v>
      </c>
      <c r="B455" s="219" t="s">
        <v>1833</v>
      </c>
      <c r="D455" s="105" t="s">
        <v>1834</v>
      </c>
      <c r="E455" s="99"/>
      <c r="F455" s="99" t="s">
        <v>1767</v>
      </c>
      <c r="G455" s="134" t="str">
        <f t="shared" si="58"/>
        <v>23/5/2008</v>
      </c>
      <c r="H455" s="105">
        <v>23</v>
      </c>
      <c r="I455" s="105">
        <v>5</v>
      </c>
      <c r="J455" s="105">
        <v>2008</v>
      </c>
      <c r="K455" s="105" t="s">
        <v>1820</v>
      </c>
      <c r="L455" s="99"/>
      <c r="M455" s="105" t="s">
        <v>798</v>
      </c>
      <c r="N455" s="220">
        <v>2279.4</v>
      </c>
      <c r="O455" s="220"/>
      <c r="Q455" s="105">
        <v>10</v>
      </c>
      <c r="R455" s="30">
        <f t="shared" si="59"/>
        <v>18.986666666666668</v>
      </c>
      <c r="S455" s="5">
        <v>1499.9466666666667</v>
      </c>
      <c r="T455" s="137">
        <f t="shared" si="60"/>
        <v>1556.9066666666668</v>
      </c>
      <c r="U455" s="15">
        <f t="shared" si="61"/>
        <v>56.960000000000036</v>
      </c>
      <c r="V455" s="137">
        <f t="shared" si="62"/>
        <v>722.49333333333334</v>
      </c>
      <c r="W455" s="105">
        <v>11040</v>
      </c>
      <c r="X455" s="138"/>
      <c r="Y455" s="137"/>
      <c r="Z455" s="116">
        <f t="shared" si="63"/>
        <v>82</v>
      </c>
    </row>
    <row r="456" spans="1:26" s="105" customFormat="1">
      <c r="A456" s="105" t="s">
        <v>1836</v>
      </c>
      <c r="B456" s="219" t="s">
        <v>1833</v>
      </c>
      <c r="D456" s="105" t="s">
        <v>1834</v>
      </c>
      <c r="E456" s="99"/>
      <c r="F456" s="99" t="s">
        <v>1767</v>
      </c>
      <c r="G456" s="134" t="str">
        <f t="shared" si="58"/>
        <v>23/5/2008</v>
      </c>
      <c r="H456" s="105">
        <v>23</v>
      </c>
      <c r="I456" s="105">
        <v>5</v>
      </c>
      <c r="J456" s="105">
        <v>2008</v>
      </c>
      <c r="K456" s="105" t="s">
        <v>1820</v>
      </c>
      <c r="L456" s="99"/>
      <c r="M456" s="105" t="s">
        <v>798</v>
      </c>
      <c r="N456" s="220">
        <v>2279.4</v>
      </c>
      <c r="O456" s="220"/>
      <c r="Q456" s="105">
        <v>10</v>
      </c>
      <c r="R456" s="30">
        <f t="shared" si="59"/>
        <v>18.986666666666668</v>
      </c>
      <c r="S456" s="5">
        <v>1499.9466666666667</v>
      </c>
      <c r="T456" s="137">
        <f t="shared" si="60"/>
        <v>1556.9066666666668</v>
      </c>
      <c r="U456" s="15">
        <f t="shared" si="61"/>
        <v>56.960000000000036</v>
      </c>
      <c r="V456" s="137">
        <f t="shared" si="62"/>
        <v>722.49333333333334</v>
      </c>
      <c r="W456" s="105">
        <v>11040</v>
      </c>
      <c r="X456" s="138"/>
      <c r="Y456" s="137"/>
      <c r="Z456" s="116">
        <f t="shared" si="63"/>
        <v>82</v>
      </c>
    </row>
    <row r="457" spans="1:26" s="105" customFormat="1">
      <c r="A457" s="105" t="s">
        <v>1837</v>
      </c>
      <c r="B457" s="219" t="s">
        <v>1833</v>
      </c>
      <c r="D457" s="105" t="s">
        <v>1834</v>
      </c>
      <c r="E457" s="99"/>
      <c r="F457" s="99" t="s">
        <v>1767</v>
      </c>
      <c r="G457" s="134" t="str">
        <f t="shared" si="58"/>
        <v>23/5/2008</v>
      </c>
      <c r="H457" s="105">
        <v>23</v>
      </c>
      <c r="I457" s="105">
        <v>5</v>
      </c>
      <c r="J457" s="105">
        <v>2008</v>
      </c>
      <c r="K457" s="105" t="s">
        <v>1820</v>
      </c>
      <c r="L457" s="99"/>
      <c r="M457" s="105" t="s">
        <v>798</v>
      </c>
      <c r="N457" s="220">
        <v>2279.4</v>
      </c>
      <c r="O457" s="220"/>
      <c r="Q457" s="105">
        <v>10</v>
      </c>
      <c r="R457" s="30">
        <f t="shared" si="59"/>
        <v>18.986666666666668</v>
      </c>
      <c r="S457" s="5">
        <v>1499.9466666666667</v>
      </c>
      <c r="T457" s="137">
        <f t="shared" si="60"/>
        <v>1556.9066666666668</v>
      </c>
      <c r="U457" s="15">
        <f t="shared" si="61"/>
        <v>56.960000000000036</v>
      </c>
      <c r="V457" s="137">
        <f t="shared" si="62"/>
        <v>722.49333333333334</v>
      </c>
      <c r="W457" s="105">
        <v>11040</v>
      </c>
      <c r="X457" s="138"/>
      <c r="Y457" s="137"/>
      <c r="Z457" s="116">
        <f t="shared" si="63"/>
        <v>82</v>
      </c>
    </row>
    <row r="458" spans="1:26" s="105" customFormat="1">
      <c r="A458" s="105" t="s">
        <v>1838</v>
      </c>
      <c r="B458" s="219" t="s">
        <v>1833</v>
      </c>
      <c r="D458" s="105" t="s">
        <v>1834</v>
      </c>
      <c r="E458" s="99"/>
      <c r="F458" s="99" t="s">
        <v>1767</v>
      </c>
      <c r="G458" s="134" t="str">
        <f t="shared" si="58"/>
        <v>23/5/2008</v>
      </c>
      <c r="H458" s="105">
        <v>23</v>
      </c>
      <c r="I458" s="105">
        <v>5</v>
      </c>
      <c r="J458" s="105">
        <v>2008</v>
      </c>
      <c r="K458" s="105" t="s">
        <v>1820</v>
      </c>
      <c r="L458" s="99"/>
      <c r="M458" s="105" t="s">
        <v>798</v>
      </c>
      <c r="N458" s="220">
        <v>2279.4</v>
      </c>
      <c r="O458" s="220"/>
      <c r="Q458" s="105">
        <v>10</v>
      </c>
      <c r="R458" s="30">
        <f t="shared" si="59"/>
        <v>18.986666666666668</v>
      </c>
      <c r="S458" s="5">
        <v>1499.9466666666667</v>
      </c>
      <c r="T458" s="137">
        <f t="shared" si="60"/>
        <v>1556.9066666666668</v>
      </c>
      <c r="U458" s="15">
        <f t="shared" si="61"/>
        <v>56.960000000000036</v>
      </c>
      <c r="V458" s="137">
        <f t="shared" si="62"/>
        <v>722.49333333333334</v>
      </c>
      <c r="W458" s="105">
        <v>11040</v>
      </c>
      <c r="X458" s="138"/>
      <c r="Y458" s="137"/>
      <c r="Z458" s="116">
        <f t="shared" si="63"/>
        <v>82</v>
      </c>
    </row>
    <row r="459" spans="1:26" s="249" customFormat="1">
      <c r="A459" s="249" t="s">
        <v>1839</v>
      </c>
      <c r="B459" s="249" t="s">
        <v>1840</v>
      </c>
      <c r="E459" s="99"/>
      <c r="F459" s="99" t="s">
        <v>1767</v>
      </c>
      <c r="G459" s="134" t="str">
        <f t="shared" si="58"/>
        <v>23/5/2008</v>
      </c>
      <c r="H459" s="249">
        <v>23</v>
      </c>
      <c r="I459" s="249">
        <v>5</v>
      </c>
      <c r="J459" s="249">
        <v>2008</v>
      </c>
      <c r="K459" s="249" t="s">
        <v>1820</v>
      </c>
      <c r="L459" s="99"/>
      <c r="M459" s="249" t="s">
        <v>798</v>
      </c>
      <c r="N459" s="355">
        <v>2574.04</v>
      </c>
      <c r="O459" s="355"/>
      <c r="Q459" s="249">
        <v>10</v>
      </c>
      <c r="R459" s="30">
        <f t="shared" si="59"/>
        <v>21.441999999999997</v>
      </c>
      <c r="S459" s="5">
        <v>1693.9179999999997</v>
      </c>
      <c r="T459" s="317">
        <f t="shared" si="60"/>
        <v>1758.2439999999997</v>
      </c>
      <c r="U459" s="15">
        <f t="shared" si="61"/>
        <v>64.326000000000022</v>
      </c>
      <c r="V459" s="317">
        <f t="shared" si="62"/>
        <v>815.79600000000028</v>
      </c>
      <c r="W459" s="249">
        <v>11040</v>
      </c>
      <c r="X459" s="316"/>
      <c r="Y459" s="317"/>
      <c r="Z459" s="116">
        <f t="shared" si="63"/>
        <v>82</v>
      </c>
    </row>
    <row r="460" spans="1:26" s="249" customFormat="1">
      <c r="A460" s="249" t="s">
        <v>1841</v>
      </c>
      <c r="B460" s="249" t="s">
        <v>1840</v>
      </c>
      <c r="E460" s="99"/>
      <c r="F460" s="99" t="s">
        <v>1767</v>
      </c>
      <c r="G460" s="134" t="str">
        <f t="shared" si="58"/>
        <v>23/5/2008</v>
      </c>
      <c r="H460" s="249">
        <v>23</v>
      </c>
      <c r="I460" s="249">
        <v>5</v>
      </c>
      <c r="J460" s="249">
        <v>2008</v>
      </c>
      <c r="K460" s="249" t="s">
        <v>1820</v>
      </c>
      <c r="L460" s="99"/>
      <c r="M460" s="249" t="s">
        <v>798</v>
      </c>
      <c r="N460" s="355">
        <v>2574.04</v>
      </c>
      <c r="O460" s="355"/>
      <c r="Q460" s="249">
        <v>10</v>
      </c>
      <c r="R460" s="30">
        <f t="shared" si="59"/>
        <v>21.441999999999997</v>
      </c>
      <c r="S460" s="5">
        <v>1693.9179999999997</v>
      </c>
      <c r="T460" s="317">
        <f t="shared" si="60"/>
        <v>1758.2439999999997</v>
      </c>
      <c r="U460" s="15">
        <f t="shared" si="61"/>
        <v>64.326000000000022</v>
      </c>
      <c r="V460" s="317">
        <f t="shared" si="62"/>
        <v>815.79600000000028</v>
      </c>
      <c r="W460" s="249">
        <v>11040</v>
      </c>
      <c r="X460" s="316"/>
      <c r="Y460" s="317"/>
      <c r="Z460" s="116">
        <f t="shared" si="63"/>
        <v>82</v>
      </c>
    </row>
    <row r="461" spans="1:26" s="249" customFormat="1">
      <c r="A461" s="249" t="s">
        <v>1842</v>
      </c>
      <c r="B461" s="249" t="s">
        <v>1840</v>
      </c>
      <c r="E461" s="99"/>
      <c r="F461" s="99" t="s">
        <v>1767</v>
      </c>
      <c r="G461" s="134" t="str">
        <f t="shared" si="58"/>
        <v>23/5/2008</v>
      </c>
      <c r="H461" s="249">
        <v>23</v>
      </c>
      <c r="I461" s="249">
        <v>5</v>
      </c>
      <c r="J461" s="249">
        <v>2008</v>
      </c>
      <c r="K461" s="249" t="s">
        <v>1820</v>
      </c>
      <c r="L461" s="99"/>
      <c r="M461" s="249" t="s">
        <v>798</v>
      </c>
      <c r="N461" s="355">
        <v>2574.04</v>
      </c>
      <c r="O461" s="355"/>
      <c r="Q461" s="249">
        <v>10</v>
      </c>
      <c r="R461" s="30">
        <f t="shared" si="59"/>
        <v>21.441999999999997</v>
      </c>
      <c r="S461" s="5">
        <v>1693.9179999999997</v>
      </c>
      <c r="T461" s="317">
        <f t="shared" si="60"/>
        <v>1758.2439999999997</v>
      </c>
      <c r="U461" s="15">
        <f t="shared" si="61"/>
        <v>64.326000000000022</v>
      </c>
      <c r="V461" s="317">
        <f t="shared" si="62"/>
        <v>815.79600000000028</v>
      </c>
      <c r="W461" s="249">
        <v>11040</v>
      </c>
      <c r="X461" s="316"/>
      <c r="Y461" s="317"/>
      <c r="Z461" s="116">
        <f t="shared" si="63"/>
        <v>82</v>
      </c>
    </row>
    <row r="462" spans="1:26" s="249" customFormat="1">
      <c r="A462" s="249" t="s">
        <v>1843</v>
      </c>
      <c r="B462" s="249" t="s">
        <v>1840</v>
      </c>
      <c r="E462" s="99"/>
      <c r="F462" s="99" t="s">
        <v>1767</v>
      </c>
      <c r="G462" s="134" t="str">
        <f t="shared" si="58"/>
        <v>23/5/2008</v>
      </c>
      <c r="H462" s="249">
        <v>23</v>
      </c>
      <c r="I462" s="249">
        <v>5</v>
      </c>
      <c r="J462" s="249">
        <v>2008</v>
      </c>
      <c r="K462" s="249" t="s">
        <v>1820</v>
      </c>
      <c r="L462" s="99"/>
      <c r="M462" s="249" t="s">
        <v>798</v>
      </c>
      <c r="N462" s="355">
        <v>2574.04</v>
      </c>
      <c r="O462" s="355"/>
      <c r="Q462" s="249">
        <v>10</v>
      </c>
      <c r="R462" s="30">
        <f t="shared" si="59"/>
        <v>21.441999999999997</v>
      </c>
      <c r="S462" s="5">
        <v>1693.9179999999997</v>
      </c>
      <c r="T462" s="317">
        <f t="shared" si="60"/>
        <v>1758.2439999999997</v>
      </c>
      <c r="U462" s="15">
        <f t="shared" si="61"/>
        <v>64.326000000000022</v>
      </c>
      <c r="V462" s="317">
        <f t="shared" si="62"/>
        <v>815.79600000000028</v>
      </c>
      <c r="W462" s="249">
        <v>11040</v>
      </c>
      <c r="X462" s="316"/>
      <c r="Y462" s="317"/>
      <c r="Z462" s="116">
        <f t="shared" si="63"/>
        <v>82</v>
      </c>
    </row>
    <row r="463" spans="1:26" s="249" customFormat="1">
      <c r="A463" s="249" t="s">
        <v>1844</v>
      </c>
      <c r="B463" s="249" t="s">
        <v>1840</v>
      </c>
      <c r="E463" s="99"/>
      <c r="F463" s="99" t="s">
        <v>1767</v>
      </c>
      <c r="G463" s="134" t="str">
        <f t="shared" si="58"/>
        <v>23/5/2008</v>
      </c>
      <c r="H463" s="249">
        <v>23</v>
      </c>
      <c r="I463" s="249">
        <v>5</v>
      </c>
      <c r="J463" s="249">
        <v>2008</v>
      </c>
      <c r="K463" s="249" t="s">
        <v>1820</v>
      </c>
      <c r="L463" s="99"/>
      <c r="M463" s="249" t="s">
        <v>798</v>
      </c>
      <c r="N463" s="355">
        <v>2574.04</v>
      </c>
      <c r="O463" s="355"/>
      <c r="Q463" s="249">
        <v>10</v>
      </c>
      <c r="R463" s="30">
        <f t="shared" si="59"/>
        <v>21.441999999999997</v>
      </c>
      <c r="S463" s="5">
        <v>1693.9179999999997</v>
      </c>
      <c r="T463" s="317">
        <f t="shared" si="60"/>
        <v>1758.2439999999997</v>
      </c>
      <c r="U463" s="15">
        <f t="shared" si="61"/>
        <v>64.326000000000022</v>
      </c>
      <c r="V463" s="317">
        <f t="shared" si="62"/>
        <v>815.79600000000028</v>
      </c>
      <c r="W463" s="249">
        <v>11040</v>
      </c>
      <c r="X463" s="316"/>
      <c r="Y463" s="317"/>
      <c r="Z463" s="116">
        <f t="shared" si="63"/>
        <v>82</v>
      </c>
    </row>
    <row r="464" spans="1:26" s="249" customFormat="1">
      <c r="A464" s="249" t="s">
        <v>1845</v>
      </c>
      <c r="B464" s="249" t="s">
        <v>1846</v>
      </c>
      <c r="D464" s="249" t="s">
        <v>1847</v>
      </c>
      <c r="E464" s="99"/>
      <c r="F464" s="99" t="s">
        <v>1767</v>
      </c>
      <c r="G464" s="134" t="str">
        <f t="shared" si="58"/>
        <v>23/5/2008</v>
      </c>
      <c r="H464" s="249">
        <v>23</v>
      </c>
      <c r="I464" s="249">
        <v>5</v>
      </c>
      <c r="J464" s="249">
        <v>2008</v>
      </c>
      <c r="K464" s="249" t="s">
        <v>1820</v>
      </c>
      <c r="L464" s="99"/>
      <c r="M464" s="249" t="s">
        <v>798</v>
      </c>
      <c r="N464" s="355">
        <v>636.84</v>
      </c>
      <c r="O464" s="355"/>
      <c r="Q464" s="249">
        <v>10</v>
      </c>
      <c r="R464" s="30">
        <f t="shared" si="59"/>
        <v>5.2986666666666666</v>
      </c>
      <c r="S464" s="5">
        <v>418.59466666666668</v>
      </c>
      <c r="T464" s="317">
        <f t="shared" si="60"/>
        <v>434.49066666666664</v>
      </c>
      <c r="U464" s="15">
        <f t="shared" si="61"/>
        <v>15.895999999999958</v>
      </c>
      <c r="V464" s="317">
        <f t="shared" si="62"/>
        <v>202.34933333333339</v>
      </c>
      <c r="W464" s="249">
        <v>11040</v>
      </c>
      <c r="X464" s="316"/>
      <c r="Y464" s="317"/>
      <c r="Z464" s="116">
        <f t="shared" si="63"/>
        <v>82</v>
      </c>
    </row>
    <row r="465" spans="1:26" s="249" customFormat="1">
      <c r="A465" s="249" t="s">
        <v>1848</v>
      </c>
      <c r="B465" s="249" t="s">
        <v>1846</v>
      </c>
      <c r="D465" s="249" t="s">
        <v>1847</v>
      </c>
      <c r="E465" s="99"/>
      <c r="F465" s="99" t="s">
        <v>1767</v>
      </c>
      <c r="G465" s="134" t="str">
        <f t="shared" si="58"/>
        <v>23/5/2008</v>
      </c>
      <c r="H465" s="249">
        <v>23</v>
      </c>
      <c r="I465" s="249">
        <v>5</v>
      </c>
      <c r="J465" s="249">
        <v>2008</v>
      </c>
      <c r="K465" s="249" t="s">
        <v>1820</v>
      </c>
      <c r="L465" s="99"/>
      <c r="M465" s="249" t="s">
        <v>798</v>
      </c>
      <c r="N465" s="355">
        <v>636.84</v>
      </c>
      <c r="O465" s="355"/>
      <c r="Q465" s="249">
        <v>10</v>
      </c>
      <c r="R465" s="30">
        <f t="shared" si="59"/>
        <v>5.2986666666666666</v>
      </c>
      <c r="S465" s="5">
        <v>418.59466666666668</v>
      </c>
      <c r="T465" s="317">
        <f t="shared" si="60"/>
        <v>434.49066666666664</v>
      </c>
      <c r="U465" s="15">
        <f t="shared" si="61"/>
        <v>15.895999999999958</v>
      </c>
      <c r="V465" s="317">
        <f t="shared" si="62"/>
        <v>202.34933333333339</v>
      </c>
      <c r="W465" s="249">
        <v>11040</v>
      </c>
      <c r="X465" s="316"/>
      <c r="Y465" s="317"/>
      <c r="Z465" s="116">
        <f t="shared" si="63"/>
        <v>82</v>
      </c>
    </row>
    <row r="466" spans="1:26" s="249" customFormat="1">
      <c r="A466" s="249" t="s">
        <v>1849</v>
      </c>
      <c r="B466" s="249" t="s">
        <v>1846</v>
      </c>
      <c r="D466" s="249" t="s">
        <v>1847</v>
      </c>
      <c r="E466" s="99"/>
      <c r="F466" s="99" t="s">
        <v>1767</v>
      </c>
      <c r="G466" s="134" t="str">
        <f t="shared" si="58"/>
        <v>23/5/2008</v>
      </c>
      <c r="H466" s="249">
        <v>23</v>
      </c>
      <c r="I466" s="249">
        <v>5</v>
      </c>
      <c r="J466" s="249">
        <v>2008</v>
      </c>
      <c r="K466" s="249" t="s">
        <v>1820</v>
      </c>
      <c r="L466" s="99"/>
      <c r="M466" s="249" t="s">
        <v>798</v>
      </c>
      <c r="N466" s="355">
        <v>636.84</v>
      </c>
      <c r="O466" s="355"/>
      <c r="Q466" s="249">
        <v>10</v>
      </c>
      <c r="R466" s="30">
        <f t="shared" si="59"/>
        <v>5.2986666666666666</v>
      </c>
      <c r="S466" s="5">
        <v>418.59466666666668</v>
      </c>
      <c r="T466" s="317">
        <f t="shared" si="60"/>
        <v>434.49066666666664</v>
      </c>
      <c r="U466" s="15">
        <f t="shared" si="61"/>
        <v>15.895999999999958</v>
      </c>
      <c r="V466" s="317">
        <f t="shared" si="62"/>
        <v>202.34933333333339</v>
      </c>
      <c r="W466" s="249">
        <v>11040</v>
      </c>
      <c r="X466" s="316"/>
      <c r="Y466" s="317"/>
      <c r="Z466" s="116">
        <f t="shared" si="63"/>
        <v>82</v>
      </c>
    </row>
    <row r="467" spans="1:26" s="249" customFormat="1">
      <c r="A467" s="249" t="s">
        <v>1850</v>
      </c>
      <c r="B467" s="249" t="s">
        <v>1846</v>
      </c>
      <c r="D467" s="249" t="s">
        <v>1847</v>
      </c>
      <c r="E467" s="99"/>
      <c r="F467" s="99" t="s">
        <v>1767</v>
      </c>
      <c r="G467" s="134" t="str">
        <f t="shared" si="58"/>
        <v>23/5/2008</v>
      </c>
      <c r="H467" s="249">
        <v>23</v>
      </c>
      <c r="I467" s="249">
        <v>5</v>
      </c>
      <c r="J467" s="249">
        <v>2008</v>
      </c>
      <c r="K467" s="249" t="s">
        <v>1820</v>
      </c>
      <c r="L467" s="99"/>
      <c r="M467" s="249" t="s">
        <v>798</v>
      </c>
      <c r="N467" s="355">
        <v>636.84</v>
      </c>
      <c r="O467" s="355"/>
      <c r="Q467" s="249">
        <v>10</v>
      </c>
      <c r="R467" s="30">
        <f t="shared" si="59"/>
        <v>5.2986666666666666</v>
      </c>
      <c r="S467" s="5">
        <v>418.59466666666668</v>
      </c>
      <c r="T467" s="317">
        <f t="shared" si="60"/>
        <v>434.49066666666664</v>
      </c>
      <c r="U467" s="15">
        <f t="shared" si="61"/>
        <v>15.895999999999958</v>
      </c>
      <c r="V467" s="317">
        <f t="shared" si="62"/>
        <v>202.34933333333339</v>
      </c>
      <c r="W467" s="249">
        <v>11040</v>
      </c>
      <c r="X467" s="316"/>
      <c r="Y467" s="317"/>
      <c r="Z467" s="116">
        <f t="shared" si="63"/>
        <v>82</v>
      </c>
    </row>
    <row r="468" spans="1:26" s="249" customFormat="1">
      <c r="A468" s="249" t="s">
        <v>1851</v>
      </c>
      <c r="B468" s="249" t="s">
        <v>1846</v>
      </c>
      <c r="D468" s="249" t="s">
        <v>1847</v>
      </c>
      <c r="E468" s="99"/>
      <c r="F468" s="99" t="s">
        <v>1767</v>
      </c>
      <c r="G468" s="134" t="str">
        <f t="shared" si="58"/>
        <v>23/5/2008</v>
      </c>
      <c r="H468" s="249">
        <v>23</v>
      </c>
      <c r="I468" s="249">
        <v>5</v>
      </c>
      <c r="J468" s="249">
        <v>2008</v>
      </c>
      <c r="K468" s="249" t="s">
        <v>1820</v>
      </c>
      <c r="L468" s="99"/>
      <c r="M468" s="249" t="s">
        <v>798</v>
      </c>
      <c r="N468" s="355">
        <v>636.84</v>
      </c>
      <c r="O468" s="355"/>
      <c r="Q468" s="249">
        <v>10</v>
      </c>
      <c r="R468" s="30">
        <f t="shared" si="59"/>
        <v>5.2986666666666666</v>
      </c>
      <c r="S468" s="5">
        <v>418.59466666666668</v>
      </c>
      <c r="T468" s="317">
        <f t="shared" si="60"/>
        <v>434.49066666666664</v>
      </c>
      <c r="U468" s="15">
        <f t="shared" si="61"/>
        <v>15.895999999999958</v>
      </c>
      <c r="V468" s="317">
        <f t="shared" si="62"/>
        <v>202.34933333333339</v>
      </c>
      <c r="W468" s="249">
        <v>11040</v>
      </c>
      <c r="X468" s="316"/>
      <c r="Y468" s="317"/>
      <c r="Z468" s="116">
        <f t="shared" si="63"/>
        <v>82</v>
      </c>
    </row>
    <row r="469" spans="1:26" s="249" customFormat="1">
      <c r="A469" s="249" t="s">
        <v>1852</v>
      </c>
      <c r="B469" s="249" t="s">
        <v>1853</v>
      </c>
      <c r="E469" s="99"/>
      <c r="F469" s="99" t="s">
        <v>1767</v>
      </c>
      <c r="G469" s="134" t="str">
        <f t="shared" si="58"/>
        <v>23/5/2008</v>
      </c>
      <c r="H469" s="249">
        <v>23</v>
      </c>
      <c r="I469" s="249">
        <v>5</v>
      </c>
      <c r="J469" s="249">
        <v>2008</v>
      </c>
      <c r="K469" s="249" t="s">
        <v>1820</v>
      </c>
      <c r="L469" s="99"/>
      <c r="M469" s="249" t="s">
        <v>798</v>
      </c>
      <c r="N469" s="355">
        <v>600.88</v>
      </c>
      <c r="O469" s="355"/>
      <c r="Q469" s="249">
        <v>10</v>
      </c>
      <c r="R469" s="30">
        <f t="shared" si="59"/>
        <v>4.9989999999999997</v>
      </c>
      <c r="S469" s="5">
        <v>394.92099999999999</v>
      </c>
      <c r="T469" s="317">
        <f t="shared" si="60"/>
        <v>409.91799999999995</v>
      </c>
      <c r="U469" s="15">
        <f t="shared" si="61"/>
        <v>14.996999999999957</v>
      </c>
      <c r="V469" s="317">
        <f t="shared" si="62"/>
        <v>190.96200000000005</v>
      </c>
      <c r="W469" s="249">
        <v>11040</v>
      </c>
      <c r="X469" s="316"/>
      <c r="Y469" s="317"/>
      <c r="Z469" s="116">
        <f t="shared" si="63"/>
        <v>82</v>
      </c>
    </row>
    <row r="470" spans="1:26" s="249" customFormat="1">
      <c r="A470" s="249" t="s">
        <v>1854</v>
      </c>
      <c r="B470" s="249" t="s">
        <v>1853</v>
      </c>
      <c r="E470" s="99"/>
      <c r="F470" s="99" t="s">
        <v>1767</v>
      </c>
      <c r="G470" s="134" t="str">
        <f t="shared" si="58"/>
        <v>23/5/2008</v>
      </c>
      <c r="H470" s="249">
        <v>23</v>
      </c>
      <c r="I470" s="249">
        <v>5</v>
      </c>
      <c r="J470" s="249">
        <v>2008</v>
      </c>
      <c r="K470" s="249" t="s">
        <v>1820</v>
      </c>
      <c r="L470" s="99"/>
      <c r="M470" s="249" t="s">
        <v>798</v>
      </c>
      <c r="N470" s="355">
        <v>600.88</v>
      </c>
      <c r="O470" s="355"/>
      <c r="Q470" s="249">
        <v>10</v>
      </c>
      <c r="R470" s="30">
        <f t="shared" si="59"/>
        <v>4.9989999999999997</v>
      </c>
      <c r="S470" s="5">
        <v>394.92099999999999</v>
      </c>
      <c r="T470" s="317">
        <f t="shared" si="60"/>
        <v>409.91799999999995</v>
      </c>
      <c r="U470" s="15">
        <f t="shared" si="61"/>
        <v>14.996999999999957</v>
      </c>
      <c r="V470" s="317">
        <f t="shared" si="62"/>
        <v>190.96200000000005</v>
      </c>
      <c r="W470" s="249">
        <v>11040</v>
      </c>
      <c r="X470" s="316"/>
      <c r="Y470" s="317"/>
      <c r="Z470" s="116">
        <f t="shared" si="63"/>
        <v>82</v>
      </c>
    </row>
    <row r="471" spans="1:26" s="249" customFormat="1">
      <c r="A471" s="249" t="s">
        <v>1855</v>
      </c>
      <c r="B471" s="249" t="s">
        <v>1853</v>
      </c>
      <c r="E471" s="99"/>
      <c r="F471" s="99" t="s">
        <v>1767</v>
      </c>
      <c r="G471" s="134" t="str">
        <f t="shared" si="58"/>
        <v>23/5/2008</v>
      </c>
      <c r="H471" s="249">
        <v>23</v>
      </c>
      <c r="I471" s="249">
        <v>5</v>
      </c>
      <c r="J471" s="249">
        <v>2008</v>
      </c>
      <c r="K471" s="249" t="s">
        <v>1820</v>
      </c>
      <c r="L471" s="99"/>
      <c r="M471" s="249" t="s">
        <v>798</v>
      </c>
      <c r="N471" s="355">
        <v>600.88</v>
      </c>
      <c r="O471" s="355"/>
      <c r="Q471" s="249">
        <v>10</v>
      </c>
      <c r="R471" s="30">
        <f t="shared" si="59"/>
        <v>4.9989999999999997</v>
      </c>
      <c r="S471" s="5">
        <v>394.92099999999999</v>
      </c>
      <c r="T471" s="317">
        <f t="shared" si="60"/>
        <v>409.91799999999995</v>
      </c>
      <c r="U471" s="15">
        <f t="shared" si="61"/>
        <v>14.996999999999957</v>
      </c>
      <c r="V471" s="317">
        <f t="shared" si="62"/>
        <v>190.96200000000005</v>
      </c>
      <c r="W471" s="249">
        <v>11040</v>
      </c>
      <c r="X471" s="316"/>
      <c r="Y471" s="317"/>
      <c r="Z471" s="116">
        <f t="shared" si="63"/>
        <v>82</v>
      </c>
    </row>
    <row r="472" spans="1:26" s="249" customFormat="1">
      <c r="A472" s="249" t="s">
        <v>1856</v>
      </c>
      <c r="B472" s="249" t="s">
        <v>1853</v>
      </c>
      <c r="E472" s="99"/>
      <c r="F472" s="99" t="s">
        <v>1767</v>
      </c>
      <c r="G472" s="134" t="str">
        <f t="shared" si="58"/>
        <v>23/5/2008</v>
      </c>
      <c r="H472" s="249">
        <v>23</v>
      </c>
      <c r="I472" s="249">
        <v>5</v>
      </c>
      <c r="J472" s="249">
        <v>2008</v>
      </c>
      <c r="K472" s="249" t="s">
        <v>1820</v>
      </c>
      <c r="L472" s="99"/>
      <c r="M472" s="249" t="s">
        <v>798</v>
      </c>
      <c r="N472" s="355">
        <v>600.88</v>
      </c>
      <c r="O472" s="355"/>
      <c r="Q472" s="249">
        <v>10</v>
      </c>
      <c r="R472" s="30">
        <f t="shared" si="59"/>
        <v>4.9989999999999997</v>
      </c>
      <c r="S472" s="5">
        <v>394.92099999999999</v>
      </c>
      <c r="T472" s="317">
        <f t="shared" si="60"/>
        <v>409.91799999999995</v>
      </c>
      <c r="U472" s="15">
        <f t="shared" si="61"/>
        <v>14.996999999999957</v>
      </c>
      <c r="V472" s="317">
        <f t="shared" si="62"/>
        <v>190.96200000000005</v>
      </c>
      <c r="W472" s="249">
        <v>11040</v>
      </c>
      <c r="X472" s="316"/>
      <c r="Y472" s="317"/>
      <c r="Z472" s="116">
        <f t="shared" si="63"/>
        <v>82</v>
      </c>
    </row>
    <row r="473" spans="1:26" s="249" customFormat="1">
      <c r="A473" s="249" t="s">
        <v>1857</v>
      </c>
      <c r="B473" s="249" t="s">
        <v>1853</v>
      </c>
      <c r="E473" s="99"/>
      <c r="F473" s="99" t="s">
        <v>1767</v>
      </c>
      <c r="G473" s="134" t="str">
        <f t="shared" si="58"/>
        <v>23/5/2008</v>
      </c>
      <c r="H473" s="249">
        <v>23</v>
      </c>
      <c r="I473" s="249">
        <v>5</v>
      </c>
      <c r="J473" s="249">
        <v>2008</v>
      </c>
      <c r="K473" s="249" t="s">
        <v>1820</v>
      </c>
      <c r="L473" s="99"/>
      <c r="M473" s="249" t="s">
        <v>798</v>
      </c>
      <c r="N473" s="355">
        <v>600.88</v>
      </c>
      <c r="O473" s="355"/>
      <c r="Q473" s="249">
        <v>10</v>
      </c>
      <c r="R473" s="30">
        <f t="shared" si="59"/>
        <v>4.9989999999999997</v>
      </c>
      <c r="S473" s="5">
        <v>394.92099999999999</v>
      </c>
      <c r="T473" s="317">
        <f t="shared" si="60"/>
        <v>409.91799999999995</v>
      </c>
      <c r="U473" s="15">
        <f t="shared" si="61"/>
        <v>14.996999999999957</v>
      </c>
      <c r="V473" s="317">
        <f t="shared" si="62"/>
        <v>190.96200000000005</v>
      </c>
      <c r="W473" s="249">
        <v>11040</v>
      </c>
      <c r="X473" s="316"/>
      <c r="Y473" s="317"/>
      <c r="Z473" s="116">
        <f t="shared" si="63"/>
        <v>82</v>
      </c>
    </row>
    <row r="474" spans="1:26" s="249" customFormat="1">
      <c r="A474" s="249" t="s">
        <v>1858</v>
      </c>
      <c r="B474" s="249" t="s">
        <v>1853</v>
      </c>
      <c r="E474" s="99"/>
      <c r="F474" s="99" t="s">
        <v>1767</v>
      </c>
      <c r="G474" s="134" t="str">
        <f t="shared" si="58"/>
        <v>23/5/2008</v>
      </c>
      <c r="H474" s="249">
        <v>23</v>
      </c>
      <c r="I474" s="249">
        <v>5</v>
      </c>
      <c r="J474" s="249">
        <v>2008</v>
      </c>
      <c r="K474" s="249" t="s">
        <v>1820</v>
      </c>
      <c r="L474" s="99"/>
      <c r="M474" s="249" t="s">
        <v>798</v>
      </c>
      <c r="N474" s="355">
        <v>600.88</v>
      </c>
      <c r="O474" s="355"/>
      <c r="Q474" s="249">
        <v>10</v>
      </c>
      <c r="R474" s="30">
        <f t="shared" si="59"/>
        <v>4.9989999999999997</v>
      </c>
      <c r="S474" s="5">
        <v>394.92099999999999</v>
      </c>
      <c r="T474" s="317">
        <f t="shared" si="60"/>
        <v>409.91799999999995</v>
      </c>
      <c r="U474" s="15">
        <f t="shared" si="61"/>
        <v>14.996999999999957</v>
      </c>
      <c r="V474" s="317">
        <f t="shared" si="62"/>
        <v>190.96200000000005</v>
      </c>
      <c r="W474" s="249">
        <v>11040</v>
      </c>
      <c r="X474" s="316"/>
      <c r="Y474" s="317"/>
      <c r="Z474" s="116">
        <f t="shared" si="63"/>
        <v>82</v>
      </c>
    </row>
    <row r="475" spans="1:26" s="249" customFormat="1">
      <c r="A475" s="249" t="s">
        <v>1859</v>
      </c>
      <c r="B475" s="249" t="s">
        <v>1853</v>
      </c>
      <c r="E475" s="99"/>
      <c r="F475" s="99" t="s">
        <v>1767</v>
      </c>
      <c r="G475" s="134" t="str">
        <f t="shared" si="58"/>
        <v>23/5/2008</v>
      </c>
      <c r="H475" s="249">
        <v>23</v>
      </c>
      <c r="I475" s="249">
        <v>5</v>
      </c>
      <c r="J475" s="249">
        <v>2008</v>
      </c>
      <c r="K475" s="249" t="s">
        <v>1820</v>
      </c>
      <c r="L475" s="99"/>
      <c r="M475" s="249" t="s">
        <v>798</v>
      </c>
      <c r="N475" s="355">
        <v>600.88</v>
      </c>
      <c r="O475" s="355"/>
      <c r="Q475" s="249">
        <v>10</v>
      </c>
      <c r="R475" s="30">
        <f t="shared" si="59"/>
        <v>4.9989999999999997</v>
      </c>
      <c r="S475" s="5">
        <v>394.92099999999999</v>
      </c>
      <c r="T475" s="317">
        <f t="shared" si="60"/>
        <v>409.91799999999995</v>
      </c>
      <c r="U475" s="15">
        <f t="shared" si="61"/>
        <v>14.996999999999957</v>
      </c>
      <c r="V475" s="317">
        <f t="shared" si="62"/>
        <v>190.96200000000005</v>
      </c>
      <c r="W475" s="249">
        <v>11040</v>
      </c>
      <c r="X475" s="316"/>
      <c r="Y475" s="317"/>
      <c r="Z475" s="116">
        <f t="shared" si="63"/>
        <v>82</v>
      </c>
    </row>
    <row r="476" spans="1:26" s="249" customFormat="1">
      <c r="A476" s="249" t="s">
        <v>1860</v>
      </c>
      <c r="B476" s="249" t="s">
        <v>1853</v>
      </c>
      <c r="E476" s="99"/>
      <c r="F476" s="99" t="s">
        <v>1767</v>
      </c>
      <c r="G476" s="134" t="str">
        <f t="shared" si="58"/>
        <v>23/5/2008</v>
      </c>
      <c r="H476" s="249">
        <v>23</v>
      </c>
      <c r="I476" s="249">
        <v>5</v>
      </c>
      <c r="J476" s="249">
        <v>2008</v>
      </c>
      <c r="K476" s="249" t="s">
        <v>1820</v>
      </c>
      <c r="L476" s="99"/>
      <c r="M476" s="249" t="s">
        <v>798</v>
      </c>
      <c r="N476" s="355">
        <v>600.88</v>
      </c>
      <c r="O476" s="355"/>
      <c r="Q476" s="249">
        <v>10</v>
      </c>
      <c r="R476" s="30">
        <f t="shared" si="59"/>
        <v>4.9989999999999997</v>
      </c>
      <c r="S476" s="5">
        <v>394.92099999999999</v>
      </c>
      <c r="T476" s="317">
        <f t="shared" si="60"/>
        <v>409.91799999999995</v>
      </c>
      <c r="U476" s="15">
        <f t="shared" si="61"/>
        <v>14.996999999999957</v>
      </c>
      <c r="V476" s="317">
        <f t="shared" si="62"/>
        <v>190.96200000000005</v>
      </c>
      <c r="W476" s="249">
        <v>11040</v>
      </c>
      <c r="X476" s="316"/>
      <c r="Y476" s="317"/>
      <c r="Z476" s="116">
        <f t="shared" si="63"/>
        <v>82</v>
      </c>
    </row>
    <row r="477" spans="1:26" s="249" customFormat="1">
      <c r="A477" s="249" t="s">
        <v>1861</v>
      </c>
      <c r="B477" s="249" t="s">
        <v>1853</v>
      </c>
      <c r="E477" s="99"/>
      <c r="F477" s="99" t="s">
        <v>1767</v>
      </c>
      <c r="G477" s="134" t="str">
        <f t="shared" si="58"/>
        <v>23/5/2008</v>
      </c>
      <c r="H477" s="249">
        <v>23</v>
      </c>
      <c r="I477" s="249">
        <v>5</v>
      </c>
      <c r="J477" s="249">
        <v>2008</v>
      </c>
      <c r="K477" s="249" t="s">
        <v>1820</v>
      </c>
      <c r="L477" s="99"/>
      <c r="M477" s="249" t="s">
        <v>798</v>
      </c>
      <c r="N477" s="355">
        <v>600.88</v>
      </c>
      <c r="O477" s="355"/>
      <c r="Q477" s="249">
        <v>10</v>
      </c>
      <c r="R477" s="30">
        <f t="shared" si="59"/>
        <v>4.9989999999999997</v>
      </c>
      <c r="S477" s="5">
        <v>394.92099999999999</v>
      </c>
      <c r="T477" s="317">
        <f t="shared" si="60"/>
        <v>409.91799999999995</v>
      </c>
      <c r="U477" s="15">
        <f t="shared" si="61"/>
        <v>14.996999999999957</v>
      </c>
      <c r="V477" s="317">
        <f t="shared" si="62"/>
        <v>190.96200000000005</v>
      </c>
      <c r="W477" s="249">
        <v>11040</v>
      </c>
      <c r="X477" s="316"/>
      <c r="Y477" s="317"/>
      <c r="Z477" s="116">
        <f t="shared" si="63"/>
        <v>82</v>
      </c>
    </row>
    <row r="478" spans="1:26" s="249" customFormat="1">
      <c r="A478" s="249" t="s">
        <v>1862</v>
      </c>
      <c r="B478" s="249" t="s">
        <v>1853</v>
      </c>
      <c r="E478" s="99"/>
      <c r="F478" s="99" t="s">
        <v>1767</v>
      </c>
      <c r="G478" s="134" t="str">
        <f t="shared" si="58"/>
        <v>23/5/2008</v>
      </c>
      <c r="H478" s="249">
        <v>23</v>
      </c>
      <c r="I478" s="249">
        <v>5</v>
      </c>
      <c r="J478" s="249">
        <v>2008</v>
      </c>
      <c r="K478" s="249" t="s">
        <v>1820</v>
      </c>
      <c r="L478" s="99"/>
      <c r="M478" s="249" t="s">
        <v>798</v>
      </c>
      <c r="N478" s="355">
        <v>600.88</v>
      </c>
      <c r="O478" s="355"/>
      <c r="Q478" s="249">
        <v>10</v>
      </c>
      <c r="R478" s="30">
        <f t="shared" si="59"/>
        <v>4.9989999999999997</v>
      </c>
      <c r="S478" s="5">
        <v>394.92099999999999</v>
      </c>
      <c r="T478" s="317">
        <f t="shared" si="60"/>
        <v>409.91799999999995</v>
      </c>
      <c r="U478" s="15">
        <f t="shared" si="61"/>
        <v>14.996999999999957</v>
      </c>
      <c r="V478" s="317">
        <f t="shared" si="62"/>
        <v>190.96200000000005</v>
      </c>
      <c r="W478" s="249">
        <v>11040</v>
      </c>
      <c r="X478" s="316"/>
      <c r="Y478" s="317"/>
      <c r="Z478" s="116">
        <f t="shared" si="63"/>
        <v>82</v>
      </c>
    </row>
    <row r="479" spans="1:26" s="249" customFormat="1">
      <c r="A479" s="249" t="s">
        <v>1863</v>
      </c>
      <c r="B479" s="249" t="s">
        <v>1864</v>
      </c>
      <c r="D479" s="249" t="s">
        <v>1865</v>
      </c>
      <c r="E479" s="99"/>
      <c r="F479" s="99" t="s">
        <v>1767</v>
      </c>
      <c r="G479" s="134" t="str">
        <f t="shared" ref="G479:G542" si="64">CONCATENATE(H479,"/",I479,"/",J479,)</f>
        <v>23/5/2008</v>
      </c>
      <c r="H479" s="249">
        <v>23</v>
      </c>
      <c r="I479" s="249">
        <v>5</v>
      </c>
      <c r="J479" s="249">
        <v>2008</v>
      </c>
      <c r="K479" s="249" t="s">
        <v>1820</v>
      </c>
      <c r="L479" s="99"/>
      <c r="M479" s="249" t="s">
        <v>798</v>
      </c>
      <c r="N479" s="355">
        <v>6991.32</v>
      </c>
      <c r="O479" s="355"/>
      <c r="Q479" s="249">
        <v>10</v>
      </c>
      <c r="R479" s="30">
        <f t="shared" ref="R479:R542" si="65">(((N479)-1)/10)/12</f>
        <v>58.252666666666663</v>
      </c>
      <c r="S479" s="5">
        <v>4601.9606666666659</v>
      </c>
      <c r="T479" s="317">
        <f t="shared" ref="T479:T542" si="66">Z479*R479</f>
        <v>4776.7186666666666</v>
      </c>
      <c r="U479" s="15">
        <f t="shared" ref="U479:U542" si="67">T479-S479</f>
        <v>174.75800000000072</v>
      </c>
      <c r="V479" s="317">
        <f t="shared" ref="V479:V542" si="68">N479-T479</f>
        <v>2214.6013333333331</v>
      </c>
      <c r="W479" s="249">
        <v>11040</v>
      </c>
      <c r="X479" s="316"/>
      <c r="Y479" s="317"/>
      <c r="Z479" s="116">
        <f t="shared" ref="Z479:Z542" si="69">IF((DATEDIF(G479,Z$4,"m"))&gt;=120,120,(DATEDIF(G479,Z$4,"m")))</f>
        <v>82</v>
      </c>
    </row>
    <row r="480" spans="1:26" s="249" customFormat="1">
      <c r="A480" s="249" t="s">
        <v>1866</v>
      </c>
      <c r="B480" s="249" t="s">
        <v>1864</v>
      </c>
      <c r="D480" s="249" t="s">
        <v>1865</v>
      </c>
      <c r="E480" s="99"/>
      <c r="F480" s="99" t="s">
        <v>1767</v>
      </c>
      <c r="G480" s="134" t="str">
        <f t="shared" si="64"/>
        <v>23/5/2008</v>
      </c>
      <c r="H480" s="249">
        <v>23</v>
      </c>
      <c r="I480" s="249">
        <v>5</v>
      </c>
      <c r="J480" s="249">
        <v>2008</v>
      </c>
      <c r="K480" s="249" t="s">
        <v>1820</v>
      </c>
      <c r="L480" s="99"/>
      <c r="M480" s="249" t="s">
        <v>798</v>
      </c>
      <c r="N480" s="355">
        <v>6991.32</v>
      </c>
      <c r="O480" s="355"/>
      <c r="Q480" s="249">
        <v>10</v>
      </c>
      <c r="R480" s="30">
        <f t="shared" si="65"/>
        <v>58.252666666666663</v>
      </c>
      <c r="S480" s="5">
        <v>4601.9606666666659</v>
      </c>
      <c r="T480" s="317">
        <f t="shared" si="66"/>
        <v>4776.7186666666666</v>
      </c>
      <c r="U480" s="15">
        <f t="shared" si="67"/>
        <v>174.75800000000072</v>
      </c>
      <c r="V480" s="317">
        <f t="shared" si="68"/>
        <v>2214.6013333333331</v>
      </c>
      <c r="W480" s="249">
        <v>11040</v>
      </c>
      <c r="X480" s="316"/>
      <c r="Y480" s="317"/>
      <c r="Z480" s="116">
        <f t="shared" si="69"/>
        <v>82</v>
      </c>
    </row>
    <row r="481" spans="1:26" s="249" customFormat="1">
      <c r="A481" s="249" t="s">
        <v>1867</v>
      </c>
      <c r="B481" s="249" t="s">
        <v>1868</v>
      </c>
      <c r="D481" s="249" t="s">
        <v>1869</v>
      </c>
      <c r="E481" s="99"/>
      <c r="F481" s="99" t="s">
        <v>1767</v>
      </c>
      <c r="G481" s="134" t="str">
        <f t="shared" si="64"/>
        <v>23/5/2008</v>
      </c>
      <c r="H481" s="249">
        <v>23</v>
      </c>
      <c r="I481" s="249">
        <v>5</v>
      </c>
      <c r="J481" s="249">
        <v>2008</v>
      </c>
      <c r="K481" s="249" t="s">
        <v>1820</v>
      </c>
      <c r="L481" s="99"/>
      <c r="M481" s="249" t="s">
        <v>798</v>
      </c>
      <c r="N481" s="355">
        <v>6074.92</v>
      </c>
      <c r="O481" s="355"/>
      <c r="Q481" s="249">
        <v>10</v>
      </c>
      <c r="R481" s="30">
        <f t="shared" si="65"/>
        <v>50.616000000000007</v>
      </c>
      <c r="S481" s="5">
        <v>3998.6640000000007</v>
      </c>
      <c r="T481" s="317">
        <f t="shared" si="66"/>
        <v>4150.5120000000006</v>
      </c>
      <c r="U481" s="15">
        <f t="shared" si="67"/>
        <v>151.84799999999996</v>
      </c>
      <c r="V481" s="317">
        <f t="shared" si="68"/>
        <v>1924.4079999999994</v>
      </c>
      <c r="W481" s="249">
        <v>11040</v>
      </c>
      <c r="X481" s="316"/>
      <c r="Y481" s="317"/>
      <c r="Z481" s="116">
        <f t="shared" si="69"/>
        <v>82</v>
      </c>
    </row>
    <row r="482" spans="1:26" s="249" customFormat="1">
      <c r="A482" s="249" t="s">
        <v>1870</v>
      </c>
      <c r="B482" s="249" t="s">
        <v>1868</v>
      </c>
      <c r="D482" s="249" t="s">
        <v>1869</v>
      </c>
      <c r="E482" s="99"/>
      <c r="F482" s="99" t="s">
        <v>1767</v>
      </c>
      <c r="G482" s="134" t="str">
        <f t="shared" si="64"/>
        <v>23/5/2008</v>
      </c>
      <c r="H482" s="249">
        <v>23</v>
      </c>
      <c r="I482" s="249">
        <v>5</v>
      </c>
      <c r="J482" s="249">
        <v>2008</v>
      </c>
      <c r="K482" s="249" t="s">
        <v>1820</v>
      </c>
      <c r="L482" s="99"/>
      <c r="M482" s="249" t="s">
        <v>798</v>
      </c>
      <c r="N482" s="355">
        <v>6074.92</v>
      </c>
      <c r="O482" s="355"/>
      <c r="Q482" s="249">
        <v>10</v>
      </c>
      <c r="R482" s="30">
        <f t="shared" si="65"/>
        <v>50.616000000000007</v>
      </c>
      <c r="S482" s="5">
        <v>3998.6640000000007</v>
      </c>
      <c r="T482" s="317">
        <f t="shared" si="66"/>
        <v>4150.5120000000006</v>
      </c>
      <c r="U482" s="15">
        <f t="shared" si="67"/>
        <v>151.84799999999996</v>
      </c>
      <c r="V482" s="317">
        <f t="shared" si="68"/>
        <v>1924.4079999999994</v>
      </c>
      <c r="W482" s="249">
        <v>11040</v>
      </c>
      <c r="X482" s="316"/>
      <c r="Y482" s="317"/>
      <c r="Z482" s="116">
        <f t="shared" si="69"/>
        <v>82</v>
      </c>
    </row>
    <row r="483" spans="1:26" s="249" customFormat="1">
      <c r="A483" s="249" t="s">
        <v>1871</v>
      </c>
      <c r="B483" s="249" t="s">
        <v>1868</v>
      </c>
      <c r="D483" s="249" t="s">
        <v>1869</v>
      </c>
      <c r="E483" s="99"/>
      <c r="F483" s="99" t="s">
        <v>1767</v>
      </c>
      <c r="G483" s="134" t="str">
        <f t="shared" si="64"/>
        <v>23/5/2008</v>
      </c>
      <c r="H483" s="249">
        <v>23</v>
      </c>
      <c r="I483" s="249">
        <v>5</v>
      </c>
      <c r="J483" s="249">
        <v>2008</v>
      </c>
      <c r="K483" s="249" t="s">
        <v>1820</v>
      </c>
      <c r="L483" s="99"/>
      <c r="M483" s="249" t="s">
        <v>798</v>
      </c>
      <c r="N483" s="355">
        <v>6074.92</v>
      </c>
      <c r="O483" s="355"/>
      <c r="Q483" s="249">
        <v>10</v>
      </c>
      <c r="R483" s="30">
        <f t="shared" si="65"/>
        <v>50.616000000000007</v>
      </c>
      <c r="S483" s="5">
        <v>3998.6640000000007</v>
      </c>
      <c r="T483" s="317">
        <f t="shared" si="66"/>
        <v>4150.5120000000006</v>
      </c>
      <c r="U483" s="15">
        <f t="shared" si="67"/>
        <v>151.84799999999996</v>
      </c>
      <c r="V483" s="317">
        <f t="shared" si="68"/>
        <v>1924.4079999999994</v>
      </c>
      <c r="W483" s="249">
        <v>11040</v>
      </c>
      <c r="X483" s="316"/>
      <c r="Y483" s="317"/>
      <c r="Z483" s="116">
        <f t="shared" si="69"/>
        <v>82</v>
      </c>
    </row>
    <row r="484" spans="1:26" s="249" customFormat="1">
      <c r="A484" s="249" t="s">
        <v>1872</v>
      </c>
      <c r="B484" s="249" t="s">
        <v>1868</v>
      </c>
      <c r="D484" s="249" t="s">
        <v>1869</v>
      </c>
      <c r="E484" s="99"/>
      <c r="F484" s="99" t="s">
        <v>1767</v>
      </c>
      <c r="G484" s="134" t="str">
        <f t="shared" si="64"/>
        <v>23/5/2008</v>
      </c>
      <c r="H484" s="249">
        <v>23</v>
      </c>
      <c r="I484" s="249">
        <v>5</v>
      </c>
      <c r="J484" s="249">
        <v>2008</v>
      </c>
      <c r="K484" s="249" t="s">
        <v>1820</v>
      </c>
      <c r="L484" s="99"/>
      <c r="M484" s="249" t="s">
        <v>798</v>
      </c>
      <c r="N484" s="355">
        <v>6074.92</v>
      </c>
      <c r="O484" s="355"/>
      <c r="Q484" s="249">
        <v>10</v>
      </c>
      <c r="R484" s="30">
        <f t="shared" si="65"/>
        <v>50.616000000000007</v>
      </c>
      <c r="S484" s="5">
        <v>3998.6640000000007</v>
      </c>
      <c r="T484" s="317">
        <f t="shared" si="66"/>
        <v>4150.5120000000006</v>
      </c>
      <c r="U484" s="15">
        <f t="shared" si="67"/>
        <v>151.84799999999996</v>
      </c>
      <c r="V484" s="317">
        <f t="shared" si="68"/>
        <v>1924.4079999999994</v>
      </c>
      <c r="W484" s="249">
        <v>11040</v>
      </c>
      <c r="X484" s="316"/>
      <c r="Y484" s="317"/>
      <c r="Z484" s="116">
        <f t="shared" si="69"/>
        <v>82</v>
      </c>
    </row>
    <row r="485" spans="1:26" s="249" customFormat="1">
      <c r="A485" s="249" t="s">
        <v>1873</v>
      </c>
      <c r="B485" s="249" t="s">
        <v>1868</v>
      </c>
      <c r="D485" s="249" t="s">
        <v>1869</v>
      </c>
      <c r="E485" s="99"/>
      <c r="F485" s="99" t="s">
        <v>1767</v>
      </c>
      <c r="G485" s="134" t="str">
        <f t="shared" si="64"/>
        <v>23/5/2008</v>
      </c>
      <c r="H485" s="249">
        <v>23</v>
      </c>
      <c r="I485" s="249">
        <v>5</v>
      </c>
      <c r="J485" s="249">
        <v>2008</v>
      </c>
      <c r="K485" s="249" t="s">
        <v>1820</v>
      </c>
      <c r="L485" s="99"/>
      <c r="M485" s="249" t="s">
        <v>798</v>
      </c>
      <c r="N485" s="355">
        <v>6074.92</v>
      </c>
      <c r="O485" s="355"/>
      <c r="Q485" s="249">
        <v>10</v>
      </c>
      <c r="R485" s="30">
        <f t="shared" si="65"/>
        <v>50.616000000000007</v>
      </c>
      <c r="S485" s="5">
        <v>3998.6640000000007</v>
      </c>
      <c r="T485" s="317">
        <f t="shared" si="66"/>
        <v>4150.5120000000006</v>
      </c>
      <c r="U485" s="15">
        <f t="shared" si="67"/>
        <v>151.84799999999996</v>
      </c>
      <c r="V485" s="317">
        <f t="shared" si="68"/>
        <v>1924.4079999999994</v>
      </c>
      <c r="W485" s="249">
        <v>11040</v>
      </c>
      <c r="X485" s="316"/>
      <c r="Y485" s="317"/>
      <c r="Z485" s="116">
        <f t="shared" si="69"/>
        <v>82</v>
      </c>
    </row>
    <row r="486" spans="1:26" s="249" customFormat="1">
      <c r="A486" s="249" t="s">
        <v>1874</v>
      </c>
      <c r="B486" s="249" t="s">
        <v>1875</v>
      </c>
      <c r="E486" s="99"/>
      <c r="F486" s="99" t="s">
        <v>1767</v>
      </c>
      <c r="G486" s="134" t="str">
        <f t="shared" si="64"/>
        <v>23/5/2008</v>
      </c>
      <c r="H486" s="249">
        <v>23</v>
      </c>
      <c r="I486" s="249">
        <v>5</v>
      </c>
      <c r="J486" s="249">
        <v>2008</v>
      </c>
      <c r="K486" s="249" t="s">
        <v>1820</v>
      </c>
      <c r="L486" s="99"/>
      <c r="M486" s="249" t="s">
        <v>798</v>
      </c>
      <c r="N486" s="355">
        <v>23.2</v>
      </c>
      <c r="O486" s="355"/>
      <c r="Q486" s="249">
        <v>10</v>
      </c>
      <c r="R486" s="30">
        <f t="shared" si="65"/>
        <v>0.18499999999999997</v>
      </c>
      <c r="S486" s="5">
        <v>14.614999999999998</v>
      </c>
      <c r="T486" s="317">
        <f t="shared" si="66"/>
        <v>15.169999999999998</v>
      </c>
      <c r="U486" s="15">
        <f t="shared" si="67"/>
        <v>0.55499999999999972</v>
      </c>
      <c r="V486" s="317">
        <f t="shared" si="68"/>
        <v>8.0300000000000011</v>
      </c>
      <c r="W486" s="249">
        <v>11040</v>
      </c>
      <c r="X486" s="316"/>
      <c r="Y486" s="317"/>
      <c r="Z486" s="116">
        <f t="shared" si="69"/>
        <v>82</v>
      </c>
    </row>
    <row r="487" spans="1:26" s="249" customFormat="1">
      <c r="A487" s="249" t="s">
        <v>1876</v>
      </c>
      <c r="B487" s="249" t="s">
        <v>1875</v>
      </c>
      <c r="E487" s="99"/>
      <c r="F487" s="99" t="s">
        <v>1767</v>
      </c>
      <c r="G487" s="134" t="str">
        <f t="shared" si="64"/>
        <v>23/5/2008</v>
      </c>
      <c r="H487" s="249">
        <v>23</v>
      </c>
      <c r="I487" s="249">
        <v>5</v>
      </c>
      <c r="J487" s="249">
        <v>2008</v>
      </c>
      <c r="K487" s="249" t="s">
        <v>1820</v>
      </c>
      <c r="L487" s="99"/>
      <c r="M487" s="249" t="s">
        <v>798</v>
      </c>
      <c r="N487" s="355">
        <v>23.2</v>
      </c>
      <c r="O487" s="355"/>
      <c r="Q487" s="249">
        <v>10</v>
      </c>
      <c r="R487" s="30">
        <f t="shared" si="65"/>
        <v>0.18499999999999997</v>
      </c>
      <c r="S487" s="5">
        <v>14.614999999999998</v>
      </c>
      <c r="T487" s="317">
        <f t="shared" si="66"/>
        <v>15.169999999999998</v>
      </c>
      <c r="U487" s="15">
        <f t="shared" si="67"/>
        <v>0.55499999999999972</v>
      </c>
      <c r="V487" s="317">
        <f t="shared" si="68"/>
        <v>8.0300000000000011</v>
      </c>
      <c r="W487" s="249">
        <v>11040</v>
      </c>
      <c r="X487" s="316"/>
      <c r="Y487" s="317"/>
      <c r="Z487" s="116">
        <f t="shared" si="69"/>
        <v>82</v>
      </c>
    </row>
    <row r="488" spans="1:26" s="249" customFormat="1">
      <c r="A488" s="249" t="s">
        <v>1877</v>
      </c>
      <c r="B488" s="249" t="s">
        <v>1875</v>
      </c>
      <c r="E488" s="99"/>
      <c r="F488" s="99" t="s">
        <v>1767</v>
      </c>
      <c r="G488" s="134" t="str">
        <f t="shared" si="64"/>
        <v>23/5/2008</v>
      </c>
      <c r="H488" s="249">
        <v>23</v>
      </c>
      <c r="I488" s="249">
        <v>5</v>
      </c>
      <c r="J488" s="249">
        <v>2008</v>
      </c>
      <c r="K488" s="249" t="s">
        <v>1820</v>
      </c>
      <c r="L488" s="99"/>
      <c r="M488" s="249" t="s">
        <v>798</v>
      </c>
      <c r="N488" s="355">
        <v>23.2</v>
      </c>
      <c r="O488" s="355"/>
      <c r="Q488" s="249">
        <v>10</v>
      </c>
      <c r="R488" s="30">
        <f t="shared" si="65"/>
        <v>0.18499999999999997</v>
      </c>
      <c r="S488" s="5">
        <v>14.614999999999998</v>
      </c>
      <c r="T488" s="317">
        <f t="shared" si="66"/>
        <v>15.169999999999998</v>
      </c>
      <c r="U488" s="15">
        <f t="shared" si="67"/>
        <v>0.55499999999999972</v>
      </c>
      <c r="V488" s="317">
        <f t="shared" si="68"/>
        <v>8.0300000000000011</v>
      </c>
      <c r="W488" s="249">
        <v>11040</v>
      </c>
      <c r="X488" s="316"/>
      <c r="Y488" s="317"/>
      <c r="Z488" s="116">
        <f t="shared" si="69"/>
        <v>82</v>
      </c>
    </row>
    <row r="489" spans="1:26" s="249" customFormat="1">
      <c r="A489" s="249" t="s">
        <v>1878</v>
      </c>
      <c r="B489" s="249" t="s">
        <v>1875</v>
      </c>
      <c r="E489" s="99"/>
      <c r="F489" s="99" t="s">
        <v>1767</v>
      </c>
      <c r="G489" s="134" t="str">
        <f t="shared" si="64"/>
        <v>23/5/2008</v>
      </c>
      <c r="H489" s="249">
        <v>23</v>
      </c>
      <c r="I489" s="249">
        <v>5</v>
      </c>
      <c r="J489" s="249">
        <v>2008</v>
      </c>
      <c r="K489" s="249" t="s">
        <v>1820</v>
      </c>
      <c r="L489" s="99"/>
      <c r="M489" s="249" t="s">
        <v>798</v>
      </c>
      <c r="N489" s="355">
        <v>23.2</v>
      </c>
      <c r="O489" s="355"/>
      <c r="Q489" s="249">
        <v>10</v>
      </c>
      <c r="R489" s="30">
        <f t="shared" si="65"/>
        <v>0.18499999999999997</v>
      </c>
      <c r="S489" s="5">
        <v>14.614999999999998</v>
      </c>
      <c r="T489" s="317">
        <f t="shared" si="66"/>
        <v>15.169999999999998</v>
      </c>
      <c r="U489" s="15">
        <f t="shared" si="67"/>
        <v>0.55499999999999972</v>
      </c>
      <c r="V489" s="317">
        <f t="shared" si="68"/>
        <v>8.0300000000000011</v>
      </c>
      <c r="W489" s="249">
        <v>11040</v>
      </c>
      <c r="X489" s="316"/>
      <c r="Y489" s="317"/>
      <c r="Z489" s="116">
        <f t="shared" si="69"/>
        <v>82</v>
      </c>
    </row>
    <row r="490" spans="1:26" s="249" customFormat="1">
      <c r="A490" s="249" t="s">
        <v>1879</v>
      </c>
      <c r="B490" s="249" t="s">
        <v>1875</v>
      </c>
      <c r="E490" s="99"/>
      <c r="F490" s="99" t="s">
        <v>1767</v>
      </c>
      <c r="G490" s="134" t="str">
        <f t="shared" si="64"/>
        <v>23/5/2008</v>
      </c>
      <c r="H490" s="249">
        <v>23</v>
      </c>
      <c r="I490" s="249">
        <v>5</v>
      </c>
      <c r="J490" s="249">
        <v>2008</v>
      </c>
      <c r="K490" s="249" t="s">
        <v>1820</v>
      </c>
      <c r="L490" s="99"/>
      <c r="M490" s="249" t="s">
        <v>798</v>
      </c>
      <c r="N490" s="355">
        <v>23.2</v>
      </c>
      <c r="O490" s="355"/>
      <c r="Q490" s="249">
        <v>10</v>
      </c>
      <c r="R490" s="30">
        <f t="shared" si="65"/>
        <v>0.18499999999999997</v>
      </c>
      <c r="S490" s="5">
        <v>14.614999999999998</v>
      </c>
      <c r="T490" s="317">
        <f t="shared" si="66"/>
        <v>15.169999999999998</v>
      </c>
      <c r="U490" s="15">
        <f t="shared" si="67"/>
        <v>0.55499999999999972</v>
      </c>
      <c r="V490" s="317">
        <f t="shared" si="68"/>
        <v>8.0300000000000011</v>
      </c>
      <c r="W490" s="249">
        <v>11040</v>
      </c>
      <c r="X490" s="316"/>
      <c r="Y490" s="317"/>
      <c r="Z490" s="116">
        <f t="shared" si="69"/>
        <v>82</v>
      </c>
    </row>
    <row r="491" spans="1:26" s="249" customFormat="1">
      <c r="A491" s="249" t="s">
        <v>1880</v>
      </c>
      <c r="B491" s="249" t="s">
        <v>1875</v>
      </c>
      <c r="E491" s="99"/>
      <c r="F491" s="99" t="s">
        <v>1767</v>
      </c>
      <c r="G491" s="134" t="str">
        <f t="shared" si="64"/>
        <v>23/5/2008</v>
      </c>
      <c r="H491" s="249">
        <v>23</v>
      </c>
      <c r="I491" s="249">
        <v>5</v>
      </c>
      <c r="J491" s="249">
        <v>2008</v>
      </c>
      <c r="K491" s="249" t="s">
        <v>1820</v>
      </c>
      <c r="L491" s="99"/>
      <c r="M491" s="249" t="s">
        <v>798</v>
      </c>
      <c r="N491" s="355">
        <v>23.2</v>
      </c>
      <c r="O491" s="355"/>
      <c r="Q491" s="249">
        <v>10</v>
      </c>
      <c r="R491" s="30">
        <f t="shared" si="65"/>
        <v>0.18499999999999997</v>
      </c>
      <c r="S491" s="5">
        <v>14.614999999999998</v>
      </c>
      <c r="T491" s="317">
        <f t="shared" si="66"/>
        <v>15.169999999999998</v>
      </c>
      <c r="U491" s="15">
        <f t="shared" si="67"/>
        <v>0.55499999999999972</v>
      </c>
      <c r="V491" s="317">
        <f t="shared" si="68"/>
        <v>8.0300000000000011</v>
      </c>
      <c r="W491" s="249">
        <v>11040</v>
      </c>
      <c r="X491" s="316"/>
      <c r="Y491" s="317"/>
      <c r="Z491" s="116">
        <f t="shared" si="69"/>
        <v>82</v>
      </c>
    </row>
    <row r="492" spans="1:26" s="249" customFormat="1">
      <c r="A492" s="249" t="s">
        <v>1881</v>
      </c>
      <c r="B492" s="249" t="s">
        <v>1875</v>
      </c>
      <c r="E492" s="99"/>
      <c r="F492" s="99" t="s">
        <v>1767</v>
      </c>
      <c r="G492" s="134" t="str">
        <f t="shared" si="64"/>
        <v>23/5/2008</v>
      </c>
      <c r="H492" s="249">
        <v>23</v>
      </c>
      <c r="I492" s="249">
        <v>5</v>
      </c>
      <c r="J492" s="249">
        <v>2008</v>
      </c>
      <c r="K492" s="249" t="s">
        <v>1820</v>
      </c>
      <c r="L492" s="99"/>
      <c r="M492" s="249" t="s">
        <v>798</v>
      </c>
      <c r="N492" s="355">
        <v>23.2</v>
      </c>
      <c r="O492" s="355"/>
      <c r="Q492" s="249">
        <v>10</v>
      </c>
      <c r="R492" s="30">
        <f t="shared" si="65"/>
        <v>0.18499999999999997</v>
      </c>
      <c r="S492" s="5">
        <v>14.614999999999998</v>
      </c>
      <c r="T492" s="317">
        <f t="shared" si="66"/>
        <v>15.169999999999998</v>
      </c>
      <c r="U492" s="15">
        <f t="shared" si="67"/>
        <v>0.55499999999999972</v>
      </c>
      <c r="V492" s="317">
        <f t="shared" si="68"/>
        <v>8.0300000000000011</v>
      </c>
      <c r="W492" s="249">
        <v>11040</v>
      </c>
      <c r="X492" s="316"/>
      <c r="Y492" s="317"/>
      <c r="Z492" s="116">
        <f t="shared" si="69"/>
        <v>82</v>
      </c>
    </row>
    <row r="493" spans="1:26" s="249" customFormat="1">
      <c r="A493" s="249" t="s">
        <v>1882</v>
      </c>
      <c r="B493" s="249" t="s">
        <v>1875</v>
      </c>
      <c r="E493" s="99"/>
      <c r="F493" s="99" t="s">
        <v>1767</v>
      </c>
      <c r="G493" s="134" t="str">
        <f t="shared" si="64"/>
        <v>23/5/2008</v>
      </c>
      <c r="H493" s="249">
        <v>23</v>
      </c>
      <c r="I493" s="249">
        <v>5</v>
      </c>
      <c r="J493" s="249">
        <v>2008</v>
      </c>
      <c r="K493" s="249" t="s">
        <v>1820</v>
      </c>
      <c r="L493" s="99"/>
      <c r="M493" s="249" t="s">
        <v>798</v>
      </c>
      <c r="N493" s="355">
        <v>23.2</v>
      </c>
      <c r="O493" s="355"/>
      <c r="Q493" s="249">
        <v>10</v>
      </c>
      <c r="R493" s="30">
        <f t="shared" si="65"/>
        <v>0.18499999999999997</v>
      </c>
      <c r="S493" s="5">
        <v>14.614999999999998</v>
      </c>
      <c r="T493" s="317">
        <f t="shared" si="66"/>
        <v>15.169999999999998</v>
      </c>
      <c r="U493" s="15">
        <f t="shared" si="67"/>
        <v>0.55499999999999972</v>
      </c>
      <c r="V493" s="317">
        <f t="shared" si="68"/>
        <v>8.0300000000000011</v>
      </c>
      <c r="W493" s="249">
        <v>11040</v>
      </c>
      <c r="X493" s="316"/>
      <c r="Y493" s="317"/>
      <c r="Z493" s="116">
        <f t="shared" si="69"/>
        <v>82</v>
      </c>
    </row>
    <row r="494" spans="1:26" s="249" customFormat="1">
      <c r="A494" s="249" t="s">
        <v>1883</v>
      </c>
      <c r="B494" s="249" t="s">
        <v>1875</v>
      </c>
      <c r="E494" s="99"/>
      <c r="F494" s="99" t="s">
        <v>1767</v>
      </c>
      <c r="G494" s="134" t="str">
        <f t="shared" si="64"/>
        <v>23/5/2008</v>
      </c>
      <c r="H494" s="249">
        <v>23</v>
      </c>
      <c r="I494" s="249">
        <v>5</v>
      </c>
      <c r="J494" s="249">
        <v>2008</v>
      </c>
      <c r="K494" s="249" t="s">
        <v>1820</v>
      </c>
      <c r="L494" s="99"/>
      <c r="M494" s="249" t="s">
        <v>798</v>
      </c>
      <c r="N494" s="355">
        <v>23.2</v>
      </c>
      <c r="O494" s="355"/>
      <c r="Q494" s="249">
        <v>10</v>
      </c>
      <c r="R494" s="30">
        <f t="shared" si="65"/>
        <v>0.18499999999999997</v>
      </c>
      <c r="S494" s="5">
        <v>14.614999999999998</v>
      </c>
      <c r="T494" s="317">
        <f t="shared" si="66"/>
        <v>15.169999999999998</v>
      </c>
      <c r="U494" s="15">
        <f t="shared" si="67"/>
        <v>0.55499999999999972</v>
      </c>
      <c r="V494" s="317">
        <f t="shared" si="68"/>
        <v>8.0300000000000011</v>
      </c>
      <c r="W494" s="249">
        <v>11040</v>
      </c>
      <c r="X494" s="316"/>
      <c r="Y494" s="317"/>
      <c r="Z494" s="116">
        <f t="shared" si="69"/>
        <v>82</v>
      </c>
    </row>
    <row r="495" spans="1:26" s="249" customFormat="1">
      <c r="A495" s="249" t="s">
        <v>1884</v>
      </c>
      <c r="B495" s="249" t="s">
        <v>1875</v>
      </c>
      <c r="E495" s="99"/>
      <c r="F495" s="99" t="s">
        <v>1767</v>
      </c>
      <c r="G495" s="134" t="str">
        <f t="shared" si="64"/>
        <v>23/5/2008</v>
      </c>
      <c r="H495" s="249">
        <v>23</v>
      </c>
      <c r="I495" s="249">
        <v>5</v>
      </c>
      <c r="J495" s="249">
        <v>2008</v>
      </c>
      <c r="K495" s="249" t="s">
        <v>1820</v>
      </c>
      <c r="L495" s="99"/>
      <c r="M495" s="249" t="s">
        <v>798</v>
      </c>
      <c r="N495" s="355">
        <v>23.2</v>
      </c>
      <c r="O495" s="355"/>
      <c r="Q495" s="249">
        <v>10</v>
      </c>
      <c r="R495" s="30">
        <f t="shared" si="65"/>
        <v>0.18499999999999997</v>
      </c>
      <c r="S495" s="5">
        <v>14.614999999999998</v>
      </c>
      <c r="T495" s="317">
        <f t="shared" si="66"/>
        <v>15.169999999999998</v>
      </c>
      <c r="U495" s="15">
        <f t="shared" si="67"/>
        <v>0.55499999999999972</v>
      </c>
      <c r="V495" s="317">
        <f t="shared" si="68"/>
        <v>8.0300000000000011</v>
      </c>
      <c r="W495" s="249">
        <v>11040</v>
      </c>
      <c r="X495" s="316"/>
      <c r="Y495" s="317"/>
      <c r="Z495" s="116">
        <f t="shared" si="69"/>
        <v>82</v>
      </c>
    </row>
    <row r="496" spans="1:26" s="249" customFormat="1">
      <c r="A496" s="249" t="s">
        <v>1885</v>
      </c>
      <c r="B496" s="249" t="s">
        <v>1875</v>
      </c>
      <c r="E496" s="99"/>
      <c r="F496" s="99" t="s">
        <v>1767</v>
      </c>
      <c r="G496" s="134" t="str">
        <f t="shared" si="64"/>
        <v>23/5/2008</v>
      </c>
      <c r="H496" s="249">
        <v>23</v>
      </c>
      <c r="I496" s="249">
        <v>5</v>
      </c>
      <c r="J496" s="249">
        <v>2008</v>
      </c>
      <c r="K496" s="249" t="s">
        <v>1820</v>
      </c>
      <c r="L496" s="99"/>
      <c r="M496" s="249" t="s">
        <v>798</v>
      </c>
      <c r="N496" s="355">
        <v>23.2</v>
      </c>
      <c r="O496" s="355"/>
      <c r="Q496" s="249">
        <v>10</v>
      </c>
      <c r="R496" s="30">
        <f t="shared" si="65"/>
        <v>0.18499999999999997</v>
      </c>
      <c r="S496" s="5">
        <v>14.614999999999998</v>
      </c>
      <c r="T496" s="317">
        <f t="shared" si="66"/>
        <v>15.169999999999998</v>
      </c>
      <c r="U496" s="15">
        <f t="shared" si="67"/>
        <v>0.55499999999999972</v>
      </c>
      <c r="V496" s="317">
        <f t="shared" si="68"/>
        <v>8.0300000000000011</v>
      </c>
      <c r="W496" s="249">
        <v>11040</v>
      </c>
      <c r="X496" s="316"/>
      <c r="Y496" s="317"/>
      <c r="Z496" s="116">
        <f t="shared" si="69"/>
        <v>82</v>
      </c>
    </row>
    <row r="497" spans="1:26" s="249" customFormat="1">
      <c r="A497" s="249" t="s">
        <v>1886</v>
      </c>
      <c r="B497" s="249" t="s">
        <v>1875</v>
      </c>
      <c r="E497" s="99"/>
      <c r="F497" s="99" t="s">
        <v>1767</v>
      </c>
      <c r="G497" s="134" t="str">
        <f t="shared" si="64"/>
        <v>23/5/2008</v>
      </c>
      <c r="H497" s="249">
        <v>23</v>
      </c>
      <c r="I497" s="249">
        <v>5</v>
      </c>
      <c r="J497" s="249">
        <v>2008</v>
      </c>
      <c r="K497" s="249" t="s">
        <v>1820</v>
      </c>
      <c r="L497" s="99"/>
      <c r="M497" s="249" t="s">
        <v>798</v>
      </c>
      <c r="N497" s="355">
        <v>23.2</v>
      </c>
      <c r="O497" s="355"/>
      <c r="Q497" s="249">
        <v>10</v>
      </c>
      <c r="R497" s="30">
        <f t="shared" si="65"/>
        <v>0.18499999999999997</v>
      </c>
      <c r="S497" s="5">
        <v>14.614999999999998</v>
      </c>
      <c r="T497" s="317">
        <f t="shared" si="66"/>
        <v>15.169999999999998</v>
      </c>
      <c r="U497" s="15">
        <f t="shared" si="67"/>
        <v>0.55499999999999972</v>
      </c>
      <c r="V497" s="317">
        <f t="shared" si="68"/>
        <v>8.0300000000000011</v>
      </c>
      <c r="W497" s="249">
        <v>11040</v>
      </c>
      <c r="X497" s="316"/>
      <c r="Y497" s="317"/>
      <c r="Z497" s="116">
        <f t="shared" si="69"/>
        <v>82</v>
      </c>
    </row>
    <row r="498" spans="1:26" s="249" customFormat="1">
      <c r="A498" s="249" t="s">
        <v>1887</v>
      </c>
      <c r="B498" s="249" t="s">
        <v>1875</v>
      </c>
      <c r="E498" s="99"/>
      <c r="F498" s="99" t="s">
        <v>1767</v>
      </c>
      <c r="G498" s="134" t="str">
        <f t="shared" si="64"/>
        <v>23/5/2008</v>
      </c>
      <c r="H498" s="249">
        <v>23</v>
      </c>
      <c r="I498" s="249">
        <v>5</v>
      </c>
      <c r="J498" s="249">
        <v>2008</v>
      </c>
      <c r="K498" s="249" t="s">
        <v>1820</v>
      </c>
      <c r="L498" s="99"/>
      <c r="M498" s="249" t="s">
        <v>798</v>
      </c>
      <c r="N498" s="355">
        <v>23.2</v>
      </c>
      <c r="O498" s="355"/>
      <c r="Q498" s="249">
        <v>10</v>
      </c>
      <c r="R498" s="30">
        <f t="shared" si="65"/>
        <v>0.18499999999999997</v>
      </c>
      <c r="S498" s="5">
        <v>14.614999999999998</v>
      </c>
      <c r="T498" s="317">
        <f t="shared" si="66"/>
        <v>15.169999999999998</v>
      </c>
      <c r="U498" s="15">
        <f t="shared" si="67"/>
        <v>0.55499999999999972</v>
      </c>
      <c r="V498" s="317">
        <f t="shared" si="68"/>
        <v>8.0300000000000011</v>
      </c>
      <c r="W498" s="249">
        <v>11040</v>
      </c>
      <c r="X498" s="316"/>
      <c r="Y498" s="317"/>
      <c r="Z498" s="116">
        <f t="shared" si="69"/>
        <v>82</v>
      </c>
    </row>
    <row r="499" spans="1:26" s="249" customFormat="1">
      <c r="A499" s="249" t="s">
        <v>1888</v>
      </c>
      <c r="B499" s="249" t="s">
        <v>1875</v>
      </c>
      <c r="E499" s="99"/>
      <c r="F499" s="99" t="s">
        <v>1767</v>
      </c>
      <c r="G499" s="134" t="str">
        <f t="shared" si="64"/>
        <v>23/5/2008</v>
      </c>
      <c r="H499" s="249">
        <v>23</v>
      </c>
      <c r="I499" s="249">
        <v>5</v>
      </c>
      <c r="J499" s="249">
        <v>2008</v>
      </c>
      <c r="K499" s="249" t="s">
        <v>1820</v>
      </c>
      <c r="L499" s="99"/>
      <c r="M499" s="249" t="s">
        <v>798</v>
      </c>
      <c r="N499" s="355">
        <v>23.2</v>
      </c>
      <c r="O499" s="355"/>
      <c r="Q499" s="249">
        <v>10</v>
      </c>
      <c r="R499" s="30">
        <f t="shared" si="65"/>
        <v>0.18499999999999997</v>
      </c>
      <c r="S499" s="5">
        <v>14.614999999999998</v>
      </c>
      <c r="T499" s="317">
        <f t="shared" si="66"/>
        <v>15.169999999999998</v>
      </c>
      <c r="U499" s="15">
        <f t="shared" si="67"/>
        <v>0.55499999999999972</v>
      </c>
      <c r="V499" s="317">
        <f t="shared" si="68"/>
        <v>8.0300000000000011</v>
      </c>
      <c r="W499" s="249">
        <v>11040</v>
      </c>
      <c r="X499" s="316"/>
      <c r="Y499" s="317"/>
      <c r="Z499" s="116">
        <f t="shared" si="69"/>
        <v>82</v>
      </c>
    </row>
    <row r="500" spans="1:26" s="249" customFormat="1">
      <c r="A500" s="249" t="s">
        <v>1889</v>
      </c>
      <c r="B500" s="249" t="s">
        <v>1875</v>
      </c>
      <c r="E500" s="99"/>
      <c r="F500" s="99" t="s">
        <v>1767</v>
      </c>
      <c r="G500" s="134" t="str">
        <f t="shared" si="64"/>
        <v>23/5/2008</v>
      </c>
      <c r="H500" s="249">
        <v>23</v>
      </c>
      <c r="I500" s="249">
        <v>5</v>
      </c>
      <c r="J500" s="249">
        <v>2008</v>
      </c>
      <c r="K500" s="249" t="s">
        <v>1820</v>
      </c>
      <c r="L500" s="99"/>
      <c r="M500" s="249" t="s">
        <v>798</v>
      </c>
      <c r="N500" s="355">
        <v>23.2</v>
      </c>
      <c r="O500" s="355"/>
      <c r="Q500" s="249">
        <v>10</v>
      </c>
      <c r="R500" s="30">
        <f t="shared" si="65"/>
        <v>0.18499999999999997</v>
      </c>
      <c r="S500" s="5">
        <v>14.614999999999998</v>
      </c>
      <c r="T500" s="317">
        <f t="shared" si="66"/>
        <v>15.169999999999998</v>
      </c>
      <c r="U500" s="15">
        <f t="shared" si="67"/>
        <v>0.55499999999999972</v>
      </c>
      <c r="V500" s="317">
        <f t="shared" si="68"/>
        <v>8.0300000000000011</v>
      </c>
      <c r="W500" s="249">
        <v>11040</v>
      </c>
      <c r="X500" s="316"/>
      <c r="Y500" s="317"/>
      <c r="Z500" s="116">
        <f t="shared" si="69"/>
        <v>82</v>
      </c>
    </row>
    <row r="501" spans="1:26" s="249" customFormat="1">
      <c r="A501" s="249" t="s">
        <v>1890</v>
      </c>
      <c r="B501" s="249" t="s">
        <v>1875</v>
      </c>
      <c r="E501" s="99"/>
      <c r="F501" s="99" t="s">
        <v>1767</v>
      </c>
      <c r="G501" s="134" t="str">
        <f t="shared" si="64"/>
        <v>23/5/2008</v>
      </c>
      <c r="H501" s="249">
        <v>23</v>
      </c>
      <c r="I501" s="249">
        <v>5</v>
      </c>
      <c r="J501" s="249">
        <v>2008</v>
      </c>
      <c r="K501" s="249" t="s">
        <v>1820</v>
      </c>
      <c r="L501" s="99"/>
      <c r="M501" s="249" t="s">
        <v>798</v>
      </c>
      <c r="N501" s="355">
        <v>23.2</v>
      </c>
      <c r="O501" s="355"/>
      <c r="Q501" s="249">
        <v>10</v>
      </c>
      <c r="R501" s="30">
        <f t="shared" si="65"/>
        <v>0.18499999999999997</v>
      </c>
      <c r="S501" s="5">
        <v>14.614999999999998</v>
      </c>
      <c r="T501" s="317">
        <f t="shared" si="66"/>
        <v>15.169999999999998</v>
      </c>
      <c r="U501" s="15">
        <f t="shared" si="67"/>
        <v>0.55499999999999972</v>
      </c>
      <c r="V501" s="317">
        <f t="shared" si="68"/>
        <v>8.0300000000000011</v>
      </c>
      <c r="W501" s="249">
        <v>11040</v>
      </c>
      <c r="X501" s="316"/>
      <c r="Y501" s="317"/>
      <c r="Z501" s="116">
        <f t="shared" si="69"/>
        <v>82</v>
      </c>
    </row>
    <row r="502" spans="1:26" s="249" customFormat="1">
      <c r="A502" s="249" t="s">
        <v>1891</v>
      </c>
      <c r="B502" s="249" t="s">
        <v>1875</v>
      </c>
      <c r="E502" s="99"/>
      <c r="F502" s="99" t="s">
        <v>1767</v>
      </c>
      <c r="G502" s="134" t="str">
        <f t="shared" si="64"/>
        <v>23/5/2008</v>
      </c>
      <c r="H502" s="249">
        <v>23</v>
      </c>
      <c r="I502" s="249">
        <v>5</v>
      </c>
      <c r="J502" s="249">
        <v>2008</v>
      </c>
      <c r="K502" s="249" t="s">
        <v>1820</v>
      </c>
      <c r="L502" s="99"/>
      <c r="M502" s="249" t="s">
        <v>798</v>
      </c>
      <c r="N502" s="355">
        <v>23.2</v>
      </c>
      <c r="O502" s="355"/>
      <c r="Q502" s="249">
        <v>10</v>
      </c>
      <c r="R502" s="30">
        <f t="shared" si="65"/>
        <v>0.18499999999999997</v>
      </c>
      <c r="S502" s="5">
        <v>14.614999999999998</v>
      </c>
      <c r="T502" s="317">
        <f t="shared" si="66"/>
        <v>15.169999999999998</v>
      </c>
      <c r="U502" s="15">
        <f t="shared" si="67"/>
        <v>0.55499999999999972</v>
      </c>
      <c r="V502" s="317">
        <f t="shared" si="68"/>
        <v>8.0300000000000011</v>
      </c>
      <c r="W502" s="249">
        <v>11040</v>
      </c>
      <c r="X502" s="316"/>
      <c r="Y502" s="317"/>
      <c r="Z502" s="116">
        <f t="shared" si="69"/>
        <v>82</v>
      </c>
    </row>
    <row r="503" spans="1:26" s="249" customFormat="1">
      <c r="A503" s="249" t="s">
        <v>1892</v>
      </c>
      <c r="B503" s="249" t="s">
        <v>1875</v>
      </c>
      <c r="E503" s="99"/>
      <c r="F503" s="99" t="s">
        <v>1767</v>
      </c>
      <c r="G503" s="134" t="str">
        <f t="shared" si="64"/>
        <v>23/5/2008</v>
      </c>
      <c r="H503" s="249">
        <v>23</v>
      </c>
      <c r="I503" s="249">
        <v>5</v>
      </c>
      <c r="J503" s="249">
        <v>2008</v>
      </c>
      <c r="K503" s="249" t="s">
        <v>1820</v>
      </c>
      <c r="L503" s="99"/>
      <c r="M503" s="249" t="s">
        <v>798</v>
      </c>
      <c r="N503" s="355">
        <v>23.2</v>
      </c>
      <c r="O503" s="355"/>
      <c r="Q503" s="249">
        <v>10</v>
      </c>
      <c r="R503" s="30">
        <f t="shared" si="65"/>
        <v>0.18499999999999997</v>
      </c>
      <c r="S503" s="5">
        <v>14.614999999999998</v>
      </c>
      <c r="T503" s="317">
        <f t="shared" si="66"/>
        <v>15.169999999999998</v>
      </c>
      <c r="U503" s="15">
        <f t="shared" si="67"/>
        <v>0.55499999999999972</v>
      </c>
      <c r="V503" s="317">
        <f t="shared" si="68"/>
        <v>8.0300000000000011</v>
      </c>
      <c r="W503" s="249">
        <v>11040</v>
      </c>
      <c r="X503" s="316"/>
      <c r="Y503" s="317"/>
      <c r="Z503" s="116">
        <f t="shared" si="69"/>
        <v>82</v>
      </c>
    </row>
    <row r="504" spans="1:26" s="249" customFormat="1">
      <c r="A504" s="249" t="s">
        <v>1893</v>
      </c>
      <c r="B504" s="249" t="s">
        <v>1875</v>
      </c>
      <c r="E504" s="99"/>
      <c r="F504" s="99" t="s">
        <v>1767</v>
      </c>
      <c r="G504" s="134" t="str">
        <f t="shared" si="64"/>
        <v>23/5/2008</v>
      </c>
      <c r="H504" s="249">
        <v>23</v>
      </c>
      <c r="I504" s="249">
        <v>5</v>
      </c>
      <c r="J504" s="249">
        <v>2008</v>
      </c>
      <c r="K504" s="249" t="s">
        <v>1820</v>
      </c>
      <c r="L504" s="99"/>
      <c r="M504" s="249" t="s">
        <v>798</v>
      </c>
      <c r="N504" s="355">
        <v>23.2</v>
      </c>
      <c r="O504" s="355"/>
      <c r="Q504" s="249">
        <v>10</v>
      </c>
      <c r="R504" s="30">
        <f t="shared" si="65"/>
        <v>0.18499999999999997</v>
      </c>
      <c r="S504" s="5">
        <v>14.614999999999998</v>
      </c>
      <c r="T504" s="317">
        <f t="shared" si="66"/>
        <v>15.169999999999998</v>
      </c>
      <c r="U504" s="15">
        <f t="shared" si="67"/>
        <v>0.55499999999999972</v>
      </c>
      <c r="V504" s="317">
        <f t="shared" si="68"/>
        <v>8.0300000000000011</v>
      </c>
      <c r="W504" s="249">
        <v>11040</v>
      </c>
      <c r="X504" s="316"/>
      <c r="Y504" s="317"/>
      <c r="Z504" s="116">
        <f t="shared" si="69"/>
        <v>82</v>
      </c>
    </row>
    <row r="505" spans="1:26" s="249" customFormat="1">
      <c r="A505" s="249" t="s">
        <v>1894</v>
      </c>
      <c r="B505" s="249" t="s">
        <v>1875</v>
      </c>
      <c r="E505" s="99"/>
      <c r="F505" s="99" t="s">
        <v>1767</v>
      </c>
      <c r="G505" s="134" t="str">
        <f t="shared" si="64"/>
        <v>23/5/2008</v>
      </c>
      <c r="H505" s="249">
        <v>23</v>
      </c>
      <c r="I505" s="249">
        <v>5</v>
      </c>
      <c r="J505" s="249">
        <v>2008</v>
      </c>
      <c r="K505" s="249" t="s">
        <v>1820</v>
      </c>
      <c r="L505" s="99"/>
      <c r="M505" s="249" t="s">
        <v>798</v>
      </c>
      <c r="N505" s="355">
        <v>23.2</v>
      </c>
      <c r="O505" s="355"/>
      <c r="Q505" s="249">
        <v>10</v>
      </c>
      <c r="R505" s="30">
        <f t="shared" si="65"/>
        <v>0.18499999999999997</v>
      </c>
      <c r="S505" s="5">
        <v>14.614999999999998</v>
      </c>
      <c r="T505" s="317">
        <f t="shared" si="66"/>
        <v>15.169999999999998</v>
      </c>
      <c r="U505" s="15">
        <f t="shared" si="67"/>
        <v>0.55499999999999972</v>
      </c>
      <c r="V505" s="317">
        <f t="shared" si="68"/>
        <v>8.0300000000000011</v>
      </c>
      <c r="W505" s="249">
        <v>11040</v>
      </c>
      <c r="X505" s="316"/>
      <c r="Y505" s="317"/>
      <c r="Z505" s="116">
        <f t="shared" si="69"/>
        <v>82</v>
      </c>
    </row>
    <row r="506" spans="1:26" s="249" customFormat="1">
      <c r="A506" s="249" t="s">
        <v>1895</v>
      </c>
      <c r="B506" s="249" t="s">
        <v>1875</v>
      </c>
      <c r="E506" s="99"/>
      <c r="F506" s="99" t="s">
        <v>1767</v>
      </c>
      <c r="G506" s="134" t="str">
        <f t="shared" si="64"/>
        <v>23/5/2008</v>
      </c>
      <c r="H506" s="249">
        <v>23</v>
      </c>
      <c r="I506" s="249">
        <v>5</v>
      </c>
      <c r="J506" s="249">
        <v>2008</v>
      </c>
      <c r="K506" s="249" t="s">
        <v>1820</v>
      </c>
      <c r="L506" s="99"/>
      <c r="M506" s="249" t="s">
        <v>798</v>
      </c>
      <c r="N506" s="355">
        <v>23.2</v>
      </c>
      <c r="O506" s="355"/>
      <c r="Q506" s="249">
        <v>10</v>
      </c>
      <c r="R506" s="30">
        <f t="shared" si="65"/>
        <v>0.18499999999999997</v>
      </c>
      <c r="S506" s="5">
        <v>14.614999999999998</v>
      </c>
      <c r="T506" s="317">
        <f t="shared" si="66"/>
        <v>15.169999999999998</v>
      </c>
      <c r="U506" s="15">
        <f t="shared" si="67"/>
        <v>0.55499999999999972</v>
      </c>
      <c r="V506" s="317">
        <f t="shared" si="68"/>
        <v>8.0300000000000011</v>
      </c>
      <c r="W506" s="249">
        <v>11040</v>
      </c>
      <c r="X506" s="316"/>
      <c r="Y506" s="317"/>
      <c r="Z506" s="116">
        <f t="shared" si="69"/>
        <v>82</v>
      </c>
    </row>
    <row r="507" spans="1:26" s="249" customFormat="1">
      <c r="A507" s="249" t="s">
        <v>1896</v>
      </c>
      <c r="B507" s="249" t="s">
        <v>1875</v>
      </c>
      <c r="E507" s="99"/>
      <c r="F507" s="99" t="s">
        <v>1767</v>
      </c>
      <c r="G507" s="134" t="str">
        <f t="shared" si="64"/>
        <v>23/5/2008</v>
      </c>
      <c r="H507" s="249">
        <v>23</v>
      </c>
      <c r="I507" s="249">
        <v>5</v>
      </c>
      <c r="J507" s="249">
        <v>2008</v>
      </c>
      <c r="K507" s="249" t="s">
        <v>1820</v>
      </c>
      <c r="L507" s="99"/>
      <c r="M507" s="249" t="s">
        <v>798</v>
      </c>
      <c r="N507" s="355">
        <v>23.2</v>
      </c>
      <c r="O507" s="355"/>
      <c r="Q507" s="249">
        <v>10</v>
      </c>
      <c r="R507" s="30">
        <f t="shared" si="65"/>
        <v>0.18499999999999997</v>
      </c>
      <c r="S507" s="5">
        <v>14.614999999999998</v>
      </c>
      <c r="T507" s="317">
        <f t="shared" si="66"/>
        <v>15.169999999999998</v>
      </c>
      <c r="U507" s="15">
        <f t="shared" si="67"/>
        <v>0.55499999999999972</v>
      </c>
      <c r="V507" s="317">
        <f t="shared" si="68"/>
        <v>8.0300000000000011</v>
      </c>
      <c r="W507" s="249">
        <v>11040</v>
      </c>
      <c r="X507" s="316"/>
      <c r="Y507" s="317"/>
      <c r="Z507" s="116">
        <f t="shared" si="69"/>
        <v>82</v>
      </c>
    </row>
    <row r="508" spans="1:26" s="249" customFormat="1">
      <c r="A508" s="249" t="s">
        <v>1897</v>
      </c>
      <c r="B508" s="249" t="s">
        <v>1875</v>
      </c>
      <c r="E508" s="99"/>
      <c r="F508" s="99" t="s">
        <v>1767</v>
      </c>
      <c r="G508" s="134" t="str">
        <f t="shared" si="64"/>
        <v>23/5/2008</v>
      </c>
      <c r="H508" s="249">
        <v>23</v>
      </c>
      <c r="I508" s="249">
        <v>5</v>
      </c>
      <c r="J508" s="249">
        <v>2008</v>
      </c>
      <c r="K508" s="249" t="s">
        <v>1820</v>
      </c>
      <c r="L508" s="99"/>
      <c r="M508" s="249" t="s">
        <v>798</v>
      </c>
      <c r="N508" s="355">
        <v>23.2</v>
      </c>
      <c r="O508" s="355"/>
      <c r="Q508" s="249">
        <v>10</v>
      </c>
      <c r="R508" s="30">
        <f t="shared" si="65"/>
        <v>0.18499999999999997</v>
      </c>
      <c r="S508" s="5">
        <v>14.614999999999998</v>
      </c>
      <c r="T508" s="317">
        <f t="shared" si="66"/>
        <v>15.169999999999998</v>
      </c>
      <c r="U508" s="15">
        <f t="shared" si="67"/>
        <v>0.55499999999999972</v>
      </c>
      <c r="V508" s="317">
        <f t="shared" si="68"/>
        <v>8.0300000000000011</v>
      </c>
      <c r="W508" s="249">
        <v>11040</v>
      </c>
      <c r="X508" s="316"/>
      <c r="Y508" s="317"/>
      <c r="Z508" s="116">
        <f t="shared" si="69"/>
        <v>82</v>
      </c>
    </row>
    <row r="509" spans="1:26" s="249" customFormat="1">
      <c r="A509" s="249" t="s">
        <v>1898</v>
      </c>
      <c r="B509" s="249" t="s">
        <v>1875</v>
      </c>
      <c r="E509" s="99"/>
      <c r="F509" s="99" t="s">
        <v>1767</v>
      </c>
      <c r="G509" s="134" t="str">
        <f t="shared" si="64"/>
        <v>23/5/2008</v>
      </c>
      <c r="H509" s="249">
        <v>23</v>
      </c>
      <c r="I509" s="249">
        <v>5</v>
      </c>
      <c r="J509" s="249">
        <v>2008</v>
      </c>
      <c r="K509" s="249" t="s">
        <v>1820</v>
      </c>
      <c r="L509" s="99"/>
      <c r="M509" s="249" t="s">
        <v>798</v>
      </c>
      <c r="N509" s="355">
        <v>23.2</v>
      </c>
      <c r="O509" s="355"/>
      <c r="Q509" s="249">
        <v>10</v>
      </c>
      <c r="R509" s="30">
        <f t="shared" si="65"/>
        <v>0.18499999999999997</v>
      </c>
      <c r="S509" s="5">
        <v>14.614999999999998</v>
      </c>
      <c r="T509" s="317">
        <f t="shared" si="66"/>
        <v>15.169999999999998</v>
      </c>
      <c r="U509" s="15">
        <f t="shared" si="67"/>
        <v>0.55499999999999972</v>
      </c>
      <c r="V509" s="317">
        <f t="shared" si="68"/>
        <v>8.0300000000000011</v>
      </c>
      <c r="W509" s="249">
        <v>11040</v>
      </c>
      <c r="X509" s="316"/>
      <c r="Y509" s="317"/>
      <c r="Z509" s="116">
        <f t="shared" si="69"/>
        <v>82</v>
      </c>
    </row>
    <row r="510" spans="1:26" s="249" customFormat="1">
      <c r="A510" s="249" t="s">
        <v>1899</v>
      </c>
      <c r="B510" s="249" t="s">
        <v>1875</v>
      </c>
      <c r="E510" s="99"/>
      <c r="F510" s="99" t="s">
        <v>1767</v>
      </c>
      <c r="G510" s="134" t="str">
        <f t="shared" si="64"/>
        <v>23/5/2008</v>
      </c>
      <c r="H510" s="249">
        <v>23</v>
      </c>
      <c r="I510" s="249">
        <v>5</v>
      </c>
      <c r="J510" s="249">
        <v>2008</v>
      </c>
      <c r="K510" s="249" t="s">
        <v>1820</v>
      </c>
      <c r="L510" s="99"/>
      <c r="M510" s="249" t="s">
        <v>798</v>
      </c>
      <c r="N510" s="355">
        <v>23.2</v>
      </c>
      <c r="O510" s="355"/>
      <c r="Q510" s="249">
        <v>10</v>
      </c>
      <c r="R510" s="30">
        <f t="shared" si="65"/>
        <v>0.18499999999999997</v>
      </c>
      <c r="S510" s="5">
        <v>14.614999999999998</v>
      </c>
      <c r="T510" s="317">
        <f t="shared" si="66"/>
        <v>15.169999999999998</v>
      </c>
      <c r="U510" s="15">
        <f t="shared" si="67"/>
        <v>0.55499999999999972</v>
      </c>
      <c r="V510" s="317">
        <f t="shared" si="68"/>
        <v>8.0300000000000011</v>
      </c>
      <c r="W510" s="249">
        <v>11040</v>
      </c>
      <c r="X510" s="316"/>
      <c r="Y510" s="317"/>
      <c r="Z510" s="116">
        <f t="shared" si="69"/>
        <v>82</v>
      </c>
    </row>
    <row r="511" spans="1:26" s="249" customFormat="1">
      <c r="A511" s="249" t="s">
        <v>1900</v>
      </c>
      <c r="B511" s="249" t="s">
        <v>1875</v>
      </c>
      <c r="E511" s="99"/>
      <c r="F511" s="99" t="s">
        <v>1767</v>
      </c>
      <c r="G511" s="134" t="str">
        <f t="shared" si="64"/>
        <v>23/5/2008</v>
      </c>
      <c r="H511" s="249">
        <v>23</v>
      </c>
      <c r="I511" s="249">
        <v>5</v>
      </c>
      <c r="J511" s="249">
        <v>2008</v>
      </c>
      <c r="K511" s="249" t="s">
        <v>1820</v>
      </c>
      <c r="L511" s="99"/>
      <c r="M511" s="249" t="s">
        <v>798</v>
      </c>
      <c r="N511" s="355">
        <v>23.2</v>
      </c>
      <c r="O511" s="355"/>
      <c r="Q511" s="249">
        <v>10</v>
      </c>
      <c r="R511" s="30">
        <f t="shared" si="65"/>
        <v>0.18499999999999997</v>
      </c>
      <c r="S511" s="5">
        <v>14.614999999999998</v>
      </c>
      <c r="T511" s="317">
        <f t="shared" si="66"/>
        <v>15.169999999999998</v>
      </c>
      <c r="U511" s="15">
        <f t="shared" si="67"/>
        <v>0.55499999999999972</v>
      </c>
      <c r="V511" s="317">
        <f t="shared" si="68"/>
        <v>8.0300000000000011</v>
      </c>
      <c r="W511" s="249">
        <v>11040</v>
      </c>
      <c r="X511" s="316"/>
      <c r="Y511" s="317"/>
      <c r="Z511" s="116">
        <f t="shared" si="69"/>
        <v>82</v>
      </c>
    </row>
    <row r="512" spans="1:26" s="249" customFormat="1">
      <c r="A512" s="249" t="s">
        <v>1901</v>
      </c>
      <c r="B512" s="249" t="s">
        <v>1875</v>
      </c>
      <c r="E512" s="99"/>
      <c r="F512" s="99" t="s">
        <v>1767</v>
      </c>
      <c r="G512" s="134" t="str">
        <f t="shared" si="64"/>
        <v>23/5/2008</v>
      </c>
      <c r="H512" s="249">
        <v>23</v>
      </c>
      <c r="I512" s="249">
        <v>5</v>
      </c>
      <c r="J512" s="249">
        <v>2008</v>
      </c>
      <c r="K512" s="249" t="s">
        <v>1820</v>
      </c>
      <c r="L512" s="99"/>
      <c r="M512" s="249" t="s">
        <v>798</v>
      </c>
      <c r="N512" s="355">
        <v>23.2</v>
      </c>
      <c r="O512" s="355"/>
      <c r="Q512" s="249">
        <v>10</v>
      </c>
      <c r="R512" s="30">
        <f t="shared" si="65"/>
        <v>0.18499999999999997</v>
      </c>
      <c r="S512" s="5">
        <v>14.614999999999998</v>
      </c>
      <c r="T512" s="317">
        <f t="shared" si="66"/>
        <v>15.169999999999998</v>
      </c>
      <c r="U512" s="15">
        <f t="shared" si="67"/>
        <v>0.55499999999999972</v>
      </c>
      <c r="V512" s="317">
        <f t="shared" si="68"/>
        <v>8.0300000000000011</v>
      </c>
      <c r="W512" s="249">
        <v>11040</v>
      </c>
      <c r="X512" s="316"/>
      <c r="Y512" s="317"/>
      <c r="Z512" s="116">
        <f t="shared" si="69"/>
        <v>82</v>
      </c>
    </row>
    <row r="513" spans="1:26" s="249" customFormat="1">
      <c r="A513" s="249" t="s">
        <v>1902</v>
      </c>
      <c r="B513" s="249" t="s">
        <v>1875</v>
      </c>
      <c r="E513" s="99"/>
      <c r="F513" s="99" t="s">
        <v>1767</v>
      </c>
      <c r="G513" s="134" t="str">
        <f t="shared" si="64"/>
        <v>23/5/2008</v>
      </c>
      <c r="H513" s="249">
        <v>23</v>
      </c>
      <c r="I513" s="249">
        <v>5</v>
      </c>
      <c r="J513" s="249">
        <v>2008</v>
      </c>
      <c r="K513" s="249" t="s">
        <v>1820</v>
      </c>
      <c r="L513" s="99"/>
      <c r="M513" s="249" t="s">
        <v>798</v>
      </c>
      <c r="N513" s="355">
        <v>23.2</v>
      </c>
      <c r="O513" s="355"/>
      <c r="Q513" s="249">
        <v>10</v>
      </c>
      <c r="R513" s="30">
        <f t="shared" si="65"/>
        <v>0.18499999999999997</v>
      </c>
      <c r="S513" s="5">
        <v>14.614999999999998</v>
      </c>
      <c r="T513" s="317">
        <f t="shared" si="66"/>
        <v>15.169999999999998</v>
      </c>
      <c r="U513" s="15">
        <f t="shared" si="67"/>
        <v>0.55499999999999972</v>
      </c>
      <c r="V513" s="317">
        <f t="shared" si="68"/>
        <v>8.0300000000000011</v>
      </c>
      <c r="W513" s="249">
        <v>11040</v>
      </c>
      <c r="X513" s="316"/>
      <c r="Y513" s="317"/>
      <c r="Z513" s="116">
        <f t="shared" si="69"/>
        <v>82</v>
      </c>
    </row>
    <row r="514" spans="1:26" s="249" customFormat="1">
      <c r="A514" s="249" t="s">
        <v>1903</v>
      </c>
      <c r="B514" s="249" t="s">
        <v>1875</v>
      </c>
      <c r="E514" s="99"/>
      <c r="F514" s="99" t="s">
        <v>1767</v>
      </c>
      <c r="G514" s="134" t="str">
        <f t="shared" si="64"/>
        <v>23/5/2008</v>
      </c>
      <c r="H514" s="249">
        <v>23</v>
      </c>
      <c r="I514" s="249">
        <v>5</v>
      </c>
      <c r="J514" s="249">
        <v>2008</v>
      </c>
      <c r="K514" s="249" t="s">
        <v>1820</v>
      </c>
      <c r="L514" s="99"/>
      <c r="M514" s="249" t="s">
        <v>798</v>
      </c>
      <c r="N514" s="355">
        <v>23.2</v>
      </c>
      <c r="O514" s="355"/>
      <c r="Q514" s="249">
        <v>10</v>
      </c>
      <c r="R514" s="30">
        <f t="shared" si="65"/>
        <v>0.18499999999999997</v>
      </c>
      <c r="S514" s="5">
        <v>14.614999999999998</v>
      </c>
      <c r="T514" s="317">
        <f t="shared" si="66"/>
        <v>15.169999999999998</v>
      </c>
      <c r="U514" s="15">
        <f t="shared" si="67"/>
        <v>0.55499999999999972</v>
      </c>
      <c r="V514" s="317">
        <f t="shared" si="68"/>
        <v>8.0300000000000011</v>
      </c>
      <c r="W514" s="249">
        <v>11040</v>
      </c>
      <c r="X514" s="316"/>
      <c r="Y514" s="317"/>
      <c r="Z514" s="116">
        <f t="shared" si="69"/>
        <v>82</v>
      </c>
    </row>
    <row r="515" spans="1:26" s="249" customFormat="1">
      <c r="A515" s="249" t="s">
        <v>1904</v>
      </c>
      <c r="B515" s="249" t="s">
        <v>1875</v>
      </c>
      <c r="E515" s="99"/>
      <c r="F515" s="99" t="s">
        <v>1767</v>
      </c>
      <c r="G515" s="134" t="str">
        <f t="shared" si="64"/>
        <v>23/5/2008</v>
      </c>
      <c r="H515" s="249">
        <v>23</v>
      </c>
      <c r="I515" s="249">
        <v>5</v>
      </c>
      <c r="J515" s="249">
        <v>2008</v>
      </c>
      <c r="K515" s="249" t="s">
        <v>1820</v>
      </c>
      <c r="L515" s="99"/>
      <c r="M515" s="249" t="s">
        <v>798</v>
      </c>
      <c r="N515" s="355">
        <v>23.2</v>
      </c>
      <c r="O515" s="355"/>
      <c r="Q515" s="249">
        <v>10</v>
      </c>
      <c r="R515" s="30">
        <f t="shared" si="65"/>
        <v>0.18499999999999997</v>
      </c>
      <c r="S515" s="5">
        <v>14.614999999999998</v>
      </c>
      <c r="T515" s="317">
        <f t="shared" si="66"/>
        <v>15.169999999999998</v>
      </c>
      <c r="U515" s="15">
        <f t="shared" si="67"/>
        <v>0.55499999999999972</v>
      </c>
      <c r="V515" s="317">
        <f t="shared" si="68"/>
        <v>8.0300000000000011</v>
      </c>
      <c r="W515" s="249">
        <v>11040</v>
      </c>
      <c r="X515" s="316"/>
      <c r="Y515" s="317"/>
      <c r="Z515" s="116">
        <f t="shared" si="69"/>
        <v>82</v>
      </c>
    </row>
    <row r="516" spans="1:26" s="249" customFormat="1">
      <c r="A516" s="249" t="s">
        <v>1905</v>
      </c>
      <c r="B516" s="249" t="s">
        <v>1875</v>
      </c>
      <c r="E516" s="99"/>
      <c r="F516" s="99" t="s">
        <v>1767</v>
      </c>
      <c r="G516" s="134" t="str">
        <f t="shared" si="64"/>
        <v>23/5/2008</v>
      </c>
      <c r="H516" s="249">
        <v>23</v>
      </c>
      <c r="I516" s="249">
        <v>5</v>
      </c>
      <c r="J516" s="249">
        <v>2008</v>
      </c>
      <c r="K516" s="249" t="s">
        <v>1820</v>
      </c>
      <c r="L516" s="99"/>
      <c r="M516" s="249" t="s">
        <v>798</v>
      </c>
      <c r="N516" s="355">
        <v>23.2</v>
      </c>
      <c r="O516" s="355"/>
      <c r="Q516" s="249">
        <v>10</v>
      </c>
      <c r="R516" s="30">
        <f t="shared" si="65"/>
        <v>0.18499999999999997</v>
      </c>
      <c r="S516" s="5">
        <v>14.614999999999998</v>
      </c>
      <c r="T516" s="317">
        <f t="shared" si="66"/>
        <v>15.169999999999998</v>
      </c>
      <c r="U516" s="15">
        <f t="shared" si="67"/>
        <v>0.55499999999999972</v>
      </c>
      <c r="V516" s="317">
        <f t="shared" si="68"/>
        <v>8.0300000000000011</v>
      </c>
      <c r="W516" s="249">
        <v>11040</v>
      </c>
      <c r="X516" s="316"/>
      <c r="Y516" s="317"/>
      <c r="Z516" s="116">
        <f t="shared" si="69"/>
        <v>82</v>
      </c>
    </row>
    <row r="517" spans="1:26" s="249" customFormat="1">
      <c r="A517" s="249" t="s">
        <v>1906</v>
      </c>
      <c r="B517" s="249" t="s">
        <v>1875</v>
      </c>
      <c r="E517" s="99"/>
      <c r="F517" s="99" t="s">
        <v>1767</v>
      </c>
      <c r="G517" s="134" t="str">
        <f t="shared" si="64"/>
        <v>23/5/2008</v>
      </c>
      <c r="H517" s="249">
        <v>23</v>
      </c>
      <c r="I517" s="249">
        <v>5</v>
      </c>
      <c r="J517" s="249">
        <v>2008</v>
      </c>
      <c r="K517" s="249" t="s">
        <v>1820</v>
      </c>
      <c r="L517" s="99"/>
      <c r="M517" s="249" t="s">
        <v>798</v>
      </c>
      <c r="N517" s="355">
        <v>23.2</v>
      </c>
      <c r="O517" s="355"/>
      <c r="Q517" s="249">
        <v>10</v>
      </c>
      <c r="R517" s="30">
        <f t="shared" si="65"/>
        <v>0.18499999999999997</v>
      </c>
      <c r="S517" s="5">
        <v>14.614999999999998</v>
      </c>
      <c r="T517" s="317">
        <f t="shared" si="66"/>
        <v>15.169999999999998</v>
      </c>
      <c r="U517" s="15">
        <f t="shared" si="67"/>
        <v>0.55499999999999972</v>
      </c>
      <c r="V517" s="317">
        <f t="shared" si="68"/>
        <v>8.0300000000000011</v>
      </c>
      <c r="W517" s="249">
        <v>11040</v>
      </c>
      <c r="X517" s="316"/>
      <c r="Y517" s="317"/>
      <c r="Z517" s="116">
        <f t="shared" si="69"/>
        <v>82</v>
      </c>
    </row>
    <row r="518" spans="1:26" s="249" customFormat="1">
      <c r="A518" s="249" t="s">
        <v>1907</v>
      </c>
      <c r="B518" s="249" t="s">
        <v>1875</v>
      </c>
      <c r="E518" s="99"/>
      <c r="F518" s="99" t="s">
        <v>1767</v>
      </c>
      <c r="G518" s="134" t="str">
        <f t="shared" si="64"/>
        <v>23/5/2008</v>
      </c>
      <c r="H518" s="249">
        <v>23</v>
      </c>
      <c r="I518" s="249">
        <v>5</v>
      </c>
      <c r="J518" s="249">
        <v>2008</v>
      </c>
      <c r="K518" s="249" t="s">
        <v>1820</v>
      </c>
      <c r="L518" s="99"/>
      <c r="M518" s="249" t="s">
        <v>798</v>
      </c>
      <c r="N518" s="355">
        <v>23.2</v>
      </c>
      <c r="O518" s="355"/>
      <c r="Q518" s="249">
        <v>10</v>
      </c>
      <c r="R518" s="30">
        <f t="shared" si="65"/>
        <v>0.18499999999999997</v>
      </c>
      <c r="S518" s="5">
        <v>14.614999999999998</v>
      </c>
      <c r="T518" s="317">
        <f t="shared" si="66"/>
        <v>15.169999999999998</v>
      </c>
      <c r="U518" s="15">
        <f t="shared" si="67"/>
        <v>0.55499999999999972</v>
      </c>
      <c r="V518" s="317">
        <f t="shared" si="68"/>
        <v>8.0300000000000011</v>
      </c>
      <c r="W518" s="249">
        <v>11040</v>
      </c>
      <c r="X518" s="316"/>
      <c r="Y518" s="317"/>
      <c r="Z518" s="116">
        <f t="shared" si="69"/>
        <v>82</v>
      </c>
    </row>
    <row r="519" spans="1:26" s="249" customFormat="1">
      <c r="A519" s="249" t="s">
        <v>1908</v>
      </c>
      <c r="B519" s="249" t="s">
        <v>1875</v>
      </c>
      <c r="E519" s="99"/>
      <c r="F519" s="99" t="s">
        <v>1767</v>
      </c>
      <c r="G519" s="134" t="str">
        <f t="shared" si="64"/>
        <v>23/5/2008</v>
      </c>
      <c r="H519" s="249">
        <v>23</v>
      </c>
      <c r="I519" s="249">
        <v>5</v>
      </c>
      <c r="J519" s="249">
        <v>2008</v>
      </c>
      <c r="K519" s="249" t="s">
        <v>1820</v>
      </c>
      <c r="L519" s="99"/>
      <c r="M519" s="249" t="s">
        <v>798</v>
      </c>
      <c r="N519" s="355">
        <v>23.2</v>
      </c>
      <c r="O519" s="355"/>
      <c r="Q519" s="249">
        <v>10</v>
      </c>
      <c r="R519" s="30">
        <f t="shared" si="65"/>
        <v>0.18499999999999997</v>
      </c>
      <c r="S519" s="5">
        <v>14.614999999999998</v>
      </c>
      <c r="T519" s="317">
        <f t="shared" si="66"/>
        <v>15.169999999999998</v>
      </c>
      <c r="U519" s="15">
        <f t="shared" si="67"/>
        <v>0.55499999999999972</v>
      </c>
      <c r="V519" s="317">
        <f t="shared" si="68"/>
        <v>8.0300000000000011</v>
      </c>
      <c r="W519" s="249">
        <v>11040</v>
      </c>
      <c r="X519" s="316"/>
      <c r="Y519" s="317"/>
      <c r="Z519" s="116">
        <f t="shared" si="69"/>
        <v>82</v>
      </c>
    </row>
    <row r="520" spans="1:26" s="249" customFormat="1">
      <c r="A520" s="249" t="s">
        <v>1909</v>
      </c>
      <c r="B520" s="249" t="s">
        <v>1875</v>
      </c>
      <c r="E520" s="99"/>
      <c r="F520" s="99" t="s">
        <v>1767</v>
      </c>
      <c r="G520" s="134" t="str">
        <f t="shared" si="64"/>
        <v>23/5/2008</v>
      </c>
      <c r="H520" s="249">
        <v>23</v>
      </c>
      <c r="I520" s="249">
        <v>5</v>
      </c>
      <c r="J520" s="249">
        <v>2008</v>
      </c>
      <c r="K520" s="249" t="s">
        <v>1820</v>
      </c>
      <c r="L520" s="99"/>
      <c r="M520" s="249" t="s">
        <v>798</v>
      </c>
      <c r="N520" s="355">
        <v>23.2</v>
      </c>
      <c r="O520" s="355"/>
      <c r="Q520" s="249">
        <v>10</v>
      </c>
      <c r="R520" s="30">
        <f t="shared" si="65"/>
        <v>0.18499999999999997</v>
      </c>
      <c r="S520" s="5">
        <v>14.614999999999998</v>
      </c>
      <c r="T520" s="317">
        <f t="shared" si="66"/>
        <v>15.169999999999998</v>
      </c>
      <c r="U520" s="15">
        <f t="shared" si="67"/>
        <v>0.55499999999999972</v>
      </c>
      <c r="V520" s="317">
        <f t="shared" si="68"/>
        <v>8.0300000000000011</v>
      </c>
      <c r="W520" s="249">
        <v>11040</v>
      </c>
      <c r="X520" s="316"/>
      <c r="Y520" s="317"/>
      <c r="Z520" s="116">
        <f t="shared" si="69"/>
        <v>82</v>
      </c>
    </row>
    <row r="521" spans="1:26" s="249" customFormat="1">
      <c r="A521" s="249" t="s">
        <v>1910</v>
      </c>
      <c r="B521" s="249" t="s">
        <v>1875</v>
      </c>
      <c r="E521" s="99"/>
      <c r="F521" s="99" t="s">
        <v>1767</v>
      </c>
      <c r="G521" s="134" t="str">
        <f t="shared" si="64"/>
        <v>23/5/2008</v>
      </c>
      <c r="H521" s="249">
        <v>23</v>
      </c>
      <c r="I521" s="249">
        <v>5</v>
      </c>
      <c r="J521" s="249">
        <v>2008</v>
      </c>
      <c r="K521" s="249" t="s">
        <v>1820</v>
      </c>
      <c r="L521" s="99"/>
      <c r="M521" s="249" t="s">
        <v>798</v>
      </c>
      <c r="N521" s="355">
        <v>23.2</v>
      </c>
      <c r="O521" s="355"/>
      <c r="Q521" s="249">
        <v>10</v>
      </c>
      <c r="R521" s="30">
        <f t="shared" si="65"/>
        <v>0.18499999999999997</v>
      </c>
      <c r="S521" s="5">
        <v>14.614999999999998</v>
      </c>
      <c r="T521" s="317">
        <f t="shared" si="66"/>
        <v>15.169999999999998</v>
      </c>
      <c r="U521" s="15">
        <f t="shared" si="67"/>
        <v>0.55499999999999972</v>
      </c>
      <c r="V521" s="317">
        <f t="shared" si="68"/>
        <v>8.0300000000000011</v>
      </c>
      <c r="W521" s="249">
        <v>11040</v>
      </c>
      <c r="X521" s="316"/>
      <c r="Y521" s="317"/>
      <c r="Z521" s="116">
        <f t="shared" si="69"/>
        <v>82</v>
      </c>
    </row>
    <row r="522" spans="1:26" s="249" customFormat="1">
      <c r="A522" s="249" t="s">
        <v>1911</v>
      </c>
      <c r="B522" s="249" t="s">
        <v>1875</v>
      </c>
      <c r="E522" s="99"/>
      <c r="F522" s="99" t="s">
        <v>1767</v>
      </c>
      <c r="G522" s="134" t="str">
        <f t="shared" si="64"/>
        <v>23/5/2008</v>
      </c>
      <c r="H522" s="249">
        <v>23</v>
      </c>
      <c r="I522" s="249">
        <v>5</v>
      </c>
      <c r="J522" s="249">
        <v>2008</v>
      </c>
      <c r="K522" s="249" t="s">
        <v>1820</v>
      </c>
      <c r="L522" s="99"/>
      <c r="M522" s="249" t="s">
        <v>798</v>
      </c>
      <c r="N522" s="355">
        <v>23.2</v>
      </c>
      <c r="O522" s="355"/>
      <c r="Q522" s="249">
        <v>10</v>
      </c>
      <c r="R522" s="30">
        <f t="shared" si="65"/>
        <v>0.18499999999999997</v>
      </c>
      <c r="S522" s="5">
        <v>14.614999999999998</v>
      </c>
      <c r="T522" s="317">
        <f t="shared" si="66"/>
        <v>15.169999999999998</v>
      </c>
      <c r="U522" s="15">
        <f t="shared" si="67"/>
        <v>0.55499999999999972</v>
      </c>
      <c r="V522" s="317">
        <f t="shared" si="68"/>
        <v>8.0300000000000011</v>
      </c>
      <c r="W522" s="249">
        <v>11040</v>
      </c>
      <c r="X522" s="316"/>
      <c r="Y522" s="317"/>
      <c r="Z522" s="116">
        <f t="shared" si="69"/>
        <v>82</v>
      </c>
    </row>
    <row r="523" spans="1:26" s="249" customFormat="1">
      <c r="A523" s="249" t="s">
        <v>1912</v>
      </c>
      <c r="B523" s="249" t="s">
        <v>1875</v>
      </c>
      <c r="E523" s="99"/>
      <c r="F523" s="99" t="s">
        <v>1767</v>
      </c>
      <c r="G523" s="134" t="str">
        <f t="shared" si="64"/>
        <v>23/5/2008</v>
      </c>
      <c r="H523" s="249">
        <v>23</v>
      </c>
      <c r="I523" s="249">
        <v>5</v>
      </c>
      <c r="J523" s="249">
        <v>2008</v>
      </c>
      <c r="K523" s="249" t="s">
        <v>1820</v>
      </c>
      <c r="L523" s="99"/>
      <c r="M523" s="249" t="s">
        <v>798</v>
      </c>
      <c r="N523" s="355">
        <v>23.2</v>
      </c>
      <c r="O523" s="355"/>
      <c r="Q523" s="249">
        <v>10</v>
      </c>
      <c r="R523" s="30">
        <f t="shared" si="65"/>
        <v>0.18499999999999997</v>
      </c>
      <c r="S523" s="5">
        <v>14.614999999999998</v>
      </c>
      <c r="T523" s="317">
        <f t="shared" si="66"/>
        <v>15.169999999999998</v>
      </c>
      <c r="U523" s="15">
        <f t="shared" si="67"/>
        <v>0.55499999999999972</v>
      </c>
      <c r="V523" s="317">
        <f t="shared" si="68"/>
        <v>8.0300000000000011</v>
      </c>
      <c r="W523" s="249">
        <v>11040</v>
      </c>
      <c r="X523" s="316"/>
      <c r="Y523" s="317"/>
      <c r="Z523" s="116">
        <f t="shared" si="69"/>
        <v>82</v>
      </c>
    </row>
    <row r="524" spans="1:26" s="249" customFormat="1">
      <c r="A524" s="249" t="s">
        <v>1913</v>
      </c>
      <c r="B524" s="249" t="s">
        <v>1875</v>
      </c>
      <c r="E524" s="99"/>
      <c r="F524" s="99" t="s">
        <v>1767</v>
      </c>
      <c r="G524" s="134" t="str">
        <f t="shared" si="64"/>
        <v>23/5/2008</v>
      </c>
      <c r="H524" s="249">
        <v>23</v>
      </c>
      <c r="I524" s="249">
        <v>5</v>
      </c>
      <c r="J524" s="249">
        <v>2008</v>
      </c>
      <c r="K524" s="249" t="s">
        <v>1820</v>
      </c>
      <c r="L524" s="99"/>
      <c r="M524" s="249" t="s">
        <v>798</v>
      </c>
      <c r="N524" s="355">
        <v>23.2</v>
      </c>
      <c r="O524" s="355"/>
      <c r="Q524" s="249">
        <v>10</v>
      </c>
      <c r="R524" s="30">
        <f t="shared" si="65"/>
        <v>0.18499999999999997</v>
      </c>
      <c r="S524" s="5">
        <v>14.614999999999998</v>
      </c>
      <c r="T524" s="317">
        <f t="shared" si="66"/>
        <v>15.169999999999998</v>
      </c>
      <c r="U524" s="15">
        <f t="shared" si="67"/>
        <v>0.55499999999999972</v>
      </c>
      <c r="V524" s="317">
        <f t="shared" si="68"/>
        <v>8.0300000000000011</v>
      </c>
      <c r="W524" s="249">
        <v>11040</v>
      </c>
      <c r="X524" s="316"/>
      <c r="Y524" s="317"/>
      <c r="Z524" s="116">
        <f t="shared" si="69"/>
        <v>82</v>
      </c>
    </row>
    <row r="525" spans="1:26" s="249" customFormat="1">
      <c r="A525" s="249" t="s">
        <v>1914</v>
      </c>
      <c r="B525" s="249" t="s">
        <v>1875</v>
      </c>
      <c r="E525" s="99"/>
      <c r="F525" s="99" t="s">
        <v>1767</v>
      </c>
      <c r="G525" s="134" t="str">
        <f t="shared" si="64"/>
        <v>23/5/2008</v>
      </c>
      <c r="H525" s="249">
        <v>23</v>
      </c>
      <c r="I525" s="249">
        <v>5</v>
      </c>
      <c r="J525" s="249">
        <v>2008</v>
      </c>
      <c r="K525" s="249" t="s">
        <v>1820</v>
      </c>
      <c r="L525" s="99"/>
      <c r="M525" s="249" t="s">
        <v>798</v>
      </c>
      <c r="N525" s="355">
        <v>23.2</v>
      </c>
      <c r="O525" s="355"/>
      <c r="Q525" s="249">
        <v>10</v>
      </c>
      <c r="R525" s="30">
        <f t="shared" si="65"/>
        <v>0.18499999999999997</v>
      </c>
      <c r="S525" s="5">
        <v>14.614999999999998</v>
      </c>
      <c r="T525" s="317">
        <f t="shared" si="66"/>
        <v>15.169999999999998</v>
      </c>
      <c r="U525" s="15">
        <f t="shared" si="67"/>
        <v>0.55499999999999972</v>
      </c>
      <c r="V525" s="317">
        <f t="shared" si="68"/>
        <v>8.0300000000000011</v>
      </c>
      <c r="W525" s="249">
        <v>11040</v>
      </c>
      <c r="X525" s="316"/>
      <c r="Y525" s="317"/>
      <c r="Z525" s="116">
        <f t="shared" si="69"/>
        <v>82</v>
      </c>
    </row>
    <row r="526" spans="1:26" s="249" customFormat="1">
      <c r="A526" s="249" t="s">
        <v>1915</v>
      </c>
      <c r="B526" s="249" t="s">
        <v>1875</v>
      </c>
      <c r="E526" s="99"/>
      <c r="F526" s="99" t="s">
        <v>1767</v>
      </c>
      <c r="G526" s="134" t="str">
        <f t="shared" si="64"/>
        <v>23/5/2008</v>
      </c>
      <c r="H526" s="249">
        <v>23</v>
      </c>
      <c r="I526" s="249">
        <v>5</v>
      </c>
      <c r="J526" s="249">
        <v>2008</v>
      </c>
      <c r="K526" s="249" t="s">
        <v>1820</v>
      </c>
      <c r="L526" s="99"/>
      <c r="M526" s="249" t="s">
        <v>798</v>
      </c>
      <c r="N526" s="355">
        <v>23.2</v>
      </c>
      <c r="O526" s="355"/>
      <c r="Q526" s="249">
        <v>10</v>
      </c>
      <c r="R526" s="30">
        <f t="shared" si="65"/>
        <v>0.18499999999999997</v>
      </c>
      <c r="S526" s="5">
        <v>14.614999999999998</v>
      </c>
      <c r="T526" s="317">
        <f t="shared" si="66"/>
        <v>15.169999999999998</v>
      </c>
      <c r="U526" s="15">
        <f t="shared" si="67"/>
        <v>0.55499999999999972</v>
      </c>
      <c r="V526" s="317">
        <f t="shared" si="68"/>
        <v>8.0300000000000011</v>
      </c>
      <c r="W526" s="249">
        <v>11040</v>
      </c>
      <c r="X526" s="316"/>
      <c r="Y526" s="317"/>
      <c r="Z526" s="116">
        <f t="shared" si="69"/>
        <v>82</v>
      </c>
    </row>
    <row r="527" spans="1:26" s="249" customFormat="1">
      <c r="A527" s="249" t="s">
        <v>1916</v>
      </c>
      <c r="B527" s="249" t="s">
        <v>1875</v>
      </c>
      <c r="E527" s="99"/>
      <c r="F527" s="99" t="s">
        <v>1767</v>
      </c>
      <c r="G527" s="134" t="str">
        <f t="shared" si="64"/>
        <v>23/5/2008</v>
      </c>
      <c r="H527" s="249">
        <v>23</v>
      </c>
      <c r="I527" s="249">
        <v>5</v>
      </c>
      <c r="J527" s="249">
        <v>2008</v>
      </c>
      <c r="K527" s="249" t="s">
        <v>1820</v>
      </c>
      <c r="L527" s="99"/>
      <c r="M527" s="249" t="s">
        <v>798</v>
      </c>
      <c r="N527" s="355">
        <v>23.2</v>
      </c>
      <c r="O527" s="355"/>
      <c r="Q527" s="249">
        <v>10</v>
      </c>
      <c r="R527" s="30">
        <f t="shared" si="65"/>
        <v>0.18499999999999997</v>
      </c>
      <c r="S527" s="5">
        <v>14.614999999999998</v>
      </c>
      <c r="T527" s="317">
        <f t="shared" si="66"/>
        <v>15.169999999999998</v>
      </c>
      <c r="U527" s="15">
        <f t="shared" si="67"/>
        <v>0.55499999999999972</v>
      </c>
      <c r="V527" s="317">
        <f t="shared" si="68"/>
        <v>8.0300000000000011</v>
      </c>
      <c r="W527" s="249">
        <v>11040</v>
      </c>
      <c r="X527" s="316"/>
      <c r="Y527" s="317"/>
      <c r="Z527" s="116">
        <f t="shared" si="69"/>
        <v>82</v>
      </c>
    </row>
    <row r="528" spans="1:26" s="249" customFormat="1">
      <c r="A528" s="249" t="s">
        <v>1917</v>
      </c>
      <c r="B528" s="249" t="s">
        <v>1875</v>
      </c>
      <c r="E528" s="99"/>
      <c r="F528" s="99" t="s">
        <v>1767</v>
      </c>
      <c r="G528" s="134" t="str">
        <f t="shared" si="64"/>
        <v>23/5/2008</v>
      </c>
      <c r="H528" s="249">
        <v>23</v>
      </c>
      <c r="I528" s="249">
        <v>5</v>
      </c>
      <c r="J528" s="249">
        <v>2008</v>
      </c>
      <c r="K528" s="249" t="s">
        <v>1820</v>
      </c>
      <c r="L528" s="99"/>
      <c r="M528" s="249" t="s">
        <v>798</v>
      </c>
      <c r="N528" s="355">
        <v>23.2</v>
      </c>
      <c r="O528" s="355"/>
      <c r="Q528" s="249">
        <v>10</v>
      </c>
      <c r="R528" s="30">
        <f t="shared" si="65"/>
        <v>0.18499999999999997</v>
      </c>
      <c r="S528" s="5">
        <v>14.614999999999998</v>
      </c>
      <c r="T528" s="317">
        <f t="shared" si="66"/>
        <v>15.169999999999998</v>
      </c>
      <c r="U528" s="15">
        <f t="shared" si="67"/>
        <v>0.55499999999999972</v>
      </c>
      <c r="V528" s="317">
        <f t="shared" si="68"/>
        <v>8.0300000000000011</v>
      </c>
      <c r="W528" s="249">
        <v>11040</v>
      </c>
      <c r="X528" s="316"/>
      <c r="Y528" s="317"/>
      <c r="Z528" s="116">
        <f t="shared" si="69"/>
        <v>82</v>
      </c>
    </row>
    <row r="529" spans="1:26" s="249" customFormat="1">
      <c r="A529" s="249" t="s">
        <v>1918</v>
      </c>
      <c r="B529" s="249" t="s">
        <v>1875</v>
      </c>
      <c r="E529" s="99"/>
      <c r="F529" s="99" t="s">
        <v>1767</v>
      </c>
      <c r="G529" s="134" t="str">
        <f t="shared" si="64"/>
        <v>23/5/2008</v>
      </c>
      <c r="H529" s="249">
        <v>23</v>
      </c>
      <c r="I529" s="249">
        <v>5</v>
      </c>
      <c r="J529" s="249">
        <v>2008</v>
      </c>
      <c r="K529" s="249" t="s">
        <v>1820</v>
      </c>
      <c r="L529" s="99"/>
      <c r="M529" s="249" t="s">
        <v>798</v>
      </c>
      <c r="N529" s="355">
        <v>23.2</v>
      </c>
      <c r="O529" s="355"/>
      <c r="Q529" s="249">
        <v>10</v>
      </c>
      <c r="R529" s="30">
        <f t="shared" si="65"/>
        <v>0.18499999999999997</v>
      </c>
      <c r="S529" s="5">
        <v>14.614999999999998</v>
      </c>
      <c r="T529" s="317">
        <f t="shared" si="66"/>
        <v>15.169999999999998</v>
      </c>
      <c r="U529" s="15">
        <f t="shared" si="67"/>
        <v>0.55499999999999972</v>
      </c>
      <c r="V529" s="317">
        <f t="shared" si="68"/>
        <v>8.0300000000000011</v>
      </c>
      <c r="W529" s="249">
        <v>11040</v>
      </c>
      <c r="X529" s="316"/>
      <c r="Y529" s="317"/>
      <c r="Z529" s="116">
        <f t="shared" si="69"/>
        <v>82</v>
      </c>
    </row>
    <row r="530" spans="1:26" s="249" customFormat="1">
      <c r="A530" s="249" t="s">
        <v>1919</v>
      </c>
      <c r="B530" s="249" t="s">
        <v>1875</v>
      </c>
      <c r="E530" s="99"/>
      <c r="F530" s="99" t="s">
        <v>1767</v>
      </c>
      <c r="G530" s="134" t="str">
        <f t="shared" si="64"/>
        <v>23/5/2008</v>
      </c>
      <c r="H530" s="249">
        <v>23</v>
      </c>
      <c r="I530" s="249">
        <v>5</v>
      </c>
      <c r="J530" s="249">
        <v>2008</v>
      </c>
      <c r="K530" s="249" t="s">
        <v>1820</v>
      </c>
      <c r="L530" s="99"/>
      <c r="M530" s="249" t="s">
        <v>798</v>
      </c>
      <c r="N530" s="355">
        <v>23.2</v>
      </c>
      <c r="O530" s="355"/>
      <c r="Q530" s="249">
        <v>10</v>
      </c>
      <c r="R530" s="30">
        <f t="shared" si="65"/>
        <v>0.18499999999999997</v>
      </c>
      <c r="S530" s="5">
        <v>14.614999999999998</v>
      </c>
      <c r="T530" s="317">
        <f t="shared" si="66"/>
        <v>15.169999999999998</v>
      </c>
      <c r="U530" s="15">
        <f t="shared" si="67"/>
        <v>0.55499999999999972</v>
      </c>
      <c r="V530" s="317">
        <f t="shared" si="68"/>
        <v>8.0300000000000011</v>
      </c>
      <c r="W530" s="249">
        <v>11040</v>
      </c>
      <c r="X530" s="316"/>
      <c r="Y530" s="317"/>
      <c r="Z530" s="116">
        <f t="shared" si="69"/>
        <v>82</v>
      </c>
    </row>
    <row r="531" spans="1:26" s="249" customFormat="1">
      <c r="A531" s="249" t="s">
        <v>1920</v>
      </c>
      <c r="B531" s="249" t="s">
        <v>1875</v>
      </c>
      <c r="E531" s="99"/>
      <c r="F531" s="99" t="s">
        <v>1767</v>
      </c>
      <c r="G531" s="134" t="str">
        <f t="shared" si="64"/>
        <v>23/5/2008</v>
      </c>
      <c r="H531" s="249">
        <v>23</v>
      </c>
      <c r="I531" s="249">
        <v>5</v>
      </c>
      <c r="J531" s="249">
        <v>2008</v>
      </c>
      <c r="K531" s="249" t="s">
        <v>1820</v>
      </c>
      <c r="L531" s="99"/>
      <c r="M531" s="249" t="s">
        <v>798</v>
      </c>
      <c r="N531" s="355">
        <v>23.2</v>
      </c>
      <c r="O531" s="355"/>
      <c r="Q531" s="249">
        <v>10</v>
      </c>
      <c r="R531" s="30">
        <f t="shared" si="65"/>
        <v>0.18499999999999997</v>
      </c>
      <c r="S531" s="5">
        <v>14.614999999999998</v>
      </c>
      <c r="T531" s="317">
        <f t="shared" si="66"/>
        <v>15.169999999999998</v>
      </c>
      <c r="U531" s="15">
        <f t="shared" si="67"/>
        <v>0.55499999999999972</v>
      </c>
      <c r="V531" s="317">
        <f t="shared" si="68"/>
        <v>8.0300000000000011</v>
      </c>
      <c r="W531" s="249">
        <v>11040</v>
      </c>
      <c r="X531" s="316"/>
      <c r="Y531" s="317"/>
      <c r="Z531" s="116">
        <f t="shared" si="69"/>
        <v>82</v>
      </c>
    </row>
    <row r="532" spans="1:26" s="249" customFormat="1">
      <c r="A532" s="249" t="s">
        <v>1921</v>
      </c>
      <c r="B532" s="249" t="s">
        <v>1875</v>
      </c>
      <c r="E532" s="99"/>
      <c r="F532" s="99" t="s">
        <v>1767</v>
      </c>
      <c r="G532" s="134" t="str">
        <f t="shared" si="64"/>
        <v>23/5/2008</v>
      </c>
      <c r="H532" s="249">
        <v>23</v>
      </c>
      <c r="I532" s="249">
        <v>5</v>
      </c>
      <c r="J532" s="249">
        <v>2008</v>
      </c>
      <c r="K532" s="249" t="s">
        <v>1820</v>
      </c>
      <c r="L532" s="99"/>
      <c r="M532" s="249" t="s">
        <v>798</v>
      </c>
      <c r="N532" s="355">
        <v>23.2</v>
      </c>
      <c r="O532" s="355"/>
      <c r="Q532" s="249">
        <v>10</v>
      </c>
      <c r="R532" s="30">
        <f t="shared" si="65"/>
        <v>0.18499999999999997</v>
      </c>
      <c r="S532" s="5">
        <v>14.614999999999998</v>
      </c>
      <c r="T532" s="317">
        <f t="shared" si="66"/>
        <v>15.169999999999998</v>
      </c>
      <c r="U532" s="15">
        <f t="shared" si="67"/>
        <v>0.55499999999999972</v>
      </c>
      <c r="V532" s="317">
        <f t="shared" si="68"/>
        <v>8.0300000000000011</v>
      </c>
      <c r="W532" s="249">
        <v>11040</v>
      </c>
      <c r="X532" s="316"/>
      <c r="Y532" s="317"/>
      <c r="Z532" s="116">
        <f t="shared" si="69"/>
        <v>82</v>
      </c>
    </row>
    <row r="533" spans="1:26" s="249" customFormat="1">
      <c r="A533" s="249" t="s">
        <v>1922</v>
      </c>
      <c r="B533" s="249" t="s">
        <v>1875</v>
      </c>
      <c r="E533" s="99"/>
      <c r="F533" s="99" t="s">
        <v>1767</v>
      </c>
      <c r="G533" s="134" t="str">
        <f t="shared" si="64"/>
        <v>23/5/2008</v>
      </c>
      <c r="H533" s="249">
        <v>23</v>
      </c>
      <c r="I533" s="249">
        <v>5</v>
      </c>
      <c r="J533" s="249">
        <v>2008</v>
      </c>
      <c r="K533" s="249" t="s">
        <v>1820</v>
      </c>
      <c r="L533" s="99"/>
      <c r="M533" s="249" t="s">
        <v>798</v>
      </c>
      <c r="N533" s="355">
        <v>23.2</v>
      </c>
      <c r="O533" s="355"/>
      <c r="Q533" s="249">
        <v>10</v>
      </c>
      <c r="R533" s="30">
        <f t="shared" si="65"/>
        <v>0.18499999999999997</v>
      </c>
      <c r="S533" s="5">
        <v>14.614999999999998</v>
      </c>
      <c r="T533" s="317">
        <f t="shared" si="66"/>
        <v>15.169999999999998</v>
      </c>
      <c r="U533" s="15">
        <f t="shared" si="67"/>
        <v>0.55499999999999972</v>
      </c>
      <c r="V533" s="317">
        <f t="shared" si="68"/>
        <v>8.0300000000000011</v>
      </c>
      <c r="W533" s="249">
        <v>11040</v>
      </c>
      <c r="X533" s="316"/>
      <c r="Y533" s="317"/>
      <c r="Z533" s="116">
        <f t="shared" si="69"/>
        <v>82</v>
      </c>
    </row>
    <row r="534" spans="1:26" s="249" customFormat="1">
      <c r="A534" s="249" t="s">
        <v>1923</v>
      </c>
      <c r="B534" s="249" t="s">
        <v>1875</v>
      </c>
      <c r="E534" s="99"/>
      <c r="F534" s="99" t="s">
        <v>1767</v>
      </c>
      <c r="G534" s="134" t="str">
        <f t="shared" si="64"/>
        <v>23/5/2008</v>
      </c>
      <c r="H534" s="249">
        <v>23</v>
      </c>
      <c r="I534" s="249">
        <v>5</v>
      </c>
      <c r="J534" s="249">
        <v>2008</v>
      </c>
      <c r="K534" s="249" t="s">
        <v>1820</v>
      </c>
      <c r="L534" s="99"/>
      <c r="M534" s="249" t="s">
        <v>798</v>
      </c>
      <c r="N534" s="355">
        <v>23.2</v>
      </c>
      <c r="O534" s="355"/>
      <c r="Q534" s="249">
        <v>10</v>
      </c>
      <c r="R534" s="30">
        <f t="shared" si="65"/>
        <v>0.18499999999999997</v>
      </c>
      <c r="S534" s="5">
        <v>14.614999999999998</v>
      </c>
      <c r="T534" s="317">
        <f t="shared" si="66"/>
        <v>15.169999999999998</v>
      </c>
      <c r="U534" s="15">
        <f t="shared" si="67"/>
        <v>0.55499999999999972</v>
      </c>
      <c r="V534" s="317">
        <f t="shared" si="68"/>
        <v>8.0300000000000011</v>
      </c>
      <c r="W534" s="249">
        <v>11040</v>
      </c>
      <c r="X534" s="316"/>
      <c r="Y534" s="317"/>
      <c r="Z534" s="116">
        <f t="shared" si="69"/>
        <v>82</v>
      </c>
    </row>
    <row r="535" spans="1:26" s="249" customFormat="1">
      <c r="A535" s="249" t="s">
        <v>1924</v>
      </c>
      <c r="B535" s="249" t="s">
        <v>1875</v>
      </c>
      <c r="E535" s="99"/>
      <c r="F535" s="99" t="s">
        <v>1767</v>
      </c>
      <c r="G535" s="134" t="str">
        <f t="shared" si="64"/>
        <v>23/5/2008</v>
      </c>
      <c r="H535" s="249">
        <v>23</v>
      </c>
      <c r="I535" s="249">
        <v>5</v>
      </c>
      <c r="J535" s="249">
        <v>2008</v>
      </c>
      <c r="K535" s="249" t="s">
        <v>1820</v>
      </c>
      <c r="L535" s="99"/>
      <c r="M535" s="249" t="s">
        <v>798</v>
      </c>
      <c r="N535" s="355">
        <v>23.2</v>
      </c>
      <c r="O535" s="355"/>
      <c r="Q535" s="249">
        <v>10</v>
      </c>
      <c r="R535" s="30">
        <f t="shared" si="65"/>
        <v>0.18499999999999997</v>
      </c>
      <c r="S535" s="5">
        <v>14.614999999999998</v>
      </c>
      <c r="T535" s="317">
        <f t="shared" si="66"/>
        <v>15.169999999999998</v>
      </c>
      <c r="U535" s="15">
        <f t="shared" si="67"/>
        <v>0.55499999999999972</v>
      </c>
      <c r="V535" s="317">
        <f t="shared" si="68"/>
        <v>8.0300000000000011</v>
      </c>
      <c r="W535" s="249">
        <v>11040</v>
      </c>
      <c r="X535" s="316"/>
      <c r="Y535" s="317"/>
      <c r="Z535" s="116">
        <f t="shared" si="69"/>
        <v>82</v>
      </c>
    </row>
    <row r="536" spans="1:26" s="249" customFormat="1">
      <c r="A536" s="249" t="s">
        <v>1925</v>
      </c>
      <c r="B536" s="249" t="s">
        <v>1875</v>
      </c>
      <c r="E536" s="99"/>
      <c r="F536" s="99" t="s">
        <v>1767</v>
      </c>
      <c r="G536" s="134" t="str">
        <f t="shared" si="64"/>
        <v>23/5/2008</v>
      </c>
      <c r="H536" s="249">
        <v>23</v>
      </c>
      <c r="I536" s="249">
        <v>5</v>
      </c>
      <c r="J536" s="249">
        <v>2008</v>
      </c>
      <c r="K536" s="249" t="s">
        <v>1820</v>
      </c>
      <c r="L536" s="99"/>
      <c r="M536" s="249" t="s">
        <v>798</v>
      </c>
      <c r="N536" s="355">
        <v>23.2</v>
      </c>
      <c r="O536" s="355"/>
      <c r="Q536" s="249">
        <v>10</v>
      </c>
      <c r="R536" s="30">
        <f t="shared" si="65"/>
        <v>0.18499999999999997</v>
      </c>
      <c r="S536" s="5">
        <v>14.614999999999998</v>
      </c>
      <c r="T536" s="317">
        <f t="shared" si="66"/>
        <v>15.169999999999998</v>
      </c>
      <c r="U536" s="15">
        <f t="shared" si="67"/>
        <v>0.55499999999999972</v>
      </c>
      <c r="V536" s="317">
        <f t="shared" si="68"/>
        <v>8.0300000000000011</v>
      </c>
      <c r="W536" s="249">
        <v>11040</v>
      </c>
      <c r="X536" s="316"/>
      <c r="Y536" s="317"/>
      <c r="Z536" s="116">
        <f t="shared" si="69"/>
        <v>82</v>
      </c>
    </row>
    <row r="537" spans="1:26" s="249" customFormat="1">
      <c r="A537" s="249" t="s">
        <v>1926</v>
      </c>
      <c r="B537" s="249" t="s">
        <v>1875</v>
      </c>
      <c r="E537" s="99"/>
      <c r="F537" s="99" t="s">
        <v>1767</v>
      </c>
      <c r="G537" s="134" t="str">
        <f t="shared" si="64"/>
        <v>23/5/2008</v>
      </c>
      <c r="H537" s="249">
        <v>23</v>
      </c>
      <c r="I537" s="249">
        <v>5</v>
      </c>
      <c r="J537" s="249">
        <v>2008</v>
      </c>
      <c r="K537" s="249" t="s">
        <v>1820</v>
      </c>
      <c r="L537" s="99"/>
      <c r="M537" s="249" t="s">
        <v>798</v>
      </c>
      <c r="N537" s="355">
        <v>23.2</v>
      </c>
      <c r="O537" s="355"/>
      <c r="Q537" s="249">
        <v>10</v>
      </c>
      <c r="R537" s="30">
        <f t="shared" si="65"/>
        <v>0.18499999999999997</v>
      </c>
      <c r="S537" s="5">
        <v>14.614999999999998</v>
      </c>
      <c r="T537" s="317">
        <f t="shared" si="66"/>
        <v>15.169999999999998</v>
      </c>
      <c r="U537" s="15">
        <f t="shared" si="67"/>
        <v>0.55499999999999972</v>
      </c>
      <c r="V537" s="317">
        <f t="shared" si="68"/>
        <v>8.0300000000000011</v>
      </c>
      <c r="W537" s="249">
        <v>11040</v>
      </c>
      <c r="X537" s="316"/>
      <c r="Y537" s="317"/>
      <c r="Z537" s="116">
        <f t="shared" si="69"/>
        <v>82</v>
      </c>
    </row>
    <row r="538" spans="1:26" s="249" customFormat="1">
      <c r="A538" s="249" t="s">
        <v>1927</v>
      </c>
      <c r="B538" s="249" t="s">
        <v>1875</v>
      </c>
      <c r="E538" s="99"/>
      <c r="F538" s="99" t="s">
        <v>1767</v>
      </c>
      <c r="G538" s="134" t="str">
        <f t="shared" si="64"/>
        <v>23/5/2008</v>
      </c>
      <c r="H538" s="249">
        <v>23</v>
      </c>
      <c r="I538" s="249">
        <v>5</v>
      </c>
      <c r="J538" s="249">
        <v>2008</v>
      </c>
      <c r="K538" s="249" t="s">
        <v>1820</v>
      </c>
      <c r="L538" s="99"/>
      <c r="M538" s="249" t="s">
        <v>798</v>
      </c>
      <c r="N538" s="355">
        <v>23.2</v>
      </c>
      <c r="O538" s="355"/>
      <c r="Q538" s="249">
        <v>10</v>
      </c>
      <c r="R538" s="30">
        <f t="shared" si="65"/>
        <v>0.18499999999999997</v>
      </c>
      <c r="S538" s="5">
        <v>14.614999999999998</v>
      </c>
      <c r="T538" s="317">
        <f t="shared" si="66"/>
        <v>15.169999999999998</v>
      </c>
      <c r="U538" s="15">
        <f t="shared" si="67"/>
        <v>0.55499999999999972</v>
      </c>
      <c r="V538" s="317">
        <f t="shared" si="68"/>
        <v>8.0300000000000011</v>
      </c>
      <c r="W538" s="249">
        <v>11040</v>
      </c>
      <c r="X538" s="316"/>
      <c r="Y538" s="317"/>
      <c r="Z538" s="116">
        <f t="shared" si="69"/>
        <v>82</v>
      </c>
    </row>
    <row r="539" spans="1:26" s="249" customFormat="1">
      <c r="A539" s="249" t="s">
        <v>1928</v>
      </c>
      <c r="B539" s="249" t="s">
        <v>1875</v>
      </c>
      <c r="E539" s="99"/>
      <c r="F539" s="99" t="s">
        <v>1767</v>
      </c>
      <c r="G539" s="134" t="str">
        <f t="shared" si="64"/>
        <v>23/5/2008</v>
      </c>
      <c r="H539" s="249">
        <v>23</v>
      </c>
      <c r="I539" s="249">
        <v>5</v>
      </c>
      <c r="J539" s="249">
        <v>2008</v>
      </c>
      <c r="K539" s="249" t="s">
        <v>1820</v>
      </c>
      <c r="L539" s="99"/>
      <c r="M539" s="249" t="s">
        <v>798</v>
      </c>
      <c r="N539" s="355">
        <v>23.2</v>
      </c>
      <c r="O539" s="355"/>
      <c r="Q539" s="249">
        <v>10</v>
      </c>
      <c r="R539" s="30">
        <f t="shared" si="65"/>
        <v>0.18499999999999997</v>
      </c>
      <c r="S539" s="5">
        <v>14.614999999999998</v>
      </c>
      <c r="T539" s="317">
        <f t="shared" si="66"/>
        <v>15.169999999999998</v>
      </c>
      <c r="U539" s="15">
        <f t="shared" si="67"/>
        <v>0.55499999999999972</v>
      </c>
      <c r="V539" s="317">
        <f t="shared" si="68"/>
        <v>8.0300000000000011</v>
      </c>
      <c r="W539" s="249">
        <v>11040</v>
      </c>
      <c r="X539" s="316"/>
      <c r="Y539" s="317"/>
      <c r="Z539" s="116">
        <f t="shared" si="69"/>
        <v>82</v>
      </c>
    </row>
    <row r="540" spans="1:26" s="249" customFormat="1">
      <c r="A540" s="249" t="s">
        <v>1929</v>
      </c>
      <c r="B540" s="249" t="s">
        <v>1875</v>
      </c>
      <c r="E540" s="99"/>
      <c r="F540" s="99" t="s">
        <v>1767</v>
      </c>
      <c r="G540" s="134" t="str">
        <f t="shared" si="64"/>
        <v>23/5/2008</v>
      </c>
      <c r="H540" s="249">
        <v>23</v>
      </c>
      <c r="I540" s="249">
        <v>5</v>
      </c>
      <c r="J540" s="249">
        <v>2008</v>
      </c>
      <c r="K540" s="249" t="s">
        <v>1820</v>
      </c>
      <c r="L540" s="99"/>
      <c r="M540" s="249" t="s">
        <v>798</v>
      </c>
      <c r="N540" s="355">
        <v>23.2</v>
      </c>
      <c r="O540" s="355"/>
      <c r="Q540" s="249">
        <v>10</v>
      </c>
      <c r="R540" s="30">
        <f t="shared" si="65"/>
        <v>0.18499999999999997</v>
      </c>
      <c r="S540" s="5">
        <v>14.614999999999998</v>
      </c>
      <c r="T540" s="317">
        <f t="shared" si="66"/>
        <v>15.169999999999998</v>
      </c>
      <c r="U540" s="15">
        <f t="shared" si="67"/>
        <v>0.55499999999999972</v>
      </c>
      <c r="V540" s="317">
        <f t="shared" si="68"/>
        <v>8.0300000000000011</v>
      </c>
      <c r="W540" s="249">
        <v>11040</v>
      </c>
      <c r="X540" s="316"/>
      <c r="Y540" s="317"/>
      <c r="Z540" s="116">
        <f t="shared" si="69"/>
        <v>82</v>
      </c>
    </row>
    <row r="541" spans="1:26" s="249" customFormat="1">
      <c r="A541" s="249" t="s">
        <v>1930</v>
      </c>
      <c r="B541" s="249" t="s">
        <v>1875</v>
      </c>
      <c r="E541" s="99"/>
      <c r="F541" s="99" t="s">
        <v>1767</v>
      </c>
      <c r="G541" s="134" t="str">
        <f t="shared" si="64"/>
        <v>23/5/2008</v>
      </c>
      <c r="H541" s="249">
        <v>23</v>
      </c>
      <c r="I541" s="249">
        <v>5</v>
      </c>
      <c r="J541" s="249">
        <v>2008</v>
      </c>
      <c r="K541" s="249" t="s">
        <v>1820</v>
      </c>
      <c r="L541" s="99"/>
      <c r="M541" s="249" t="s">
        <v>798</v>
      </c>
      <c r="N541" s="355">
        <v>23.2</v>
      </c>
      <c r="O541" s="355"/>
      <c r="Q541" s="249">
        <v>10</v>
      </c>
      <c r="R541" s="30">
        <f t="shared" si="65"/>
        <v>0.18499999999999997</v>
      </c>
      <c r="S541" s="5">
        <v>14.614999999999998</v>
      </c>
      <c r="T541" s="317">
        <f t="shared" si="66"/>
        <v>15.169999999999998</v>
      </c>
      <c r="U541" s="15">
        <f t="shared" si="67"/>
        <v>0.55499999999999972</v>
      </c>
      <c r="V541" s="317">
        <f t="shared" si="68"/>
        <v>8.0300000000000011</v>
      </c>
      <c r="W541" s="249">
        <v>11040</v>
      </c>
      <c r="X541" s="316"/>
      <c r="Y541" s="317"/>
      <c r="Z541" s="116">
        <f t="shared" si="69"/>
        <v>82</v>
      </c>
    </row>
    <row r="542" spans="1:26" s="249" customFormat="1">
      <c r="A542" s="249" t="s">
        <v>1931</v>
      </c>
      <c r="B542" s="249" t="s">
        <v>1875</v>
      </c>
      <c r="E542" s="99"/>
      <c r="F542" s="99" t="s">
        <v>1767</v>
      </c>
      <c r="G542" s="134" t="str">
        <f t="shared" si="64"/>
        <v>23/5/2008</v>
      </c>
      <c r="H542" s="249">
        <v>23</v>
      </c>
      <c r="I542" s="249">
        <v>5</v>
      </c>
      <c r="J542" s="249">
        <v>2008</v>
      </c>
      <c r="K542" s="249" t="s">
        <v>1820</v>
      </c>
      <c r="L542" s="99"/>
      <c r="M542" s="249" t="s">
        <v>798</v>
      </c>
      <c r="N542" s="355">
        <v>23.2</v>
      </c>
      <c r="O542" s="355"/>
      <c r="Q542" s="249">
        <v>10</v>
      </c>
      <c r="R542" s="30">
        <f t="shared" si="65"/>
        <v>0.18499999999999997</v>
      </c>
      <c r="S542" s="5">
        <v>14.614999999999998</v>
      </c>
      <c r="T542" s="317">
        <f t="shared" si="66"/>
        <v>15.169999999999998</v>
      </c>
      <c r="U542" s="15">
        <f t="shared" si="67"/>
        <v>0.55499999999999972</v>
      </c>
      <c r="V542" s="317">
        <f t="shared" si="68"/>
        <v>8.0300000000000011</v>
      </c>
      <c r="W542" s="249">
        <v>11040</v>
      </c>
      <c r="X542" s="316"/>
      <c r="Y542" s="317"/>
      <c r="Z542" s="116">
        <f t="shared" si="69"/>
        <v>82</v>
      </c>
    </row>
    <row r="543" spans="1:26" s="249" customFormat="1">
      <c r="A543" s="249" t="s">
        <v>1932</v>
      </c>
      <c r="B543" s="249" t="s">
        <v>1875</v>
      </c>
      <c r="E543" s="99"/>
      <c r="F543" s="99" t="s">
        <v>1767</v>
      </c>
      <c r="G543" s="134" t="str">
        <f t="shared" ref="G543:G606" si="70">CONCATENATE(H543,"/",I543,"/",J543,)</f>
        <v>23/5/2008</v>
      </c>
      <c r="H543" s="249">
        <v>23</v>
      </c>
      <c r="I543" s="249">
        <v>5</v>
      </c>
      <c r="J543" s="249">
        <v>2008</v>
      </c>
      <c r="K543" s="249" t="s">
        <v>1820</v>
      </c>
      <c r="L543" s="99"/>
      <c r="M543" s="249" t="s">
        <v>798</v>
      </c>
      <c r="N543" s="355">
        <v>23.2</v>
      </c>
      <c r="O543" s="355"/>
      <c r="Q543" s="249">
        <v>10</v>
      </c>
      <c r="R543" s="30">
        <f t="shared" ref="R543:R606" si="71">(((N543)-1)/10)/12</f>
        <v>0.18499999999999997</v>
      </c>
      <c r="S543" s="5">
        <v>14.614999999999998</v>
      </c>
      <c r="T543" s="317">
        <f t="shared" ref="T543:T606" si="72">Z543*R543</f>
        <v>15.169999999999998</v>
      </c>
      <c r="U543" s="15">
        <f t="shared" ref="U543:U606" si="73">T543-S543</f>
        <v>0.55499999999999972</v>
      </c>
      <c r="V543" s="317">
        <f t="shared" ref="V543:V606" si="74">N543-T543</f>
        <v>8.0300000000000011</v>
      </c>
      <c r="W543" s="249">
        <v>11040</v>
      </c>
      <c r="X543" s="316"/>
      <c r="Y543" s="317"/>
      <c r="Z543" s="116">
        <f t="shared" ref="Z543:Z606" si="75">IF((DATEDIF(G543,Z$4,"m"))&gt;=120,120,(DATEDIF(G543,Z$4,"m")))</f>
        <v>82</v>
      </c>
    </row>
    <row r="544" spans="1:26" s="249" customFormat="1">
      <c r="A544" s="249" t="s">
        <v>1933</v>
      </c>
      <c r="B544" s="249" t="s">
        <v>1875</v>
      </c>
      <c r="E544" s="99"/>
      <c r="F544" s="99" t="s">
        <v>1767</v>
      </c>
      <c r="G544" s="134" t="str">
        <f t="shared" si="70"/>
        <v>23/5/2008</v>
      </c>
      <c r="H544" s="249">
        <v>23</v>
      </c>
      <c r="I544" s="249">
        <v>5</v>
      </c>
      <c r="J544" s="249">
        <v>2008</v>
      </c>
      <c r="K544" s="249" t="s">
        <v>1820</v>
      </c>
      <c r="L544" s="99"/>
      <c r="M544" s="249" t="s">
        <v>798</v>
      </c>
      <c r="N544" s="355">
        <v>23.2</v>
      </c>
      <c r="O544" s="355"/>
      <c r="Q544" s="249">
        <v>10</v>
      </c>
      <c r="R544" s="30">
        <f t="shared" si="71"/>
        <v>0.18499999999999997</v>
      </c>
      <c r="S544" s="5">
        <v>14.614999999999998</v>
      </c>
      <c r="T544" s="317">
        <f t="shared" si="72"/>
        <v>15.169999999999998</v>
      </c>
      <c r="U544" s="15">
        <f t="shared" si="73"/>
        <v>0.55499999999999972</v>
      </c>
      <c r="V544" s="317">
        <f t="shared" si="74"/>
        <v>8.0300000000000011</v>
      </c>
      <c r="W544" s="249">
        <v>11040</v>
      </c>
      <c r="X544" s="316"/>
      <c r="Y544" s="317"/>
      <c r="Z544" s="116">
        <f t="shared" si="75"/>
        <v>82</v>
      </c>
    </row>
    <row r="545" spans="1:26" s="249" customFormat="1">
      <c r="A545" s="249" t="s">
        <v>1934</v>
      </c>
      <c r="B545" s="249" t="s">
        <v>1875</v>
      </c>
      <c r="E545" s="99"/>
      <c r="F545" s="99" t="s">
        <v>1767</v>
      </c>
      <c r="G545" s="134" t="str">
        <f t="shared" si="70"/>
        <v>23/5/2008</v>
      </c>
      <c r="H545" s="249">
        <v>23</v>
      </c>
      <c r="I545" s="249">
        <v>5</v>
      </c>
      <c r="J545" s="249">
        <v>2008</v>
      </c>
      <c r="K545" s="249" t="s">
        <v>1820</v>
      </c>
      <c r="L545" s="99"/>
      <c r="M545" s="249" t="s">
        <v>798</v>
      </c>
      <c r="N545" s="355">
        <v>23.2</v>
      </c>
      <c r="O545" s="355"/>
      <c r="Q545" s="249">
        <v>10</v>
      </c>
      <c r="R545" s="30">
        <f t="shared" si="71"/>
        <v>0.18499999999999997</v>
      </c>
      <c r="S545" s="5">
        <v>14.614999999999998</v>
      </c>
      <c r="T545" s="317">
        <f t="shared" si="72"/>
        <v>15.169999999999998</v>
      </c>
      <c r="U545" s="15">
        <f t="shared" si="73"/>
        <v>0.55499999999999972</v>
      </c>
      <c r="V545" s="317">
        <f t="shared" si="74"/>
        <v>8.0300000000000011</v>
      </c>
      <c r="W545" s="249">
        <v>11040</v>
      </c>
      <c r="X545" s="316"/>
      <c r="Y545" s="317"/>
      <c r="Z545" s="116">
        <f t="shared" si="75"/>
        <v>82</v>
      </c>
    </row>
    <row r="546" spans="1:26" s="249" customFormat="1">
      <c r="A546" s="249" t="s">
        <v>1935</v>
      </c>
      <c r="B546" s="249" t="s">
        <v>1875</v>
      </c>
      <c r="E546" s="99"/>
      <c r="F546" s="99" t="s">
        <v>1767</v>
      </c>
      <c r="G546" s="134" t="str">
        <f t="shared" si="70"/>
        <v>23/5/2008</v>
      </c>
      <c r="H546" s="249">
        <v>23</v>
      </c>
      <c r="I546" s="249">
        <v>5</v>
      </c>
      <c r="J546" s="249">
        <v>2008</v>
      </c>
      <c r="K546" s="249" t="s">
        <v>1820</v>
      </c>
      <c r="L546" s="99"/>
      <c r="M546" s="249" t="s">
        <v>798</v>
      </c>
      <c r="N546" s="355">
        <v>23.2</v>
      </c>
      <c r="O546" s="355"/>
      <c r="Q546" s="249">
        <v>10</v>
      </c>
      <c r="R546" s="30">
        <f t="shared" si="71"/>
        <v>0.18499999999999997</v>
      </c>
      <c r="S546" s="5">
        <v>14.614999999999998</v>
      </c>
      <c r="T546" s="317">
        <f t="shared" si="72"/>
        <v>15.169999999999998</v>
      </c>
      <c r="U546" s="15">
        <f t="shared" si="73"/>
        <v>0.55499999999999972</v>
      </c>
      <c r="V546" s="317">
        <f t="shared" si="74"/>
        <v>8.0300000000000011</v>
      </c>
      <c r="W546" s="249">
        <v>11040</v>
      </c>
      <c r="X546" s="316"/>
      <c r="Y546" s="317"/>
      <c r="Z546" s="116">
        <f t="shared" si="75"/>
        <v>82</v>
      </c>
    </row>
    <row r="547" spans="1:26" s="249" customFormat="1">
      <c r="A547" s="249" t="s">
        <v>1936</v>
      </c>
      <c r="B547" s="249" t="s">
        <v>1875</v>
      </c>
      <c r="E547" s="99"/>
      <c r="F547" s="99" t="s">
        <v>1767</v>
      </c>
      <c r="G547" s="134" t="str">
        <f t="shared" si="70"/>
        <v>23/5/2008</v>
      </c>
      <c r="H547" s="249">
        <v>23</v>
      </c>
      <c r="I547" s="249">
        <v>5</v>
      </c>
      <c r="J547" s="249">
        <v>2008</v>
      </c>
      <c r="K547" s="249" t="s">
        <v>1820</v>
      </c>
      <c r="L547" s="99"/>
      <c r="M547" s="249" t="s">
        <v>798</v>
      </c>
      <c r="N547" s="355">
        <v>23.2</v>
      </c>
      <c r="O547" s="355"/>
      <c r="Q547" s="249">
        <v>10</v>
      </c>
      <c r="R547" s="30">
        <f t="shared" si="71"/>
        <v>0.18499999999999997</v>
      </c>
      <c r="S547" s="5">
        <v>14.614999999999998</v>
      </c>
      <c r="T547" s="317">
        <f t="shared" si="72"/>
        <v>15.169999999999998</v>
      </c>
      <c r="U547" s="15">
        <f t="shared" si="73"/>
        <v>0.55499999999999972</v>
      </c>
      <c r="V547" s="317">
        <f t="shared" si="74"/>
        <v>8.0300000000000011</v>
      </c>
      <c r="W547" s="249">
        <v>11040</v>
      </c>
      <c r="X547" s="316"/>
      <c r="Y547" s="317"/>
      <c r="Z547" s="116">
        <f t="shared" si="75"/>
        <v>82</v>
      </c>
    </row>
    <row r="548" spans="1:26" s="249" customFormat="1">
      <c r="A548" s="249" t="s">
        <v>1937</v>
      </c>
      <c r="B548" s="249" t="s">
        <v>1875</v>
      </c>
      <c r="E548" s="99"/>
      <c r="F548" s="99" t="s">
        <v>1767</v>
      </c>
      <c r="G548" s="134" t="str">
        <f t="shared" si="70"/>
        <v>23/5/2008</v>
      </c>
      <c r="H548" s="249">
        <v>23</v>
      </c>
      <c r="I548" s="249">
        <v>5</v>
      </c>
      <c r="J548" s="249">
        <v>2008</v>
      </c>
      <c r="K548" s="249" t="s">
        <v>1820</v>
      </c>
      <c r="L548" s="99"/>
      <c r="M548" s="249" t="s">
        <v>798</v>
      </c>
      <c r="N548" s="355">
        <v>23.2</v>
      </c>
      <c r="O548" s="355"/>
      <c r="Q548" s="249">
        <v>10</v>
      </c>
      <c r="R548" s="30">
        <f t="shared" si="71"/>
        <v>0.18499999999999997</v>
      </c>
      <c r="S548" s="5">
        <v>14.614999999999998</v>
      </c>
      <c r="T548" s="317">
        <f t="shared" si="72"/>
        <v>15.169999999999998</v>
      </c>
      <c r="U548" s="15">
        <f t="shared" si="73"/>
        <v>0.55499999999999972</v>
      </c>
      <c r="V548" s="317">
        <f t="shared" si="74"/>
        <v>8.0300000000000011</v>
      </c>
      <c r="W548" s="249">
        <v>11040</v>
      </c>
      <c r="X548" s="316"/>
      <c r="Y548" s="317"/>
      <c r="Z548" s="116">
        <f t="shared" si="75"/>
        <v>82</v>
      </c>
    </row>
    <row r="549" spans="1:26" s="249" customFormat="1">
      <c r="A549" s="249" t="s">
        <v>1938</v>
      </c>
      <c r="B549" s="249" t="s">
        <v>1875</v>
      </c>
      <c r="E549" s="99"/>
      <c r="F549" s="99" t="s">
        <v>1767</v>
      </c>
      <c r="G549" s="134" t="str">
        <f t="shared" si="70"/>
        <v>23/5/2008</v>
      </c>
      <c r="H549" s="249">
        <v>23</v>
      </c>
      <c r="I549" s="249">
        <v>5</v>
      </c>
      <c r="J549" s="249">
        <v>2008</v>
      </c>
      <c r="K549" s="249" t="s">
        <v>1820</v>
      </c>
      <c r="L549" s="99"/>
      <c r="M549" s="249" t="s">
        <v>798</v>
      </c>
      <c r="N549" s="355">
        <v>23.2</v>
      </c>
      <c r="O549" s="355"/>
      <c r="Q549" s="249">
        <v>10</v>
      </c>
      <c r="R549" s="30">
        <f t="shared" si="71"/>
        <v>0.18499999999999997</v>
      </c>
      <c r="S549" s="5">
        <v>14.614999999999998</v>
      </c>
      <c r="T549" s="317">
        <f t="shared" si="72"/>
        <v>15.169999999999998</v>
      </c>
      <c r="U549" s="15">
        <f t="shared" si="73"/>
        <v>0.55499999999999972</v>
      </c>
      <c r="V549" s="317">
        <f t="shared" si="74"/>
        <v>8.0300000000000011</v>
      </c>
      <c r="W549" s="249">
        <v>11040</v>
      </c>
      <c r="X549" s="316"/>
      <c r="Y549" s="317"/>
      <c r="Z549" s="116">
        <f t="shared" si="75"/>
        <v>82</v>
      </c>
    </row>
    <row r="550" spans="1:26" s="249" customFormat="1">
      <c r="A550" s="249" t="s">
        <v>1939</v>
      </c>
      <c r="B550" s="249" t="s">
        <v>1940</v>
      </c>
      <c r="E550" s="99"/>
      <c r="F550" s="99"/>
      <c r="G550" s="134" t="str">
        <f t="shared" si="70"/>
        <v>23/5/2008</v>
      </c>
      <c r="H550" s="249">
        <v>23</v>
      </c>
      <c r="I550" s="249">
        <v>5</v>
      </c>
      <c r="J550" s="249">
        <v>2008</v>
      </c>
      <c r="K550" s="249" t="s">
        <v>1820</v>
      </c>
      <c r="L550" s="99"/>
      <c r="M550" s="249" t="s">
        <v>798</v>
      </c>
      <c r="N550" s="355">
        <v>6960</v>
      </c>
      <c r="O550" s="355"/>
      <c r="Q550" s="249">
        <v>10</v>
      </c>
      <c r="R550" s="30">
        <f t="shared" si="71"/>
        <v>57.991666666666667</v>
      </c>
      <c r="S550" s="5">
        <v>4581.3416666666672</v>
      </c>
      <c r="T550" s="317">
        <f t="shared" si="72"/>
        <v>4755.3166666666666</v>
      </c>
      <c r="U550" s="15">
        <f t="shared" si="73"/>
        <v>173.97499999999945</v>
      </c>
      <c r="V550" s="317">
        <f t="shared" si="74"/>
        <v>2204.6833333333334</v>
      </c>
      <c r="W550" s="249">
        <v>11040</v>
      </c>
      <c r="X550" s="316"/>
      <c r="Y550" s="317"/>
      <c r="Z550" s="116">
        <f t="shared" si="75"/>
        <v>82</v>
      </c>
    </row>
    <row r="551" spans="1:26" s="249" customFormat="1">
      <c r="A551" s="249" t="s">
        <v>1941</v>
      </c>
      <c r="B551" s="249" t="s">
        <v>1942</v>
      </c>
      <c r="D551" s="249" t="s">
        <v>1943</v>
      </c>
      <c r="E551" s="99"/>
      <c r="F551" s="99" t="s">
        <v>1767</v>
      </c>
      <c r="G551" s="134" t="str">
        <f t="shared" si="70"/>
        <v>23/5/2008</v>
      </c>
      <c r="H551" s="249">
        <v>23</v>
      </c>
      <c r="I551" s="249">
        <v>5</v>
      </c>
      <c r="J551" s="249">
        <v>2008</v>
      </c>
      <c r="K551" s="249" t="s">
        <v>1820</v>
      </c>
      <c r="L551" s="99"/>
      <c r="M551" s="249" t="s">
        <v>798</v>
      </c>
      <c r="N551" s="355">
        <v>1975.4755</v>
      </c>
      <c r="O551" s="355"/>
      <c r="Q551" s="249">
        <v>10</v>
      </c>
      <c r="R551" s="30">
        <f t="shared" si="71"/>
        <v>16.453962499999999</v>
      </c>
      <c r="S551" s="5">
        <v>1299.8630375</v>
      </c>
      <c r="T551" s="317">
        <f t="shared" si="72"/>
        <v>1349.224925</v>
      </c>
      <c r="U551" s="15">
        <f t="shared" si="73"/>
        <v>49.361887499999966</v>
      </c>
      <c r="V551" s="317">
        <f t="shared" si="74"/>
        <v>626.25057500000003</v>
      </c>
      <c r="W551" s="249">
        <v>11040</v>
      </c>
      <c r="X551" s="316"/>
      <c r="Y551" s="317"/>
      <c r="Z551" s="116">
        <f t="shared" si="75"/>
        <v>82</v>
      </c>
    </row>
    <row r="552" spans="1:26" s="249" customFormat="1">
      <c r="A552" s="249" t="s">
        <v>1944</v>
      </c>
      <c r="B552" s="249" t="s">
        <v>1942</v>
      </c>
      <c r="D552" s="249" t="s">
        <v>1943</v>
      </c>
      <c r="E552" s="99"/>
      <c r="F552" s="99" t="s">
        <v>1767</v>
      </c>
      <c r="G552" s="134" t="str">
        <f t="shared" si="70"/>
        <v>23/5/2008</v>
      </c>
      <c r="H552" s="249">
        <v>23</v>
      </c>
      <c r="I552" s="249">
        <v>5</v>
      </c>
      <c r="J552" s="249">
        <v>2008</v>
      </c>
      <c r="K552" s="249" t="s">
        <v>1820</v>
      </c>
      <c r="L552" s="99"/>
      <c r="M552" s="249" t="s">
        <v>798</v>
      </c>
      <c r="N552" s="355">
        <v>1975.4755</v>
      </c>
      <c r="O552" s="355"/>
      <c r="Q552" s="249">
        <v>10</v>
      </c>
      <c r="R552" s="30">
        <f t="shared" si="71"/>
        <v>16.453962499999999</v>
      </c>
      <c r="S552" s="5">
        <v>1299.8630375</v>
      </c>
      <c r="T552" s="317">
        <f t="shared" si="72"/>
        <v>1349.224925</v>
      </c>
      <c r="U552" s="15">
        <f t="shared" si="73"/>
        <v>49.361887499999966</v>
      </c>
      <c r="V552" s="317">
        <f t="shared" si="74"/>
        <v>626.25057500000003</v>
      </c>
      <c r="W552" s="249">
        <v>11040</v>
      </c>
      <c r="X552" s="316"/>
      <c r="Y552" s="317"/>
      <c r="Z552" s="116">
        <f t="shared" si="75"/>
        <v>82</v>
      </c>
    </row>
    <row r="553" spans="1:26" s="249" customFormat="1">
      <c r="A553" s="249" t="s">
        <v>1945</v>
      </c>
      <c r="B553" s="249" t="s">
        <v>1942</v>
      </c>
      <c r="D553" s="249" t="s">
        <v>1943</v>
      </c>
      <c r="E553" s="99"/>
      <c r="F553" s="99" t="s">
        <v>1767</v>
      </c>
      <c r="G553" s="134" t="str">
        <f t="shared" si="70"/>
        <v>23/5/2008</v>
      </c>
      <c r="H553" s="249">
        <v>23</v>
      </c>
      <c r="I553" s="249">
        <v>5</v>
      </c>
      <c r="J553" s="249">
        <v>2008</v>
      </c>
      <c r="K553" s="249" t="s">
        <v>1820</v>
      </c>
      <c r="L553" s="99"/>
      <c r="M553" s="249" t="s">
        <v>798</v>
      </c>
      <c r="N553" s="355">
        <v>1975.4755</v>
      </c>
      <c r="O553" s="355"/>
      <c r="Q553" s="249">
        <v>10</v>
      </c>
      <c r="R553" s="30">
        <f t="shared" si="71"/>
        <v>16.453962499999999</v>
      </c>
      <c r="S553" s="5">
        <v>1299.8630375</v>
      </c>
      <c r="T553" s="317">
        <f t="shared" si="72"/>
        <v>1349.224925</v>
      </c>
      <c r="U553" s="15">
        <f t="shared" si="73"/>
        <v>49.361887499999966</v>
      </c>
      <c r="V553" s="317">
        <f t="shared" si="74"/>
        <v>626.25057500000003</v>
      </c>
      <c r="W553" s="249">
        <v>11040</v>
      </c>
      <c r="X553" s="316"/>
      <c r="Y553" s="317"/>
      <c r="Z553" s="116">
        <f t="shared" si="75"/>
        <v>82</v>
      </c>
    </row>
    <row r="554" spans="1:26" s="249" customFormat="1">
      <c r="A554" s="249" t="s">
        <v>1946</v>
      </c>
      <c r="B554" s="249" t="s">
        <v>1942</v>
      </c>
      <c r="D554" s="249" t="s">
        <v>1943</v>
      </c>
      <c r="E554" s="99"/>
      <c r="F554" s="99" t="s">
        <v>1767</v>
      </c>
      <c r="G554" s="134" t="str">
        <f t="shared" si="70"/>
        <v>23/5/2008</v>
      </c>
      <c r="H554" s="249">
        <v>23</v>
      </c>
      <c r="I554" s="249">
        <v>5</v>
      </c>
      <c r="J554" s="249">
        <v>2008</v>
      </c>
      <c r="K554" s="249" t="s">
        <v>1820</v>
      </c>
      <c r="L554" s="99"/>
      <c r="M554" s="249" t="s">
        <v>798</v>
      </c>
      <c r="N554" s="355">
        <v>1975.4755</v>
      </c>
      <c r="O554" s="355"/>
      <c r="Q554" s="249">
        <v>10</v>
      </c>
      <c r="R554" s="30">
        <f t="shared" si="71"/>
        <v>16.453962499999999</v>
      </c>
      <c r="S554" s="5">
        <v>1299.8630375</v>
      </c>
      <c r="T554" s="317">
        <f t="shared" si="72"/>
        <v>1349.224925</v>
      </c>
      <c r="U554" s="15">
        <f t="shared" si="73"/>
        <v>49.361887499999966</v>
      </c>
      <c r="V554" s="317">
        <f t="shared" si="74"/>
        <v>626.25057500000003</v>
      </c>
      <c r="W554" s="249">
        <v>11040</v>
      </c>
      <c r="X554" s="316"/>
      <c r="Y554" s="317"/>
      <c r="Z554" s="116">
        <f t="shared" si="75"/>
        <v>82</v>
      </c>
    </row>
    <row r="555" spans="1:26" s="249" customFormat="1">
      <c r="A555" s="249" t="s">
        <v>1947</v>
      </c>
      <c r="B555" s="249" t="s">
        <v>1942</v>
      </c>
      <c r="D555" s="249" t="s">
        <v>1943</v>
      </c>
      <c r="E555" s="99"/>
      <c r="F555" s="99" t="s">
        <v>1767</v>
      </c>
      <c r="G555" s="134" t="str">
        <f t="shared" si="70"/>
        <v>23/5/2008</v>
      </c>
      <c r="H555" s="249">
        <v>23</v>
      </c>
      <c r="I555" s="249">
        <v>5</v>
      </c>
      <c r="J555" s="249">
        <v>2008</v>
      </c>
      <c r="K555" s="249" t="s">
        <v>1820</v>
      </c>
      <c r="L555" s="99"/>
      <c r="M555" s="249" t="s">
        <v>798</v>
      </c>
      <c r="N555" s="355">
        <v>1975.4755</v>
      </c>
      <c r="O555" s="355"/>
      <c r="Q555" s="249">
        <v>10</v>
      </c>
      <c r="R555" s="30">
        <f t="shared" si="71"/>
        <v>16.453962499999999</v>
      </c>
      <c r="S555" s="5">
        <v>1299.8630375</v>
      </c>
      <c r="T555" s="317">
        <f t="shared" si="72"/>
        <v>1349.224925</v>
      </c>
      <c r="U555" s="15">
        <f t="shared" si="73"/>
        <v>49.361887499999966</v>
      </c>
      <c r="V555" s="317">
        <f t="shared" si="74"/>
        <v>626.25057500000003</v>
      </c>
      <c r="W555" s="249">
        <v>11040</v>
      </c>
      <c r="X555" s="316"/>
      <c r="Y555" s="317"/>
      <c r="Z555" s="116">
        <f t="shared" si="75"/>
        <v>82</v>
      </c>
    </row>
    <row r="556" spans="1:26" s="249" customFormat="1">
      <c r="A556" s="249" t="s">
        <v>1948</v>
      </c>
      <c r="B556" s="249" t="s">
        <v>1949</v>
      </c>
      <c r="D556" s="249" t="s">
        <v>1950</v>
      </c>
      <c r="E556" s="99"/>
      <c r="F556" s="99" t="s">
        <v>1767</v>
      </c>
      <c r="G556" s="134" t="str">
        <f t="shared" si="70"/>
        <v>23/5/2008</v>
      </c>
      <c r="H556" s="249">
        <v>23</v>
      </c>
      <c r="I556" s="249">
        <v>5</v>
      </c>
      <c r="J556" s="249">
        <v>2008</v>
      </c>
      <c r="K556" s="249" t="s">
        <v>1820</v>
      </c>
      <c r="L556" s="99"/>
      <c r="M556" s="249" t="s">
        <v>798</v>
      </c>
      <c r="N556" s="355">
        <v>4372.04</v>
      </c>
      <c r="O556" s="355"/>
      <c r="Q556" s="249">
        <v>10</v>
      </c>
      <c r="R556" s="30">
        <f t="shared" si="71"/>
        <v>36.425333333333334</v>
      </c>
      <c r="S556" s="5">
        <v>2877.6013333333335</v>
      </c>
      <c r="T556" s="317">
        <f t="shared" si="72"/>
        <v>2986.8773333333334</v>
      </c>
      <c r="U556" s="15">
        <f t="shared" si="73"/>
        <v>109.27599999999984</v>
      </c>
      <c r="V556" s="317">
        <f t="shared" si="74"/>
        <v>1385.1626666666666</v>
      </c>
      <c r="W556" s="249">
        <v>11040</v>
      </c>
      <c r="X556" s="316"/>
      <c r="Y556" s="317"/>
      <c r="Z556" s="116">
        <f t="shared" si="75"/>
        <v>82</v>
      </c>
    </row>
    <row r="557" spans="1:26" s="249" customFormat="1">
      <c r="A557" s="249" t="s">
        <v>1951</v>
      </c>
      <c r="B557" s="249" t="s">
        <v>1949</v>
      </c>
      <c r="D557" s="249" t="s">
        <v>1950</v>
      </c>
      <c r="E557" s="99"/>
      <c r="F557" s="99" t="s">
        <v>1767</v>
      </c>
      <c r="G557" s="134" t="str">
        <f t="shared" si="70"/>
        <v>23/5/2008</v>
      </c>
      <c r="H557" s="249">
        <v>23</v>
      </c>
      <c r="I557" s="249">
        <v>5</v>
      </c>
      <c r="J557" s="249">
        <v>2008</v>
      </c>
      <c r="K557" s="249" t="s">
        <v>1820</v>
      </c>
      <c r="L557" s="99"/>
      <c r="M557" s="249" t="s">
        <v>798</v>
      </c>
      <c r="N557" s="355">
        <v>4372.04</v>
      </c>
      <c r="O557" s="355"/>
      <c r="Q557" s="249">
        <v>10</v>
      </c>
      <c r="R557" s="30">
        <f t="shared" si="71"/>
        <v>36.425333333333334</v>
      </c>
      <c r="S557" s="5">
        <v>2877.6013333333335</v>
      </c>
      <c r="T557" s="317">
        <f t="shared" si="72"/>
        <v>2986.8773333333334</v>
      </c>
      <c r="U557" s="15">
        <f t="shared" si="73"/>
        <v>109.27599999999984</v>
      </c>
      <c r="V557" s="317">
        <f t="shared" si="74"/>
        <v>1385.1626666666666</v>
      </c>
      <c r="W557" s="249">
        <v>11040</v>
      </c>
      <c r="X557" s="316"/>
      <c r="Y557" s="317"/>
      <c r="Z557" s="116">
        <f t="shared" si="75"/>
        <v>82</v>
      </c>
    </row>
    <row r="558" spans="1:26" s="249" customFormat="1">
      <c r="A558" s="249" t="s">
        <v>1952</v>
      </c>
      <c r="B558" s="249" t="s">
        <v>1949</v>
      </c>
      <c r="D558" s="249" t="s">
        <v>1950</v>
      </c>
      <c r="E558" s="99"/>
      <c r="F558" s="99" t="s">
        <v>1767</v>
      </c>
      <c r="G558" s="134" t="str">
        <f t="shared" si="70"/>
        <v>23/5/2008</v>
      </c>
      <c r="H558" s="249">
        <v>23</v>
      </c>
      <c r="I558" s="249">
        <v>5</v>
      </c>
      <c r="J558" s="249">
        <v>2008</v>
      </c>
      <c r="K558" s="249" t="s">
        <v>1820</v>
      </c>
      <c r="L558" s="99"/>
      <c r="M558" s="249" t="s">
        <v>798</v>
      </c>
      <c r="N558" s="355">
        <v>4372.04</v>
      </c>
      <c r="O558" s="355"/>
      <c r="Q558" s="249">
        <v>10</v>
      </c>
      <c r="R558" s="30">
        <f t="shared" si="71"/>
        <v>36.425333333333334</v>
      </c>
      <c r="S558" s="5">
        <v>2877.6013333333335</v>
      </c>
      <c r="T558" s="317">
        <f t="shared" si="72"/>
        <v>2986.8773333333334</v>
      </c>
      <c r="U558" s="15">
        <f t="shared" si="73"/>
        <v>109.27599999999984</v>
      </c>
      <c r="V558" s="317">
        <f t="shared" si="74"/>
        <v>1385.1626666666666</v>
      </c>
      <c r="W558" s="249">
        <v>11040</v>
      </c>
      <c r="X558" s="316"/>
      <c r="Y558" s="317"/>
      <c r="Z558" s="116">
        <f t="shared" si="75"/>
        <v>82</v>
      </c>
    </row>
    <row r="559" spans="1:26" s="249" customFormat="1">
      <c r="A559" s="249" t="s">
        <v>1953</v>
      </c>
      <c r="B559" s="249" t="s">
        <v>1949</v>
      </c>
      <c r="D559" s="249" t="s">
        <v>1950</v>
      </c>
      <c r="E559" s="99"/>
      <c r="F559" s="99" t="s">
        <v>1767</v>
      </c>
      <c r="G559" s="134" t="str">
        <f t="shared" si="70"/>
        <v>23/5/2008</v>
      </c>
      <c r="H559" s="249">
        <v>23</v>
      </c>
      <c r="I559" s="249">
        <v>5</v>
      </c>
      <c r="J559" s="249">
        <v>2008</v>
      </c>
      <c r="K559" s="249" t="s">
        <v>1820</v>
      </c>
      <c r="L559" s="99"/>
      <c r="M559" s="249" t="s">
        <v>798</v>
      </c>
      <c r="N559" s="355">
        <v>4372.04</v>
      </c>
      <c r="O559" s="355"/>
      <c r="Q559" s="249">
        <v>10</v>
      </c>
      <c r="R559" s="30">
        <f t="shared" si="71"/>
        <v>36.425333333333334</v>
      </c>
      <c r="S559" s="5">
        <v>2877.6013333333335</v>
      </c>
      <c r="T559" s="317">
        <f t="shared" si="72"/>
        <v>2986.8773333333334</v>
      </c>
      <c r="U559" s="15">
        <f t="shared" si="73"/>
        <v>109.27599999999984</v>
      </c>
      <c r="V559" s="317">
        <f t="shared" si="74"/>
        <v>1385.1626666666666</v>
      </c>
      <c r="W559" s="249">
        <v>11040</v>
      </c>
      <c r="X559" s="316"/>
      <c r="Y559" s="317"/>
      <c r="Z559" s="116">
        <f t="shared" si="75"/>
        <v>82</v>
      </c>
    </row>
    <row r="560" spans="1:26" s="249" customFormat="1">
      <c r="A560" s="249" t="s">
        <v>1954</v>
      </c>
      <c r="B560" s="249" t="s">
        <v>1949</v>
      </c>
      <c r="D560" s="249" t="s">
        <v>1950</v>
      </c>
      <c r="E560" s="99"/>
      <c r="F560" s="99" t="s">
        <v>1767</v>
      </c>
      <c r="G560" s="134" t="str">
        <f t="shared" si="70"/>
        <v>23/5/2008</v>
      </c>
      <c r="H560" s="249">
        <v>23</v>
      </c>
      <c r="I560" s="249">
        <v>5</v>
      </c>
      <c r="J560" s="249">
        <v>2008</v>
      </c>
      <c r="K560" s="249" t="s">
        <v>1820</v>
      </c>
      <c r="L560" s="99"/>
      <c r="M560" s="249" t="s">
        <v>798</v>
      </c>
      <c r="N560" s="355">
        <v>4372.04</v>
      </c>
      <c r="O560" s="355"/>
      <c r="Q560" s="249">
        <v>10</v>
      </c>
      <c r="R560" s="30">
        <f t="shared" si="71"/>
        <v>36.425333333333334</v>
      </c>
      <c r="S560" s="5">
        <v>2877.6013333333335</v>
      </c>
      <c r="T560" s="317">
        <f t="shared" si="72"/>
        <v>2986.8773333333334</v>
      </c>
      <c r="U560" s="15">
        <f t="shared" si="73"/>
        <v>109.27599999999984</v>
      </c>
      <c r="V560" s="317">
        <f t="shared" si="74"/>
        <v>1385.1626666666666</v>
      </c>
      <c r="W560" s="249">
        <v>11040</v>
      </c>
      <c r="X560" s="316"/>
      <c r="Y560" s="317"/>
      <c r="Z560" s="116">
        <f t="shared" si="75"/>
        <v>82</v>
      </c>
    </row>
    <row r="561" spans="1:26" s="249" customFormat="1">
      <c r="A561" s="340" t="s">
        <v>1955</v>
      </c>
      <c r="B561" s="340" t="s">
        <v>1956</v>
      </c>
      <c r="C561" s="340"/>
      <c r="D561" s="340"/>
      <c r="E561" s="176"/>
      <c r="F561" s="176" t="s">
        <v>1767</v>
      </c>
      <c r="G561" s="177" t="str">
        <f t="shared" si="70"/>
        <v>23/5/2008</v>
      </c>
      <c r="H561" s="340">
        <v>23</v>
      </c>
      <c r="I561" s="340">
        <v>5</v>
      </c>
      <c r="J561" s="340">
        <v>2008</v>
      </c>
      <c r="K561" s="340" t="s">
        <v>1820</v>
      </c>
      <c r="L561" s="176"/>
      <c r="M561" s="340" t="s">
        <v>798</v>
      </c>
      <c r="N561" s="356">
        <v>1577.6</v>
      </c>
      <c r="O561" s="356" t="s">
        <v>1814</v>
      </c>
      <c r="P561" s="340"/>
      <c r="Q561" s="340">
        <v>10</v>
      </c>
      <c r="R561" s="182">
        <f t="shared" si="71"/>
        <v>13.138333333333334</v>
      </c>
      <c r="S561" s="5">
        <v>1037.9283333333333</v>
      </c>
      <c r="T561" s="341">
        <f t="shared" si="72"/>
        <v>1077.3433333333332</v>
      </c>
      <c r="U561" s="15">
        <f t="shared" si="73"/>
        <v>39.414999999999964</v>
      </c>
      <c r="V561" s="341">
        <f t="shared" si="74"/>
        <v>500.25666666666666</v>
      </c>
      <c r="W561" s="340">
        <v>11040</v>
      </c>
      <c r="X561" s="342"/>
      <c r="Y561" s="341"/>
      <c r="Z561" s="184">
        <f t="shared" si="75"/>
        <v>82</v>
      </c>
    </row>
    <row r="562" spans="1:26" s="249" customFormat="1">
      <c r="A562" s="340" t="s">
        <v>1957</v>
      </c>
      <c r="B562" s="340" t="s">
        <v>1958</v>
      </c>
      <c r="C562" s="340"/>
      <c r="D562" s="340"/>
      <c r="E562" s="176"/>
      <c r="F562" s="176" t="s">
        <v>1767</v>
      </c>
      <c r="G562" s="177" t="str">
        <f t="shared" si="70"/>
        <v>23/5/2008</v>
      </c>
      <c r="H562" s="340">
        <v>23</v>
      </c>
      <c r="I562" s="340">
        <v>5</v>
      </c>
      <c r="J562" s="340">
        <v>2008</v>
      </c>
      <c r="K562" s="340" t="s">
        <v>1820</v>
      </c>
      <c r="L562" s="176"/>
      <c r="M562" s="340" t="s">
        <v>798</v>
      </c>
      <c r="N562" s="356">
        <v>1577.6</v>
      </c>
      <c r="O562" s="356" t="s">
        <v>1814</v>
      </c>
      <c r="P562" s="340"/>
      <c r="Q562" s="340">
        <v>10</v>
      </c>
      <c r="R562" s="182">
        <f t="shared" si="71"/>
        <v>13.138333333333334</v>
      </c>
      <c r="S562" s="5">
        <v>1037.9283333333333</v>
      </c>
      <c r="T562" s="341">
        <f t="shared" si="72"/>
        <v>1077.3433333333332</v>
      </c>
      <c r="U562" s="15">
        <f t="shared" si="73"/>
        <v>39.414999999999964</v>
      </c>
      <c r="V562" s="341">
        <f t="shared" si="74"/>
        <v>500.25666666666666</v>
      </c>
      <c r="W562" s="340">
        <v>11040</v>
      </c>
      <c r="X562" s="342"/>
      <c r="Y562" s="341"/>
      <c r="Z562" s="184">
        <f t="shared" si="75"/>
        <v>82</v>
      </c>
    </row>
    <row r="563" spans="1:26" s="249" customFormat="1">
      <c r="A563" s="340" t="s">
        <v>1959</v>
      </c>
      <c r="B563" s="340" t="s">
        <v>1960</v>
      </c>
      <c r="C563" s="340"/>
      <c r="D563" s="340"/>
      <c r="E563" s="176"/>
      <c r="F563" s="176" t="s">
        <v>1767</v>
      </c>
      <c r="G563" s="177" t="str">
        <f t="shared" si="70"/>
        <v>23/5/2008</v>
      </c>
      <c r="H563" s="340">
        <v>23</v>
      </c>
      <c r="I563" s="340">
        <v>5</v>
      </c>
      <c r="J563" s="340">
        <v>2008</v>
      </c>
      <c r="K563" s="340" t="s">
        <v>1820</v>
      </c>
      <c r="L563" s="176"/>
      <c r="M563" s="340" t="s">
        <v>798</v>
      </c>
      <c r="N563" s="356">
        <v>1577.6</v>
      </c>
      <c r="O563" s="356" t="s">
        <v>1814</v>
      </c>
      <c r="P563" s="340"/>
      <c r="Q563" s="340">
        <v>10</v>
      </c>
      <c r="R563" s="182">
        <f t="shared" si="71"/>
        <v>13.138333333333334</v>
      </c>
      <c r="S563" s="5">
        <v>1037.9283333333333</v>
      </c>
      <c r="T563" s="341">
        <f t="shared" si="72"/>
        <v>1077.3433333333332</v>
      </c>
      <c r="U563" s="15">
        <f t="shared" si="73"/>
        <v>39.414999999999964</v>
      </c>
      <c r="V563" s="341">
        <f t="shared" si="74"/>
        <v>500.25666666666666</v>
      </c>
      <c r="W563" s="340">
        <v>11040</v>
      </c>
      <c r="X563" s="342"/>
      <c r="Y563" s="341"/>
      <c r="Z563" s="184">
        <f t="shared" si="75"/>
        <v>82</v>
      </c>
    </row>
    <row r="564" spans="1:26" s="249" customFormat="1">
      <c r="A564" s="340" t="s">
        <v>1961</v>
      </c>
      <c r="B564" s="340" t="s">
        <v>1962</v>
      </c>
      <c r="C564" s="340"/>
      <c r="D564" s="340"/>
      <c r="E564" s="176"/>
      <c r="F564" s="176" t="s">
        <v>1767</v>
      </c>
      <c r="G564" s="177" t="str">
        <f t="shared" si="70"/>
        <v>23/5/2008</v>
      </c>
      <c r="H564" s="340">
        <v>23</v>
      </c>
      <c r="I564" s="340">
        <v>5</v>
      </c>
      <c r="J564" s="340">
        <v>2008</v>
      </c>
      <c r="K564" s="340" t="s">
        <v>1820</v>
      </c>
      <c r="L564" s="176"/>
      <c r="M564" s="340" t="s">
        <v>798</v>
      </c>
      <c r="N564" s="356">
        <v>1577.6</v>
      </c>
      <c r="O564" s="356"/>
      <c r="P564" s="340"/>
      <c r="Q564" s="340">
        <v>10</v>
      </c>
      <c r="R564" s="182">
        <f t="shared" si="71"/>
        <v>13.138333333333334</v>
      </c>
      <c r="S564" s="5">
        <v>1037.9283333333333</v>
      </c>
      <c r="T564" s="341">
        <f t="shared" si="72"/>
        <v>1077.3433333333332</v>
      </c>
      <c r="U564" s="15">
        <f t="shared" si="73"/>
        <v>39.414999999999964</v>
      </c>
      <c r="V564" s="341">
        <f t="shared" si="74"/>
        <v>500.25666666666666</v>
      </c>
      <c r="W564" s="340">
        <v>11040</v>
      </c>
      <c r="X564" s="342"/>
      <c r="Y564" s="341"/>
      <c r="Z564" s="184">
        <f t="shared" si="75"/>
        <v>82</v>
      </c>
    </row>
    <row r="565" spans="1:26" s="249" customFormat="1">
      <c r="A565" s="340" t="s">
        <v>1963</v>
      </c>
      <c r="B565" s="340" t="s">
        <v>1964</v>
      </c>
      <c r="C565" s="340"/>
      <c r="D565" s="340"/>
      <c r="E565" s="176"/>
      <c r="F565" s="176" t="s">
        <v>1767</v>
      </c>
      <c r="G565" s="177" t="str">
        <f t="shared" si="70"/>
        <v>23/5/2008</v>
      </c>
      <c r="H565" s="340">
        <v>23</v>
      </c>
      <c r="I565" s="340">
        <v>5</v>
      </c>
      <c r="J565" s="340">
        <v>2008</v>
      </c>
      <c r="K565" s="340" t="s">
        <v>1820</v>
      </c>
      <c r="L565" s="176"/>
      <c r="M565" s="340" t="s">
        <v>798</v>
      </c>
      <c r="N565" s="356">
        <v>1577.6</v>
      </c>
      <c r="O565" s="356"/>
      <c r="P565" s="340"/>
      <c r="Q565" s="340">
        <v>10</v>
      </c>
      <c r="R565" s="182">
        <f t="shared" si="71"/>
        <v>13.138333333333334</v>
      </c>
      <c r="S565" s="5">
        <v>1037.9283333333333</v>
      </c>
      <c r="T565" s="341">
        <f t="shared" si="72"/>
        <v>1077.3433333333332</v>
      </c>
      <c r="U565" s="15">
        <f t="shared" si="73"/>
        <v>39.414999999999964</v>
      </c>
      <c r="V565" s="341">
        <f t="shared" si="74"/>
        <v>500.25666666666666</v>
      </c>
      <c r="W565" s="340">
        <v>11040</v>
      </c>
      <c r="X565" s="342"/>
      <c r="Y565" s="341"/>
      <c r="Z565" s="184">
        <f t="shared" si="75"/>
        <v>82</v>
      </c>
    </row>
    <row r="566" spans="1:26" s="249" customFormat="1">
      <c r="A566" s="249" t="s">
        <v>1965</v>
      </c>
      <c r="B566" s="249" t="s">
        <v>1966</v>
      </c>
      <c r="E566" s="99"/>
      <c r="F566" s="99" t="s">
        <v>1767</v>
      </c>
      <c r="G566" s="134" t="str">
        <f t="shared" si="70"/>
        <v>23/5/2008</v>
      </c>
      <c r="H566" s="249">
        <v>23</v>
      </c>
      <c r="I566" s="249">
        <v>5</v>
      </c>
      <c r="J566" s="249">
        <v>2008</v>
      </c>
      <c r="K566" s="249" t="s">
        <v>1820</v>
      </c>
      <c r="L566" s="99"/>
      <c r="M566" s="249" t="s">
        <v>798</v>
      </c>
      <c r="N566" s="355">
        <v>1577.6</v>
      </c>
      <c r="O566" s="355"/>
      <c r="Q566" s="249">
        <v>10</v>
      </c>
      <c r="R566" s="30">
        <f t="shared" si="71"/>
        <v>13.138333333333334</v>
      </c>
      <c r="S566" s="5">
        <v>1037.9283333333333</v>
      </c>
      <c r="T566" s="317">
        <f t="shared" si="72"/>
        <v>1077.3433333333332</v>
      </c>
      <c r="U566" s="15">
        <f t="shared" si="73"/>
        <v>39.414999999999964</v>
      </c>
      <c r="V566" s="317">
        <f t="shared" si="74"/>
        <v>500.25666666666666</v>
      </c>
      <c r="W566" s="249">
        <v>11040</v>
      </c>
      <c r="X566" s="316"/>
      <c r="Y566" s="317"/>
      <c r="Z566" s="116">
        <f t="shared" si="75"/>
        <v>82</v>
      </c>
    </row>
    <row r="567" spans="1:26" s="249" customFormat="1">
      <c r="A567" s="249" t="s">
        <v>1967</v>
      </c>
      <c r="B567" s="249" t="s">
        <v>1966</v>
      </c>
      <c r="E567" s="99"/>
      <c r="F567" s="99" t="s">
        <v>1767</v>
      </c>
      <c r="G567" s="134" t="str">
        <f t="shared" si="70"/>
        <v>23/5/2008</v>
      </c>
      <c r="H567" s="249">
        <v>23</v>
      </c>
      <c r="I567" s="249">
        <v>5</v>
      </c>
      <c r="J567" s="249">
        <v>2008</v>
      </c>
      <c r="K567" s="249" t="s">
        <v>1820</v>
      </c>
      <c r="L567" s="99"/>
      <c r="M567" s="249" t="s">
        <v>798</v>
      </c>
      <c r="N567" s="355">
        <v>1577.6</v>
      </c>
      <c r="O567" s="355"/>
      <c r="Q567" s="249">
        <v>10</v>
      </c>
      <c r="R567" s="30">
        <f t="shared" si="71"/>
        <v>13.138333333333334</v>
      </c>
      <c r="S567" s="5">
        <v>1037.9283333333333</v>
      </c>
      <c r="T567" s="317">
        <f t="shared" si="72"/>
        <v>1077.3433333333332</v>
      </c>
      <c r="U567" s="15">
        <f t="shared" si="73"/>
        <v>39.414999999999964</v>
      </c>
      <c r="V567" s="317">
        <f t="shared" si="74"/>
        <v>500.25666666666666</v>
      </c>
      <c r="W567" s="249">
        <v>11040</v>
      </c>
      <c r="X567" s="316"/>
      <c r="Y567" s="317"/>
      <c r="Z567" s="116">
        <f t="shared" si="75"/>
        <v>82</v>
      </c>
    </row>
    <row r="568" spans="1:26" s="249" customFormat="1">
      <c r="A568" s="249" t="s">
        <v>1968</v>
      </c>
      <c r="B568" s="249" t="s">
        <v>1966</v>
      </c>
      <c r="E568" s="99"/>
      <c r="F568" s="99" t="s">
        <v>1767</v>
      </c>
      <c r="G568" s="134" t="str">
        <f t="shared" si="70"/>
        <v>23/5/2008</v>
      </c>
      <c r="H568" s="249">
        <v>23</v>
      </c>
      <c r="I568" s="249">
        <v>5</v>
      </c>
      <c r="J568" s="249">
        <v>2008</v>
      </c>
      <c r="K568" s="249" t="s">
        <v>1820</v>
      </c>
      <c r="L568" s="99"/>
      <c r="M568" s="249" t="s">
        <v>798</v>
      </c>
      <c r="N568" s="355">
        <v>1577.6</v>
      </c>
      <c r="O568" s="355"/>
      <c r="Q568" s="249">
        <v>10</v>
      </c>
      <c r="R568" s="30">
        <f t="shared" si="71"/>
        <v>13.138333333333334</v>
      </c>
      <c r="S568" s="5">
        <v>1037.9283333333333</v>
      </c>
      <c r="T568" s="317">
        <f t="shared" si="72"/>
        <v>1077.3433333333332</v>
      </c>
      <c r="U568" s="15">
        <f t="shared" si="73"/>
        <v>39.414999999999964</v>
      </c>
      <c r="V568" s="317">
        <f t="shared" si="74"/>
        <v>500.25666666666666</v>
      </c>
      <c r="W568" s="249">
        <v>11040</v>
      </c>
      <c r="X568" s="316"/>
      <c r="Y568" s="317"/>
      <c r="Z568" s="116">
        <f t="shared" si="75"/>
        <v>82</v>
      </c>
    </row>
    <row r="569" spans="1:26" s="249" customFormat="1">
      <c r="A569" s="249" t="s">
        <v>1969</v>
      </c>
      <c r="B569" s="249" t="s">
        <v>1966</v>
      </c>
      <c r="E569" s="99"/>
      <c r="F569" s="99" t="s">
        <v>1767</v>
      </c>
      <c r="G569" s="134" t="str">
        <f t="shared" si="70"/>
        <v>23/5/2008</v>
      </c>
      <c r="H569" s="249">
        <v>23</v>
      </c>
      <c r="I569" s="249">
        <v>5</v>
      </c>
      <c r="J569" s="249">
        <v>2008</v>
      </c>
      <c r="K569" s="249" t="s">
        <v>1820</v>
      </c>
      <c r="L569" s="99"/>
      <c r="M569" s="249" t="s">
        <v>798</v>
      </c>
      <c r="N569" s="355">
        <v>1577.6</v>
      </c>
      <c r="O569" s="355"/>
      <c r="Q569" s="249">
        <v>10</v>
      </c>
      <c r="R569" s="30">
        <f t="shared" si="71"/>
        <v>13.138333333333334</v>
      </c>
      <c r="S569" s="5">
        <v>1037.9283333333333</v>
      </c>
      <c r="T569" s="317">
        <f t="shared" si="72"/>
        <v>1077.3433333333332</v>
      </c>
      <c r="U569" s="15">
        <f t="shared" si="73"/>
        <v>39.414999999999964</v>
      </c>
      <c r="V569" s="317">
        <f t="shared" si="74"/>
        <v>500.25666666666666</v>
      </c>
      <c r="W569" s="249">
        <v>11040</v>
      </c>
      <c r="X569" s="316"/>
      <c r="Y569" s="317"/>
      <c r="Z569" s="116">
        <f t="shared" si="75"/>
        <v>82</v>
      </c>
    </row>
    <row r="570" spans="1:26" s="249" customFormat="1">
      <c r="A570" s="340" t="s">
        <v>1970</v>
      </c>
      <c r="B570" s="340" t="s">
        <v>1971</v>
      </c>
      <c r="C570" s="340"/>
      <c r="D570" s="340" t="s">
        <v>1972</v>
      </c>
      <c r="E570" s="176"/>
      <c r="F570" s="176" t="s">
        <v>1767</v>
      </c>
      <c r="G570" s="177" t="str">
        <f t="shared" si="70"/>
        <v>23/5/2008</v>
      </c>
      <c r="H570" s="340">
        <v>23</v>
      </c>
      <c r="I570" s="340">
        <v>5</v>
      </c>
      <c r="J570" s="340">
        <v>2008</v>
      </c>
      <c r="K570" s="340" t="s">
        <v>1820</v>
      </c>
      <c r="L570" s="176"/>
      <c r="M570" s="340" t="s">
        <v>798</v>
      </c>
      <c r="N570" s="356">
        <v>3622.68</v>
      </c>
      <c r="O570" s="355"/>
      <c r="Q570" s="340">
        <v>10</v>
      </c>
      <c r="R570" s="182">
        <f t="shared" si="71"/>
        <v>30.180666666666667</v>
      </c>
      <c r="S570" s="5">
        <v>2384.2726666666667</v>
      </c>
      <c r="T570" s="341">
        <f t="shared" si="72"/>
        <v>2474.8146666666667</v>
      </c>
      <c r="U570" s="15">
        <f t="shared" si="73"/>
        <v>90.541999999999916</v>
      </c>
      <c r="V570" s="341">
        <f t="shared" si="74"/>
        <v>1147.8653333333332</v>
      </c>
      <c r="W570" s="340">
        <v>11040</v>
      </c>
      <c r="X570" s="342"/>
      <c r="Y570" s="341"/>
      <c r="Z570" s="184">
        <f t="shared" si="75"/>
        <v>82</v>
      </c>
    </row>
    <row r="571" spans="1:26" s="249" customFormat="1">
      <c r="A571" s="249" t="s">
        <v>1973</v>
      </c>
      <c r="B571" s="249" t="s">
        <v>1974</v>
      </c>
      <c r="D571" s="249" t="s">
        <v>1972</v>
      </c>
      <c r="E571" s="99"/>
      <c r="F571" s="99" t="s">
        <v>1767</v>
      </c>
      <c r="G571" s="134" t="str">
        <f t="shared" si="70"/>
        <v>23/5/2008</v>
      </c>
      <c r="H571" s="249">
        <v>23</v>
      </c>
      <c r="I571" s="249">
        <v>5</v>
      </c>
      <c r="J571" s="249">
        <v>2008</v>
      </c>
      <c r="K571" s="249" t="s">
        <v>1820</v>
      </c>
      <c r="L571" s="99"/>
      <c r="M571" s="249" t="s">
        <v>798</v>
      </c>
      <c r="N571" s="355">
        <v>3622.68</v>
      </c>
      <c r="O571" s="355"/>
      <c r="Q571" s="249">
        <v>10</v>
      </c>
      <c r="R571" s="30">
        <f t="shared" si="71"/>
        <v>30.180666666666667</v>
      </c>
      <c r="S571" s="5">
        <v>2384.2726666666667</v>
      </c>
      <c r="T571" s="317">
        <f t="shared" si="72"/>
        <v>2474.8146666666667</v>
      </c>
      <c r="U571" s="15">
        <f t="shared" si="73"/>
        <v>90.541999999999916</v>
      </c>
      <c r="V571" s="317">
        <f t="shared" si="74"/>
        <v>1147.8653333333332</v>
      </c>
      <c r="W571" s="249">
        <v>11040</v>
      </c>
      <c r="X571" s="316"/>
      <c r="Y571" s="317"/>
      <c r="Z571" s="116">
        <f t="shared" si="75"/>
        <v>82</v>
      </c>
    </row>
    <row r="572" spans="1:26" s="249" customFormat="1">
      <c r="A572" s="249" t="s">
        <v>1975</v>
      </c>
      <c r="B572" s="249" t="s">
        <v>1974</v>
      </c>
      <c r="D572" s="249" t="s">
        <v>1972</v>
      </c>
      <c r="E572" s="99"/>
      <c r="F572" s="99" t="s">
        <v>1767</v>
      </c>
      <c r="G572" s="134" t="str">
        <f t="shared" si="70"/>
        <v>23/5/2008</v>
      </c>
      <c r="H572" s="249">
        <v>23</v>
      </c>
      <c r="I572" s="249">
        <v>5</v>
      </c>
      <c r="J572" s="249">
        <v>2008</v>
      </c>
      <c r="K572" s="249" t="s">
        <v>1820</v>
      </c>
      <c r="L572" s="99"/>
      <c r="M572" s="249" t="s">
        <v>798</v>
      </c>
      <c r="N572" s="355">
        <v>3622.68</v>
      </c>
      <c r="O572" s="355"/>
      <c r="Q572" s="249">
        <v>10</v>
      </c>
      <c r="R572" s="30">
        <f t="shared" si="71"/>
        <v>30.180666666666667</v>
      </c>
      <c r="S572" s="5">
        <v>2384.2726666666667</v>
      </c>
      <c r="T572" s="317">
        <f t="shared" si="72"/>
        <v>2474.8146666666667</v>
      </c>
      <c r="U572" s="15">
        <f t="shared" si="73"/>
        <v>90.541999999999916</v>
      </c>
      <c r="V572" s="317">
        <f t="shared" si="74"/>
        <v>1147.8653333333332</v>
      </c>
      <c r="W572" s="249">
        <v>11040</v>
      </c>
      <c r="X572" s="316"/>
      <c r="Y572" s="317"/>
      <c r="Z572" s="116">
        <f t="shared" si="75"/>
        <v>82</v>
      </c>
    </row>
    <row r="573" spans="1:26" s="249" customFormat="1">
      <c r="A573" s="249" t="s">
        <v>1976</v>
      </c>
      <c r="B573" s="249" t="s">
        <v>1974</v>
      </c>
      <c r="D573" s="249" t="s">
        <v>1972</v>
      </c>
      <c r="E573" s="99"/>
      <c r="F573" s="99" t="s">
        <v>1767</v>
      </c>
      <c r="G573" s="134" t="str">
        <f t="shared" si="70"/>
        <v>23/5/2008</v>
      </c>
      <c r="H573" s="249">
        <v>23</v>
      </c>
      <c r="I573" s="249">
        <v>5</v>
      </c>
      <c r="J573" s="249">
        <v>2008</v>
      </c>
      <c r="K573" s="249" t="s">
        <v>1820</v>
      </c>
      <c r="L573" s="99"/>
      <c r="M573" s="249" t="s">
        <v>798</v>
      </c>
      <c r="N573" s="355">
        <v>3622.68</v>
      </c>
      <c r="O573" s="355"/>
      <c r="Q573" s="249">
        <v>10</v>
      </c>
      <c r="R573" s="30">
        <f t="shared" si="71"/>
        <v>30.180666666666667</v>
      </c>
      <c r="S573" s="5">
        <v>2384.2726666666667</v>
      </c>
      <c r="T573" s="317">
        <f t="shared" si="72"/>
        <v>2474.8146666666667</v>
      </c>
      <c r="U573" s="15">
        <f t="shared" si="73"/>
        <v>90.541999999999916</v>
      </c>
      <c r="V573" s="317">
        <f t="shared" si="74"/>
        <v>1147.8653333333332</v>
      </c>
      <c r="W573" s="249">
        <v>11040</v>
      </c>
      <c r="X573" s="316"/>
      <c r="Y573" s="317"/>
      <c r="Z573" s="116">
        <f t="shared" si="75"/>
        <v>82</v>
      </c>
    </row>
    <row r="574" spans="1:26" s="249" customFormat="1">
      <c r="A574" s="249" t="s">
        <v>1977</v>
      </c>
      <c r="B574" s="249" t="s">
        <v>1974</v>
      </c>
      <c r="D574" s="249" t="s">
        <v>1972</v>
      </c>
      <c r="E574" s="99"/>
      <c r="F574" s="99" t="s">
        <v>1767</v>
      </c>
      <c r="G574" s="134" t="str">
        <f t="shared" si="70"/>
        <v>23/5/2008</v>
      </c>
      <c r="H574" s="249">
        <v>23</v>
      </c>
      <c r="I574" s="249">
        <v>5</v>
      </c>
      <c r="J574" s="249">
        <v>2008</v>
      </c>
      <c r="K574" s="249" t="s">
        <v>1820</v>
      </c>
      <c r="L574" s="99"/>
      <c r="M574" s="249" t="s">
        <v>798</v>
      </c>
      <c r="N574" s="355">
        <v>3622.68</v>
      </c>
      <c r="O574" s="355"/>
      <c r="Q574" s="249">
        <v>10</v>
      </c>
      <c r="R574" s="30">
        <f t="shared" si="71"/>
        <v>30.180666666666667</v>
      </c>
      <c r="S574" s="5">
        <v>2384.2726666666667</v>
      </c>
      <c r="T574" s="317">
        <f t="shared" si="72"/>
        <v>2474.8146666666667</v>
      </c>
      <c r="U574" s="15">
        <f t="shared" si="73"/>
        <v>90.541999999999916</v>
      </c>
      <c r="V574" s="317">
        <f t="shared" si="74"/>
        <v>1147.8653333333332</v>
      </c>
      <c r="W574" s="249">
        <v>11040</v>
      </c>
      <c r="X574" s="316"/>
      <c r="Y574" s="317"/>
      <c r="Z574" s="116">
        <f t="shared" si="75"/>
        <v>82</v>
      </c>
    </row>
    <row r="575" spans="1:26" s="249" customFormat="1">
      <c r="A575" s="249" t="s">
        <v>1978</v>
      </c>
      <c r="B575" s="249" t="s">
        <v>1974</v>
      </c>
      <c r="D575" s="249" t="s">
        <v>1972</v>
      </c>
      <c r="E575" s="99"/>
      <c r="F575" s="99" t="s">
        <v>1767</v>
      </c>
      <c r="G575" s="134" t="str">
        <f t="shared" si="70"/>
        <v>23/5/2008</v>
      </c>
      <c r="H575" s="249">
        <v>23</v>
      </c>
      <c r="I575" s="249">
        <v>5</v>
      </c>
      <c r="J575" s="249">
        <v>2008</v>
      </c>
      <c r="K575" s="249" t="s">
        <v>1820</v>
      </c>
      <c r="L575" s="99"/>
      <c r="M575" s="249" t="s">
        <v>798</v>
      </c>
      <c r="N575" s="355">
        <v>3622.68</v>
      </c>
      <c r="O575" s="355"/>
      <c r="Q575" s="249">
        <v>10</v>
      </c>
      <c r="R575" s="30">
        <f t="shared" si="71"/>
        <v>30.180666666666667</v>
      </c>
      <c r="S575" s="5">
        <v>2384.2726666666667</v>
      </c>
      <c r="T575" s="317">
        <f t="shared" si="72"/>
        <v>2474.8146666666667</v>
      </c>
      <c r="U575" s="15">
        <f t="shared" si="73"/>
        <v>90.541999999999916</v>
      </c>
      <c r="V575" s="317">
        <f t="shared" si="74"/>
        <v>1147.8653333333332</v>
      </c>
      <c r="W575" s="249">
        <v>11040</v>
      </c>
      <c r="X575" s="316"/>
      <c r="Y575" s="317"/>
      <c r="Z575" s="116">
        <f t="shared" si="75"/>
        <v>82</v>
      </c>
    </row>
    <row r="576" spans="1:26" s="249" customFormat="1">
      <c r="A576" s="249" t="s">
        <v>1979</v>
      </c>
      <c r="B576" s="249" t="s">
        <v>1974</v>
      </c>
      <c r="D576" s="249" t="s">
        <v>1972</v>
      </c>
      <c r="E576" s="99"/>
      <c r="F576" s="99" t="s">
        <v>1767</v>
      </c>
      <c r="G576" s="134" t="str">
        <f t="shared" si="70"/>
        <v>23/5/2008</v>
      </c>
      <c r="H576" s="249">
        <v>23</v>
      </c>
      <c r="I576" s="249">
        <v>5</v>
      </c>
      <c r="J576" s="249">
        <v>2008</v>
      </c>
      <c r="K576" s="249" t="s">
        <v>1820</v>
      </c>
      <c r="L576" s="99"/>
      <c r="M576" s="249" t="s">
        <v>798</v>
      </c>
      <c r="N576" s="355">
        <v>3622.68</v>
      </c>
      <c r="O576" s="355"/>
      <c r="Q576" s="249">
        <v>10</v>
      </c>
      <c r="R576" s="30">
        <f t="shared" si="71"/>
        <v>30.180666666666667</v>
      </c>
      <c r="S576" s="5">
        <v>2384.2726666666667</v>
      </c>
      <c r="T576" s="317">
        <f t="shared" si="72"/>
        <v>2474.8146666666667</v>
      </c>
      <c r="U576" s="15">
        <f t="shared" si="73"/>
        <v>90.541999999999916</v>
      </c>
      <c r="V576" s="317">
        <f t="shared" si="74"/>
        <v>1147.8653333333332</v>
      </c>
      <c r="W576" s="249">
        <v>11040</v>
      </c>
      <c r="X576" s="316"/>
      <c r="Y576" s="317"/>
      <c r="Z576" s="116">
        <f t="shared" si="75"/>
        <v>82</v>
      </c>
    </row>
    <row r="577" spans="1:26" s="249" customFormat="1">
      <c r="A577" s="249" t="s">
        <v>1980</v>
      </c>
      <c r="B577" s="249" t="s">
        <v>1974</v>
      </c>
      <c r="D577" s="249" t="s">
        <v>1972</v>
      </c>
      <c r="E577" s="99"/>
      <c r="F577" s="99" t="s">
        <v>1767</v>
      </c>
      <c r="G577" s="134" t="str">
        <f t="shared" si="70"/>
        <v>23/5/2008</v>
      </c>
      <c r="H577" s="249">
        <v>23</v>
      </c>
      <c r="I577" s="249">
        <v>5</v>
      </c>
      <c r="J577" s="249">
        <v>2008</v>
      </c>
      <c r="K577" s="249" t="s">
        <v>1820</v>
      </c>
      <c r="L577" s="99"/>
      <c r="M577" s="249" t="s">
        <v>798</v>
      </c>
      <c r="N577" s="355">
        <v>3622.68</v>
      </c>
      <c r="O577" s="355"/>
      <c r="Q577" s="249">
        <v>10</v>
      </c>
      <c r="R577" s="30">
        <f t="shared" si="71"/>
        <v>30.180666666666667</v>
      </c>
      <c r="S577" s="5">
        <v>2384.2726666666667</v>
      </c>
      <c r="T577" s="317">
        <f t="shared" si="72"/>
        <v>2474.8146666666667</v>
      </c>
      <c r="U577" s="15">
        <f t="shared" si="73"/>
        <v>90.541999999999916</v>
      </c>
      <c r="V577" s="317">
        <f t="shared" si="74"/>
        <v>1147.8653333333332</v>
      </c>
      <c r="W577" s="249">
        <v>11040</v>
      </c>
      <c r="X577" s="316"/>
      <c r="Y577" s="317"/>
      <c r="Z577" s="116">
        <f t="shared" si="75"/>
        <v>82</v>
      </c>
    </row>
    <row r="578" spans="1:26" s="249" customFormat="1">
      <c r="A578" s="340" t="s">
        <v>1981</v>
      </c>
      <c r="B578" s="340" t="s">
        <v>1982</v>
      </c>
      <c r="C578" s="340"/>
      <c r="D578" s="340" t="s">
        <v>1972</v>
      </c>
      <c r="E578" s="176"/>
      <c r="F578" s="176" t="s">
        <v>1767</v>
      </c>
      <c r="G578" s="177" t="str">
        <f t="shared" si="70"/>
        <v>23/5/2008</v>
      </c>
      <c r="H578" s="340">
        <v>23</v>
      </c>
      <c r="I578" s="340">
        <v>5</v>
      </c>
      <c r="J578" s="340">
        <v>2008</v>
      </c>
      <c r="K578" s="340" t="s">
        <v>1820</v>
      </c>
      <c r="L578" s="176"/>
      <c r="M578" s="340" t="s">
        <v>798</v>
      </c>
      <c r="N578" s="356">
        <v>3622.68</v>
      </c>
      <c r="O578" s="355"/>
      <c r="Q578" s="340">
        <v>10</v>
      </c>
      <c r="R578" s="182">
        <f t="shared" si="71"/>
        <v>30.180666666666667</v>
      </c>
      <c r="S578" s="5">
        <v>2384.2726666666667</v>
      </c>
      <c r="T578" s="341">
        <f t="shared" si="72"/>
        <v>2474.8146666666667</v>
      </c>
      <c r="U578" s="15">
        <f t="shared" si="73"/>
        <v>90.541999999999916</v>
      </c>
      <c r="V578" s="341">
        <f t="shared" si="74"/>
        <v>1147.8653333333332</v>
      </c>
      <c r="W578" s="340">
        <v>11040</v>
      </c>
      <c r="X578" s="342"/>
      <c r="Y578" s="341"/>
      <c r="Z578" s="184">
        <f t="shared" si="75"/>
        <v>82</v>
      </c>
    </row>
    <row r="579" spans="1:26" s="249" customFormat="1">
      <c r="A579" s="340" t="s">
        <v>1983</v>
      </c>
      <c r="B579" s="340" t="s">
        <v>1984</v>
      </c>
      <c r="C579" s="340"/>
      <c r="D579" s="340" t="s">
        <v>1972</v>
      </c>
      <c r="E579" s="176"/>
      <c r="F579" s="176" t="s">
        <v>1767</v>
      </c>
      <c r="G579" s="177" t="str">
        <f t="shared" si="70"/>
        <v>23/5/2008</v>
      </c>
      <c r="H579" s="340">
        <v>23</v>
      </c>
      <c r="I579" s="340">
        <v>5</v>
      </c>
      <c r="J579" s="340">
        <v>2008</v>
      </c>
      <c r="K579" s="340" t="s">
        <v>1820</v>
      </c>
      <c r="L579" s="176"/>
      <c r="M579" s="340" t="s">
        <v>798</v>
      </c>
      <c r="N579" s="356">
        <v>3622.68</v>
      </c>
      <c r="O579" s="355"/>
      <c r="Q579" s="340">
        <v>10</v>
      </c>
      <c r="R579" s="182">
        <f t="shared" si="71"/>
        <v>30.180666666666667</v>
      </c>
      <c r="S579" s="5">
        <v>2384.2726666666667</v>
      </c>
      <c r="T579" s="341">
        <f t="shared" si="72"/>
        <v>2474.8146666666667</v>
      </c>
      <c r="U579" s="15">
        <f t="shared" si="73"/>
        <v>90.541999999999916</v>
      </c>
      <c r="V579" s="341">
        <f t="shared" si="74"/>
        <v>1147.8653333333332</v>
      </c>
      <c r="W579" s="340">
        <v>11040</v>
      </c>
      <c r="X579" s="342"/>
      <c r="Y579" s="341"/>
      <c r="Z579" s="184">
        <f t="shared" si="75"/>
        <v>82</v>
      </c>
    </row>
    <row r="580" spans="1:26" s="249" customFormat="1">
      <c r="A580" s="249" t="s">
        <v>1985</v>
      </c>
      <c r="B580" s="249" t="s">
        <v>1974</v>
      </c>
      <c r="D580" s="249" t="s">
        <v>1972</v>
      </c>
      <c r="E580" s="99"/>
      <c r="F580" s="99" t="s">
        <v>1767</v>
      </c>
      <c r="G580" s="134" t="str">
        <f t="shared" si="70"/>
        <v>23/5/2008</v>
      </c>
      <c r="H580" s="249">
        <v>23</v>
      </c>
      <c r="I580" s="249">
        <v>5</v>
      </c>
      <c r="J580" s="249">
        <v>2008</v>
      </c>
      <c r="K580" s="249" t="s">
        <v>1820</v>
      </c>
      <c r="L580" s="99"/>
      <c r="M580" s="249" t="s">
        <v>798</v>
      </c>
      <c r="N580" s="355">
        <v>3622.68</v>
      </c>
      <c r="O580" s="355"/>
      <c r="Q580" s="249">
        <v>10</v>
      </c>
      <c r="R580" s="30">
        <f t="shared" si="71"/>
        <v>30.180666666666667</v>
      </c>
      <c r="S580" s="5">
        <v>2384.2726666666667</v>
      </c>
      <c r="T580" s="317">
        <f t="shared" si="72"/>
        <v>2474.8146666666667</v>
      </c>
      <c r="U580" s="15">
        <f t="shared" si="73"/>
        <v>90.541999999999916</v>
      </c>
      <c r="V580" s="317">
        <f t="shared" si="74"/>
        <v>1147.8653333333332</v>
      </c>
      <c r="W580" s="249">
        <v>11040</v>
      </c>
      <c r="X580" s="316"/>
      <c r="Y580" s="317"/>
      <c r="Z580" s="116">
        <f t="shared" si="75"/>
        <v>82</v>
      </c>
    </row>
    <row r="581" spans="1:26" s="249" customFormat="1">
      <c r="A581" s="249" t="s">
        <v>1986</v>
      </c>
      <c r="B581" s="249" t="s">
        <v>1974</v>
      </c>
      <c r="D581" s="249" t="s">
        <v>1972</v>
      </c>
      <c r="E581" s="99"/>
      <c r="F581" s="99" t="s">
        <v>1767</v>
      </c>
      <c r="G581" s="134" t="str">
        <f t="shared" si="70"/>
        <v>23/5/2008</v>
      </c>
      <c r="H581" s="249">
        <v>23</v>
      </c>
      <c r="I581" s="249">
        <v>5</v>
      </c>
      <c r="J581" s="249">
        <v>2008</v>
      </c>
      <c r="K581" s="249" t="s">
        <v>1820</v>
      </c>
      <c r="L581" s="99"/>
      <c r="M581" s="249" t="s">
        <v>798</v>
      </c>
      <c r="N581" s="355">
        <v>3622.68</v>
      </c>
      <c r="O581" s="355"/>
      <c r="Q581" s="249">
        <v>10</v>
      </c>
      <c r="R581" s="30">
        <f t="shared" si="71"/>
        <v>30.180666666666667</v>
      </c>
      <c r="S581" s="5">
        <v>2384.2726666666667</v>
      </c>
      <c r="T581" s="317">
        <f t="shared" si="72"/>
        <v>2474.8146666666667</v>
      </c>
      <c r="U581" s="15">
        <f t="shared" si="73"/>
        <v>90.541999999999916</v>
      </c>
      <c r="V581" s="317">
        <f t="shared" si="74"/>
        <v>1147.8653333333332</v>
      </c>
      <c r="W581" s="249">
        <v>11040</v>
      </c>
      <c r="X581" s="316"/>
      <c r="Y581" s="317"/>
      <c r="Z581" s="116">
        <f t="shared" si="75"/>
        <v>82</v>
      </c>
    </row>
    <row r="582" spans="1:26" s="249" customFormat="1">
      <c r="A582" s="249" t="s">
        <v>1987</v>
      </c>
      <c r="B582" s="249" t="s">
        <v>1974</v>
      </c>
      <c r="D582" s="249" t="s">
        <v>1972</v>
      </c>
      <c r="E582" s="99"/>
      <c r="F582" s="99" t="s">
        <v>1767</v>
      </c>
      <c r="G582" s="134" t="str">
        <f t="shared" si="70"/>
        <v>23/5/2008</v>
      </c>
      <c r="H582" s="249">
        <v>23</v>
      </c>
      <c r="I582" s="249">
        <v>5</v>
      </c>
      <c r="J582" s="249">
        <v>2008</v>
      </c>
      <c r="K582" s="249" t="s">
        <v>1820</v>
      </c>
      <c r="L582" s="99"/>
      <c r="M582" s="249" t="s">
        <v>798</v>
      </c>
      <c r="N582" s="355">
        <v>3622.68</v>
      </c>
      <c r="O582" s="355"/>
      <c r="Q582" s="249">
        <v>10</v>
      </c>
      <c r="R582" s="30">
        <f t="shared" si="71"/>
        <v>30.180666666666667</v>
      </c>
      <c r="S582" s="5">
        <v>2384.2726666666667</v>
      </c>
      <c r="T582" s="317">
        <f t="shared" si="72"/>
        <v>2474.8146666666667</v>
      </c>
      <c r="U582" s="15">
        <f t="shared" si="73"/>
        <v>90.541999999999916</v>
      </c>
      <c r="V582" s="317">
        <f t="shared" si="74"/>
        <v>1147.8653333333332</v>
      </c>
      <c r="W582" s="249">
        <v>11040</v>
      </c>
      <c r="X582" s="316"/>
      <c r="Y582" s="317"/>
      <c r="Z582" s="116">
        <f t="shared" si="75"/>
        <v>82</v>
      </c>
    </row>
    <row r="583" spans="1:26" s="249" customFormat="1">
      <c r="A583" s="249" t="s">
        <v>1988</v>
      </c>
      <c r="B583" s="249" t="s">
        <v>1974</v>
      </c>
      <c r="D583" s="249" t="s">
        <v>1972</v>
      </c>
      <c r="E583" s="99"/>
      <c r="F583" s="99" t="s">
        <v>1767</v>
      </c>
      <c r="G583" s="134" t="str">
        <f t="shared" si="70"/>
        <v>23/5/2008</v>
      </c>
      <c r="H583" s="249">
        <v>23</v>
      </c>
      <c r="I583" s="249">
        <v>5</v>
      </c>
      <c r="J583" s="249">
        <v>2008</v>
      </c>
      <c r="K583" s="249" t="s">
        <v>1820</v>
      </c>
      <c r="L583" s="99"/>
      <c r="M583" s="249" t="s">
        <v>798</v>
      </c>
      <c r="N583" s="355">
        <v>3622.68</v>
      </c>
      <c r="O583" s="355"/>
      <c r="Q583" s="249">
        <v>10</v>
      </c>
      <c r="R583" s="30">
        <f t="shared" si="71"/>
        <v>30.180666666666667</v>
      </c>
      <c r="S583" s="5">
        <v>2384.2726666666667</v>
      </c>
      <c r="T583" s="317">
        <f t="shared" si="72"/>
        <v>2474.8146666666667</v>
      </c>
      <c r="U583" s="15">
        <f t="shared" si="73"/>
        <v>90.541999999999916</v>
      </c>
      <c r="V583" s="317">
        <f t="shared" si="74"/>
        <v>1147.8653333333332</v>
      </c>
      <c r="W583" s="249">
        <v>11040</v>
      </c>
      <c r="X583" s="316"/>
      <c r="Y583" s="317"/>
      <c r="Z583" s="116">
        <f t="shared" si="75"/>
        <v>82</v>
      </c>
    </row>
    <row r="584" spans="1:26" s="249" customFormat="1">
      <c r="A584" s="249" t="s">
        <v>1989</v>
      </c>
      <c r="B584" s="249" t="s">
        <v>1974</v>
      </c>
      <c r="D584" s="249" t="s">
        <v>1972</v>
      </c>
      <c r="E584" s="99"/>
      <c r="F584" s="99" t="s">
        <v>1767</v>
      </c>
      <c r="G584" s="134" t="str">
        <f t="shared" si="70"/>
        <v>23/5/2008</v>
      </c>
      <c r="H584" s="249">
        <v>23</v>
      </c>
      <c r="I584" s="249">
        <v>5</v>
      </c>
      <c r="J584" s="249">
        <v>2008</v>
      </c>
      <c r="K584" s="249" t="s">
        <v>1820</v>
      </c>
      <c r="L584" s="99"/>
      <c r="M584" s="249" t="s">
        <v>798</v>
      </c>
      <c r="N584" s="355">
        <v>3622.68</v>
      </c>
      <c r="O584" s="355"/>
      <c r="Q584" s="249">
        <v>10</v>
      </c>
      <c r="R584" s="30">
        <f t="shared" si="71"/>
        <v>30.180666666666667</v>
      </c>
      <c r="S584" s="5">
        <v>2384.2726666666667</v>
      </c>
      <c r="T584" s="317">
        <f t="shared" si="72"/>
        <v>2474.8146666666667</v>
      </c>
      <c r="U584" s="15">
        <f t="shared" si="73"/>
        <v>90.541999999999916</v>
      </c>
      <c r="V584" s="317">
        <f t="shared" si="74"/>
        <v>1147.8653333333332</v>
      </c>
      <c r="W584" s="249">
        <v>11040</v>
      </c>
      <c r="X584" s="316"/>
      <c r="Y584" s="317"/>
      <c r="Z584" s="116">
        <f t="shared" si="75"/>
        <v>82</v>
      </c>
    </row>
    <row r="585" spans="1:26" s="249" customFormat="1">
      <c r="A585" s="249" t="s">
        <v>1990</v>
      </c>
      <c r="B585" s="249" t="s">
        <v>1974</v>
      </c>
      <c r="D585" s="249" t="s">
        <v>1972</v>
      </c>
      <c r="E585" s="99"/>
      <c r="F585" s="99" t="s">
        <v>1767</v>
      </c>
      <c r="G585" s="134" t="str">
        <f t="shared" si="70"/>
        <v>23/5/2008</v>
      </c>
      <c r="H585" s="249">
        <v>23</v>
      </c>
      <c r="I585" s="249">
        <v>5</v>
      </c>
      <c r="J585" s="249">
        <v>2008</v>
      </c>
      <c r="K585" s="249" t="s">
        <v>1820</v>
      </c>
      <c r="L585" s="99"/>
      <c r="M585" s="249" t="s">
        <v>798</v>
      </c>
      <c r="N585" s="355">
        <v>3622.68</v>
      </c>
      <c r="O585" s="355"/>
      <c r="Q585" s="249">
        <v>10</v>
      </c>
      <c r="R585" s="30">
        <f t="shared" si="71"/>
        <v>30.180666666666667</v>
      </c>
      <c r="S585" s="5">
        <v>2384.2726666666667</v>
      </c>
      <c r="T585" s="317">
        <f t="shared" si="72"/>
        <v>2474.8146666666667</v>
      </c>
      <c r="U585" s="15">
        <f t="shared" si="73"/>
        <v>90.541999999999916</v>
      </c>
      <c r="V585" s="317">
        <f t="shared" si="74"/>
        <v>1147.8653333333332</v>
      </c>
      <c r="W585" s="249">
        <v>11040</v>
      </c>
      <c r="X585" s="316"/>
      <c r="Y585" s="317"/>
      <c r="Z585" s="116">
        <f t="shared" si="75"/>
        <v>82</v>
      </c>
    </row>
    <row r="586" spans="1:26" s="249" customFormat="1">
      <c r="A586" s="249" t="s">
        <v>1991</v>
      </c>
      <c r="B586" s="249" t="s">
        <v>1974</v>
      </c>
      <c r="D586" s="249" t="s">
        <v>1972</v>
      </c>
      <c r="E586" s="99"/>
      <c r="F586" s="99" t="s">
        <v>1767</v>
      </c>
      <c r="G586" s="134" t="str">
        <f t="shared" si="70"/>
        <v>23/5/2008</v>
      </c>
      <c r="H586" s="249">
        <v>23</v>
      </c>
      <c r="I586" s="249">
        <v>5</v>
      </c>
      <c r="J586" s="249">
        <v>2008</v>
      </c>
      <c r="K586" s="249" t="s">
        <v>1820</v>
      </c>
      <c r="L586" s="99"/>
      <c r="M586" s="249" t="s">
        <v>798</v>
      </c>
      <c r="N586" s="355">
        <v>3622.68</v>
      </c>
      <c r="O586" s="355"/>
      <c r="Q586" s="249">
        <v>10</v>
      </c>
      <c r="R586" s="30">
        <f t="shared" si="71"/>
        <v>30.180666666666667</v>
      </c>
      <c r="S586" s="5">
        <v>2384.2726666666667</v>
      </c>
      <c r="T586" s="317">
        <f t="shared" si="72"/>
        <v>2474.8146666666667</v>
      </c>
      <c r="U586" s="15">
        <f t="shared" si="73"/>
        <v>90.541999999999916</v>
      </c>
      <c r="V586" s="317">
        <f t="shared" si="74"/>
        <v>1147.8653333333332</v>
      </c>
      <c r="W586" s="249">
        <v>11040</v>
      </c>
      <c r="X586" s="316"/>
      <c r="Y586" s="317"/>
      <c r="Z586" s="116">
        <f t="shared" si="75"/>
        <v>82</v>
      </c>
    </row>
    <row r="587" spans="1:26" s="249" customFormat="1">
      <c r="A587" s="249" t="s">
        <v>1992</v>
      </c>
      <c r="B587" s="249" t="s">
        <v>1974</v>
      </c>
      <c r="D587" s="249" t="s">
        <v>1972</v>
      </c>
      <c r="E587" s="99"/>
      <c r="F587" s="99" t="s">
        <v>1767</v>
      </c>
      <c r="G587" s="134" t="str">
        <f t="shared" si="70"/>
        <v>23/5/2008</v>
      </c>
      <c r="H587" s="249">
        <v>23</v>
      </c>
      <c r="I587" s="249">
        <v>5</v>
      </c>
      <c r="J587" s="249">
        <v>2008</v>
      </c>
      <c r="K587" s="249" t="s">
        <v>1820</v>
      </c>
      <c r="L587" s="99"/>
      <c r="M587" s="249" t="s">
        <v>798</v>
      </c>
      <c r="N587" s="355">
        <v>3622.68</v>
      </c>
      <c r="O587" s="355"/>
      <c r="Q587" s="249">
        <v>10</v>
      </c>
      <c r="R587" s="30">
        <f t="shared" si="71"/>
        <v>30.180666666666667</v>
      </c>
      <c r="S587" s="5">
        <v>2384.2726666666667</v>
      </c>
      <c r="T587" s="317">
        <f t="shared" si="72"/>
        <v>2474.8146666666667</v>
      </c>
      <c r="U587" s="15">
        <f t="shared" si="73"/>
        <v>90.541999999999916</v>
      </c>
      <c r="V587" s="317">
        <f t="shared" si="74"/>
        <v>1147.8653333333332</v>
      </c>
      <c r="W587" s="249">
        <v>11040</v>
      </c>
      <c r="X587" s="316"/>
      <c r="Y587" s="317"/>
      <c r="Z587" s="116">
        <f t="shared" si="75"/>
        <v>82</v>
      </c>
    </row>
    <row r="588" spans="1:26" s="324" customFormat="1">
      <c r="A588" s="324" t="s">
        <v>1993</v>
      </c>
      <c r="B588" s="324" t="s">
        <v>1994</v>
      </c>
      <c r="D588" s="324" t="s">
        <v>1995</v>
      </c>
      <c r="E588" s="152"/>
      <c r="F588" s="152" t="s">
        <v>1767</v>
      </c>
      <c r="G588" s="153" t="str">
        <f t="shared" si="70"/>
        <v>23/5/2008</v>
      </c>
      <c r="H588" s="324">
        <v>23</v>
      </c>
      <c r="I588" s="324">
        <v>5</v>
      </c>
      <c r="J588" s="324">
        <v>2008</v>
      </c>
      <c r="K588" s="324" t="s">
        <v>1820</v>
      </c>
      <c r="L588" s="152"/>
      <c r="M588" s="324" t="s">
        <v>798</v>
      </c>
      <c r="N588" s="362">
        <v>3836.12</v>
      </c>
      <c r="O588" s="362"/>
      <c r="Q588" s="324">
        <v>10</v>
      </c>
      <c r="R588" s="18">
        <f t="shared" si="71"/>
        <v>31.959333333333333</v>
      </c>
      <c r="S588" s="5">
        <v>2524.7873333333332</v>
      </c>
      <c r="T588" s="325">
        <f t="shared" si="72"/>
        <v>2620.6653333333334</v>
      </c>
      <c r="U588" s="568">
        <f t="shared" si="73"/>
        <v>95.878000000000156</v>
      </c>
      <c r="V588" s="325">
        <f t="shared" si="74"/>
        <v>1215.4546666666665</v>
      </c>
      <c r="W588" s="324">
        <v>11040</v>
      </c>
      <c r="X588" s="326"/>
      <c r="Y588" s="325"/>
      <c r="Z588" s="159">
        <f t="shared" si="75"/>
        <v>82</v>
      </c>
    </row>
    <row r="589" spans="1:26" s="249" customFormat="1">
      <c r="A589" s="249" t="s">
        <v>1996</v>
      </c>
      <c r="B589" s="249" t="s">
        <v>1994</v>
      </c>
      <c r="D589" s="249" t="s">
        <v>1995</v>
      </c>
      <c r="E589" s="99"/>
      <c r="F589" s="99" t="s">
        <v>1767</v>
      </c>
      <c r="G589" s="134" t="str">
        <f t="shared" si="70"/>
        <v>23/5/2008</v>
      </c>
      <c r="H589" s="249">
        <v>23</v>
      </c>
      <c r="I589" s="249">
        <v>5</v>
      </c>
      <c r="J589" s="249">
        <v>2008</v>
      </c>
      <c r="K589" s="249" t="s">
        <v>1820</v>
      </c>
      <c r="L589" s="99"/>
      <c r="M589" s="249" t="s">
        <v>798</v>
      </c>
      <c r="N589" s="355">
        <v>3836.12</v>
      </c>
      <c r="O589" s="355"/>
      <c r="Q589" s="249">
        <v>10</v>
      </c>
      <c r="R589" s="30">
        <f t="shared" si="71"/>
        <v>31.959333333333333</v>
      </c>
      <c r="S589" s="5">
        <v>2524.7873333333332</v>
      </c>
      <c r="T589" s="317">
        <f t="shared" si="72"/>
        <v>2620.6653333333334</v>
      </c>
      <c r="U589" s="15">
        <f t="shared" si="73"/>
        <v>95.878000000000156</v>
      </c>
      <c r="V589" s="317">
        <f t="shared" si="74"/>
        <v>1215.4546666666665</v>
      </c>
      <c r="W589" s="249">
        <v>11040</v>
      </c>
      <c r="X589" s="316"/>
      <c r="Y589" s="317"/>
      <c r="Z589" s="116">
        <f t="shared" si="75"/>
        <v>82</v>
      </c>
    </row>
    <row r="590" spans="1:26" s="249" customFormat="1">
      <c r="A590" s="249" t="s">
        <v>1997</v>
      </c>
      <c r="B590" s="249" t="s">
        <v>1998</v>
      </c>
      <c r="E590" s="99"/>
      <c r="F590" s="99" t="s">
        <v>1999</v>
      </c>
      <c r="G590" s="134" t="str">
        <f t="shared" si="70"/>
        <v>28/5/2008</v>
      </c>
      <c r="H590" s="249">
        <v>28</v>
      </c>
      <c r="I590" s="249">
        <v>5</v>
      </c>
      <c r="J590" s="249">
        <v>2008</v>
      </c>
      <c r="K590" s="249" t="s">
        <v>1820</v>
      </c>
      <c r="L590" s="99"/>
      <c r="M590" s="249" t="s">
        <v>798</v>
      </c>
      <c r="N590" s="355">
        <v>7105</v>
      </c>
      <c r="O590" s="355"/>
      <c r="Q590" s="249">
        <v>10</v>
      </c>
      <c r="R590" s="30">
        <f t="shared" si="71"/>
        <v>59.199999999999996</v>
      </c>
      <c r="S590" s="5">
        <v>4676.7999999999993</v>
      </c>
      <c r="T590" s="317">
        <f t="shared" si="72"/>
        <v>4854.3999999999996</v>
      </c>
      <c r="U590" s="15">
        <f t="shared" si="73"/>
        <v>177.60000000000036</v>
      </c>
      <c r="V590" s="317">
        <f t="shared" si="74"/>
        <v>2250.6000000000004</v>
      </c>
      <c r="W590" s="249">
        <v>11055</v>
      </c>
      <c r="X590" s="316"/>
      <c r="Y590" s="317"/>
      <c r="Z590" s="116">
        <f t="shared" si="75"/>
        <v>82</v>
      </c>
    </row>
    <row r="591" spans="1:26" s="249" customFormat="1">
      <c r="A591" s="249" t="s">
        <v>2000</v>
      </c>
      <c r="B591" s="249" t="s">
        <v>1998</v>
      </c>
      <c r="E591" s="99"/>
      <c r="F591" s="99" t="s">
        <v>1999</v>
      </c>
      <c r="G591" s="134" t="str">
        <f t="shared" si="70"/>
        <v>28/5/2008</v>
      </c>
      <c r="H591" s="249">
        <v>28</v>
      </c>
      <c r="I591" s="249">
        <v>5</v>
      </c>
      <c r="J591" s="249">
        <v>2008</v>
      </c>
      <c r="K591" s="249" t="s">
        <v>1820</v>
      </c>
      <c r="L591" s="99"/>
      <c r="M591" s="249" t="s">
        <v>2001</v>
      </c>
      <c r="N591" s="355">
        <v>7105</v>
      </c>
      <c r="O591" s="355"/>
      <c r="Q591" s="249">
        <v>10</v>
      </c>
      <c r="R591" s="30">
        <f t="shared" si="71"/>
        <v>59.199999999999996</v>
      </c>
      <c r="S591" s="5">
        <v>4676.7999999999993</v>
      </c>
      <c r="T591" s="317">
        <f t="shared" si="72"/>
        <v>4854.3999999999996</v>
      </c>
      <c r="U591" s="15">
        <f t="shared" si="73"/>
        <v>177.60000000000036</v>
      </c>
      <c r="V591" s="317">
        <f t="shared" si="74"/>
        <v>2250.6000000000004</v>
      </c>
      <c r="X591" s="316"/>
      <c r="Y591" s="317"/>
      <c r="Z591" s="116">
        <f t="shared" si="75"/>
        <v>82</v>
      </c>
    </row>
    <row r="592" spans="1:26" s="249" customFormat="1">
      <c r="A592" s="249" t="s">
        <v>2002</v>
      </c>
      <c r="B592" s="249" t="s">
        <v>1998</v>
      </c>
      <c r="E592" s="99"/>
      <c r="F592" s="99" t="s">
        <v>1999</v>
      </c>
      <c r="G592" s="134" t="str">
        <f t="shared" si="70"/>
        <v>28/5/2008</v>
      </c>
      <c r="H592" s="249">
        <v>28</v>
      </c>
      <c r="I592" s="249">
        <v>5</v>
      </c>
      <c r="J592" s="249">
        <v>2008</v>
      </c>
      <c r="K592" s="249" t="s">
        <v>1820</v>
      </c>
      <c r="L592" s="99"/>
      <c r="M592" s="249" t="s">
        <v>2003</v>
      </c>
      <c r="N592" s="355">
        <v>7105</v>
      </c>
      <c r="O592" s="355"/>
      <c r="Q592" s="249">
        <v>10</v>
      </c>
      <c r="R592" s="30">
        <f t="shared" si="71"/>
        <v>59.199999999999996</v>
      </c>
      <c r="S592" s="5">
        <v>4676.7999999999993</v>
      </c>
      <c r="T592" s="317">
        <f t="shared" si="72"/>
        <v>4854.3999999999996</v>
      </c>
      <c r="U592" s="15">
        <f t="shared" si="73"/>
        <v>177.60000000000036</v>
      </c>
      <c r="V592" s="317">
        <f t="shared" si="74"/>
        <v>2250.6000000000004</v>
      </c>
      <c r="X592" s="316"/>
      <c r="Y592" s="317"/>
      <c r="Z592" s="116">
        <f t="shared" si="75"/>
        <v>82</v>
      </c>
    </row>
    <row r="593" spans="1:26" s="249" customFormat="1">
      <c r="A593" s="249" t="s">
        <v>2004</v>
      </c>
      <c r="B593" s="249" t="s">
        <v>1998</v>
      </c>
      <c r="E593" s="99"/>
      <c r="F593" s="99" t="s">
        <v>1999</v>
      </c>
      <c r="G593" s="134" t="str">
        <f t="shared" si="70"/>
        <v>28/5/2008</v>
      </c>
      <c r="H593" s="249">
        <v>28</v>
      </c>
      <c r="I593" s="249">
        <v>5</v>
      </c>
      <c r="J593" s="249">
        <v>2008</v>
      </c>
      <c r="K593" s="249" t="s">
        <v>1820</v>
      </c>
      <c r="L593" s="99"/>
      <c r="M593" s="249" t="s">
        <v>2005</v>
      </c>
      <c r="N593" s="355">
        <v>7105</v>
      </c>
      <c r="O593" s="355"/>
      <c r="Q593" s="249">
        <v>10</v>
      </c>
      <c r="R593" s="30">
        <f t="shared" si="71"/>
        <v>59.199999999999996</v>
      </c>
      <c r="S593" s="5">
        <v>4676.7999999999993</v>
      </c>
      <c r="T593" s="317">
        <f t="shared" si="72"/>
        <v>4854.3999999999996</v>
      </c>
      <c r="U593" s="15">
        <f t="shared" si="73"/>
        <v>177.60000000000036</v>
      </c>
      <c r="V593" s="317">
        <f t="shared" si="74"/>
        <v>2250.6000000000004</v>
      </c>
      <c r="X593" s="316"/>
      <c r="Y593" s="317"/>
      <c r="Z593" s="116">
        <f t="shared" si="75"/>
        <v>82</v>
      </c>
    </row>
    <row r="594" spans="1:26" s="249" customFormat="1">
      <c r="A594" s="249" t="s">
        <v>2006</v>
      </c>
      <c r="B594" s="249" t="s">
        <v>1998</v>
      </c>
      <c r="E594" s="99"/>
      <c r="F594" s="99" t="s">
        <v>1999</v>
      </c>
      <c r="G594" s="134" t="str">
        <f t="shared" si="70"/>
        <v>28/5/2008</v>
      </c>
      <c r="H594" s="249">
        <v>28</v>
      </c>
      <c r="I594" s="249">
        <v>5</v>
      </c>
      <c r="J594" s="249">
        <v>2008</v>
      </c>
      <c r="K594" s="249" t="s">
        <v>1820</v>
      </c>
      <c r="L594" s="99"/>
      <c r="M594" s="249" t="s">
        <v>2007</v>
      </c>
      <c r="N594" s="355">
        <v>7105</v>
      </c>
      <c r="O594" s="355"/>
      <c r="Q594" s="249">
        <v>10</v>
      </c>
      <c r="R594" s="30">
        <f t="shared" si="71"/>
        <v>59.199999999999996</v>
      </c>
      <c r="S594" s="5">
        <v>4676.7999999999993</v>
      </c>
      <c r="T594" s="317">
        <f t="shared" si="72"/>
        <v>4854.3999999999996</v>
      </c>
      <c r="U594" s="15">
        <f t="shared" si="73"/>
        <v>177.60000000000036</v>
      </c>
      <c r="V594" s="317">
        <f t="shared" si="74"/>
        <v>2250.6000000000004</v>
      </c>
      <c r="X594" s="316"/>
      <c r="Y594" s="317"/>
      <c r="Z594" s="116">
        <f t="shared" si="75"/>
        <v>82</v>
      </c>
    </row>
    <row r="595" spans="1:26" s="249" customFormat="1">
      <c r="A595" s="249" t="s">
        <v>2008</v>
      </c>
      <c r="B595" s="249" t="s">
        <v>2009</v>
      </c>
      <c r="E595" s="99"/>
      <c r="F595" s="99" t="s">
        <v>1999</v>
      </c>
      <c r="G595" s="134" t="str">
        <f t="shared" si="70"/>
        <v>28/5/2008</v>
      </c>
      <c r="H595" s="249">
        <v>28</v>
      </c>
      <c r="I595" s="249">
        <v>5</v>
      </c>
      <c r="J595" s="249">
        <v>2008</v>
      </c>
      <c r="K595" s="249" t="s">
        <v>1820</v>
      </c>
      <c r="L595" s="99"/>
      <c r="M595" s="249" t="s">
        <v>798</v>
      </c>
      <c r="N595" s="355">
        <v>6171.2</v>
      </c>
      <c r="O595" s="355"/>
      <c r="Q595" s="249">
        <v>10</v>
      </c>
      <c r="R595" s="30">
        <f t="shared" si="71"/>
        <v>51.418333333333329</v>
      </c>
      <c r="S595" s="5">
        <v>4062.0483333333332</v>
      </c>
      <c r="T595" s="317">
        <f t="shared" si="72"/>
        <v>4216.3033333333333</v>
      </c>
      <c r="U595" s="15">
        <f t="shared" si="73"/>
        <v>154.25500000000011</v>
      </c>
      <c r="V595" s="317">
        <f t="shared" si="74"/>
        <v>1954.8966666666665</v>
      </c>
      <c r="W595" s="249">
        <v>11055</v>
      </c>
      <c r="X595" s="316"/>
      <c r="Y595" s="317"/>
      <c r="Z595" s="116">
        <f t="shared" si="75"/>
        <v>82</v>
      </c>
    </row>
    <row r="596" spans="1:26" s="249" customFormat="1">
      <c r="A596" s="249" t="s">
        <v>2010</v>
      </c>
      <c r="B596" s="249" t="s">
        <v>2011</v>
      </c>
      <c r="E596" s="99"/>
      <c r="F596" s="99" t="s">
        <v>1999</v>
      </c>
      <c r="G596" s="134" t="str">
        <f t="shared" si="70"/>
        <v>28/5/2008</v>
      </c>
      <c r="H596" s="249">
        <v>28</v>
      </c>
      <c r="I596" s="249">
        <v>5</v>
      </c>
      <c r="J596" s="249">
        <v>2008</v>
      </c>
      <c r="K596" s="249" t="s">
        <v>1820</v>
      </c>
      <c r="L596" s="99"/>
      <c r="M596" s="249" t="s">
        <v>798</v>
      </c>
      <c r="N596" s="355">
        <v>7308</v>
      </c>
      <c r="O596" s="355"/>
      <c r="Q596" s="249">
        <v>10</v>
      </c>
      <c r="R596" s="30">
        <f t="shared" si="71"/>
        <v>60.891666666666673</v>
      </c>
      <c r="S596" s="5">
        <v>4810.4416666666675</v>
      </c>
      <c r="T596" s="317">
        <f t="shared" si="72"/>
        <v>4993.1166666666668</v>
      </c>
      <c r="U596" s="15">
        <f t="shared" si="73"/>
        <v>182.67499999999927</v>
      </c>
      <c r="V596" s="317">
        <f t="shared" si="74"/>
        <v>2314.8833333333332</v>
      </c>
      <c r="W596" s="249">
        <v>11055</v>
      </c>
      <c r="X596" s="316"/>
      <c r="Y596" s="317"/>
      <c r="Z596" s="116">
        <f t="shared" si="75"/>
        <v>82</v>
      </c>
    </row>
    <row r="597" spans="1:26" s="249" customFormat="1">
      <c r="A597" s="249" t="s">
        <v>2012</v>
      </c>
      <c r="B597" s="249" t="s">
        <v>2011</v>
      </c>
      <c r="E597" s="99"/>
      <c r="F597" s="99" t="s">
        <v>1999</v>
      </c>
      <c r="G597" s="134" t="str">
        <f t="shared" si="70"/>
        <v>28/5/2008</v>
      </c>
      <c r="H597" s="249">
        <v>28</v>
      </c>
      <c r="I597" s="249">
        <v>5</v>
      </c>
      <c r="J597" s="249">
        <v>2008</v>
      </c>
      <c r="K597" s="249" t="s">
        <v>1820</v>
      </c>
      <c r="L597" s="99"/>
      <c r="M597" s="249" t="s">
        <v>798</v>
      </c>
      <c r="N597" s="355">
        <v>7308</v>
      </c>
      <c r="O597" s="355"/>
      <c r="Q597" s="249">
        <v>10</v>
      </c>
      <c r="R597" s="30">
        <f t="shared" si="71"/>
        <v>60.891666666666673</v>
      </c>
      <c r="S597" s="5">
        <v>4810.4416666666675</v>
      </c>
      <c r="T597" s="317">
        <f t="shared" si="72"/>
        <v>4993.1166666666668</v>
      </c>
      <c r="U597" s="15">
        <f t="shared" si="73"/>
        <v>182.67499999999927</v>
      </c>
      <c r="V597" s="317">
        <f t="shared" si="74"/>
        <v>2314.8833333333332</v>
      </c>
      <c r="X597" s="316"/>
      <c r="Y597" s="317"/>
      <c r="Z597" s="116">
        <f t="shared" si="75"/>
        <v>82</v>
      </c>
    </row>
    <row r="598" spans="1:26" s="249" customFormat="1">
      <c r="A598" s="249" t="s">
        <v>2013</v>
      </c>
      <c r="B598" s="249" t="s">
        <v>2014</v>
      </c>
      <c r="E598" s="99"/>
      <c r="F598" s="99" t="s">
        <v>1999</v>
      </c>
      <c r="G598" s="134" t="str">
        <f t="shared" si="70"/>
        <v>28/5/2008</v>
      </c>
      <c r="H598" s="249">
        <v>28</v>
      </c>
      <c r="I598" s="249">
        <v>5</v>
      </c>
      <c r="J598" s="249">
        <v>2008</v>
      </c>
      <c r="K598" s="249" t="s">
        <v>1820</v>
      </c>
      <c r="L598" s="99"/>
      <c r="M598" s="249" t="s">
        <v>798</v>
      </c>
      <c r="N598" s="355">
        <v>6171.2</v>
      </c>
      <c r="O598" s="355"/>
      <c r="Q598" s="249">
        <v>10</v>
      </c>
      <c r="R598" s="30">
        <f t="shared" si="71"/>
        <v>51.418333333333329</v>
      </c>
      <c r="S598" s="5">
        <v>4062.0483333333332</v>
      </c>
      <c r="T598" s="317">
        <f t="shared" si="72"/>
        <v>4216.3033333333333</v>
      </c>
      <c r="U598" s="15">
        <f t="shared" si="73"/>
        <v>154.25500000000011</v>
      </c>
      <c r="V598" s="317">
        <f t="shared" si="74"/>
        <v>1954.8966666666665</v>
      </c>
      <c r="W598" s="249">
        <v>11055</v>
      </c>
      <c r="X598" s="316"/>
      <c r="Y598" s="317"/>
      <c r="Z598" s="116">
        <f t="shared" si="75"/>
        <v>82</v>
      </c>
    </row>
    <row r="599" spans="1:26" s="249" customFormat="1">
      <c r="A599" s="249" t="s">
        <v>2015</v>
      </c>
      <c r="B599" s="249" t="s">
        <v>2016</v>
      </c>
      <c r="E599" s="99"/>
      <c r="F599" s="99" t="s">
        <v>1999</v>
      </c>
      <c r="G599" s="134" t="str">
        <f t="shared" si="70"/>
        <v>28/5/2008</v>
      </c>
      <c r="H599" s="249">
        <v>28</v>
      </c>
      <c r="I599" s="249">
        <v>5</v>
      </c>
      <c r="J599" s="249">
        <v>2008</v>
      </c>
      <c r="K599" s="249" t="s">
        <v>1820</v>
      </c>
      <c r="L599" s="99"/>
      <c r="M599" s="249" t="s">
        <v>798</v>
      </c>
      <c r="N599" s="355">
        <v>6942.6</v>
      </c>
      <c r="O599" s="355"/>
      <c r="Q599" s="249">
        <v>10</v>
      </c>
      <c r="R599" s="30">
        <f t="shared" si="71"/>
        <v>57.846666666666671</v>
      </c>
      <c r="S599" s="5">
        <v>4569.8866666666672</v>
      </c>
      <c r="T599" s="317">
        <f t="shared" si="72"/>
        <v>4743.4266666666672</v>
      </c>
      <c r="U599" s="15">
        <f t="shared" si="73"/>
        <v>173.53999999999996</v>
      </c>
      <c r="V599" s="317">
        <f t="shared" si="74"/>
        <v>2199.1733333333332</v>
      </c>
      <c r="W599" s="249">
        <v>11055</v>
      </c>
      <c r="X599" s="316"/>
      <c r="Y599" s="317"/>
      <c r="Z599" s="116">
        <f t="shared" si="75"/>
        <v>82</v>
      </c>
    </row>
    <row r="600" spans="1:26" s="249" customFormat="1">
      <c r="A600" s="249" t="s">
        <v>2017</v>
      </c>
      <c r="B600" s="249" t="s">
        <v>2016</v>
      </c>
      <c r="E600" s="99"/>
      <c r="F600" s="99" t="s">
        <v>1999</v>
      </c>
      <c r="G600" s="134" t="str">
        <f t="shared" si="70"/>
        <v>28/5/2008</v>
      </c>
      <c r="H600" s="249">
        <v>28</v>
      </c>
      <c r="I600" s="249">
        <v>5</v>
      </c>
      <c r="J600" s="249">
        <v>2008</v>
      </c>
      <c r="K600" s="249" t="s">
        <v>1820</v>
      </c>
      <c r="L600" s="99"/>
      <c r="M600" s="249" t="s">
        <v>798</v>
      </c>
      <c r="N600" s="355">
        <v>6942.6</v>
      </c>
      <c r="O600" s="355"/>
      <c r="Q600" s="249">
        <v>10</v>
      </c>
      <c r="R600" s="30">
        <f t="shared" si="71"/>
        <v>57.846666666666671</v>
      </c>
      <c r="S600" s="5">
        <v>4569.8866666666672</v>
      </c>
      <c r="T600" s="317">
        <f t="shared" si="72"/>
        <v>4743.4266666666672</v>
      </c>
      <c r="U600" s="15">
        <f t="shared" si="73"/>
        <v>173.53999999999996</v>
      </c>
      <c r="V600" s="317">
        <f t="shared" si="74"/>
        <v>2199.1733333333332</v>
      </c>
      <c r="X600" s="316"/>
      <c r="Y600" s="317"/>
      <c r="Z600" s="116">
        <f t="shared" si="75"/>
        <v>82</v>
      </c>
    </row>
    <row r="601" spans="1:26" s="577" customFormat="1">
      <c r="A601" s="577" t="s">
        <v>2018</v>
      </c>
      <c r="B601" s="577" t="s">
        <v>2019</v>
      </c>
      <c r="E601" s="578"/>
      <c r="F601" s="578" t="s">
        <v>1999</v>
      </c>
      <c r="G601" s="579" t="str">
        <f t="shared" si="70"/>
        <v>28/5/2008</v>
      </c>
      <c r="H601" s="577">
        <v>28</v>
      </c>
      <c r="I601" s="577">
        <v>5</v>
      </c>
      <c r="J601" s="577">
        <v>2008</v>
      </c>
      <c r="K601" s="577" t="s">
        <v>1820</v>
      </c>
      <c r="L601" s="578"/>
      <c r="M601" s="577" t="s">
        <v>798</v>
      </c>
      <c r="N601" s="580">
        <v>6380</v>
      </c>
      <c r="O601" s="580"/>
      <c r="Q601" s="577">
        <v>10</v>
      </c>
      <c r="R601" s="581">
        <f t="shared" si="71"/>
        <v>53.158333333333331</v>
      </c>
      <c r="S601" s="5">
        <v>4199.5083333333332</v>
      </c>
      <c r="T601" s="582">
        <f t="shared" si="72"/>
        <v>4358.9833333333336</v>
      </c>
      <c r="U601" s="40">
        <f t="shared" si="73"/>
        <v>159.47500000000036</v>
      </c>
      <c r="V601" s="582">
        <f t="shared" si="74"/>
        <v>2021.0166666666664</v>
      </c>
      <c r="X601" s="583"/>
      <c r="Y601" s="582"/>
      <c r="Z601" s="584">
        <f t="shared" si="75"/>
        <v>82</v>
      </c>
    </row>
    <row r="602" spans="1:26" s="357" customFormat="1">
      <c r="A602" s="357" t="s">
        <v>2020</v>
      </c>
      <c r="B602" s="357" t="s">
        <v>2021</v>
      </c>
      <c r="E602" s="226"/>
      <c r="F602" s="226" t="s">
        <v>539</v>
      </c>
      <c r="G602" s="227" t="str">
        <f t="shared" si="70"/>
        <v>30/9/2008</v>
      </c>
      <c r="H602" s="357">
        <v>30</v>
      </c>
      <c r="I602" s="357">
        <v>9</v>
      </c>
      <c r="J602" s="357">
        <v>2008</v>
      </c>
      <c r="K602" s="357" t="s">
        <v>422</v>
      </c>
      <c r="L602" s="226"/>
      <c r="M602" s="357" t="s">
        <v>798</v>
      </c>
      <c r="N602" s="358">
        <v>4905</v>
      </c>
      <c r="O602" s="358" t="s">
        <v>2022</v>
      </c>
      <c r="Q602" s="249">
        <v>10</v>
      </c>
      <c r="R602" s="228">
        <f t="shared" si="71"/>
        <v>40.866666666666667</v>
      </c>
      <c r="S602" s="5">
        <v>3065</v>
      </c>
      <c r="T602" s="359">
        <f t="shared" si="72"/>
        <v>3187.6</v>
      </c>
      <c r="U602" s="15">
        <f t="shared" si="73"/>
        <v>122.59999999999991</v>
      </c>
      <c r="V602" s="359">
        <f t="shared" si="74"/>
        <v>1717.4</v>
      </c>
      <c r="X602" s="360"/>
      <c r="Y602" s="359"/>
      <c r="Z602" s="229">
        <f t="shared" si="75"/>
        <v>78</v>
      </c>
    </row>
    <row r="603" spans="1:26" s="249" customFormat="1">
      <c r="A603" s="249" t="s">
        <v>2023</v>
      </c>
      <c r="B603" s="249" t="s">
        <v>2024</v>
      </c>
      <c r="D603" s="249" t="s">
        <v>2025</v>
      </c>
      <c r="E603" s="99"/>
      <c r="F603" s="99" t="s">
        <v>2026</v>
      </c>
      <c r="G603" s="134" t="str">
        <f t="shared" si="70"/>
        <v>17/6/2008</v>
      </c>
      <c r="H603" s="249">
        <v>17</v>
      </c>
      <c r="I603" s="249">
        <v>6</v>
      </c>
      <c r="J603" s="249">
        <v>2008</v>
      </c>
      <c r="K603" s="249" t="s">
        <v>1768</v>
      </c>
      <c r="L603" s="99"/>
      <c r="M603" s="249" t="s">
        <v>798</v>
      </c>
      <c r="N603" s="355">
        <v>21895</v>
      </c>
      <c r="O603" s="355"/>
      <c r="Q603" s="249">
        <v>10</v>
      </c>
      <c r="R603" s="30">
        <f t="shared" si="71"/>
        <v>182.45000000000002</v>
      </c>
      <c r="S603" s="5">
        <v>14231.100000000002</v>
      </c>
      <c r="T603" s="317">
        <f t="shared" si="72"/>
        <v>14778.45</v>
      </c>
      <c r="U603" s="15">
        <f t="shared" si="73"/>
        <v>547.34999999999854</v>
      </c>
      <c r="V603" s="317">
        <f t="shared" si="74"/>
        <v>7116.5499999999993</v>
      </c>
      <c r="W603" s="249">
        <v>11121</v>
      </c>
      <c r="X603" s="316"/>
      <c r="Y603" s="317"/>
      <c r="Z603" s="116">
        <f t="shared" si="75"/>
        <v>81</v>
      </c>
    </row>
    <row r="604" spans="1:26" s="324" customFormat="1">
      <c r="A604" s="324" t="s">
        <v>2027</v>
      </c>
      <c r="B604" s="324" t="s">
        <v>2028</v>
      </c>
      <c r="E604" s="152"/>
      <c r="F604" s="152" t="s">
        <v>2026</v>
      </c>
      <c r="G604" s="153" t="str">
        <f t="shared" si="70"/>
        <v>22/9/2008</v>
      </c>
      <c r="H604" s="324">
        <v>22</v>
      </c>
      <c r="I604" s="361">
        <v>9</v>
      </c>
      <c r="J604" s="324">
        <v>2008</v>
      </c>
      <c r="K604" s="324" t="s">
        <v>422</v>
      </c>
      <c r="L604" s="152"/>
      <c r="M604" s="324" t="s">
        <v>798</v>
      </c>
      <c r="N604" s="362">
        <v>5301.95</v>
      </c>
      <c r="O604" s="362"/>
      <c r="Q604" s="249">
        <v>10</v>
      </c>
      <c r="R604" s="18">
        <f t="shared" si="71"/>
        <v>44.174583333333338</v>
      </c>
      <c r="S604" s="5">
        <v>3313.0937500000005</v>
      </c>
      <c r="T604" s="325">
        <f t="shared" si="72"/>
        <v>3445.6175000000003</v>
      </c>
      <c r="U604" s="15">
        <f t="shared" si="73"/>
        <v>132.52374999999984</v>
      </c>
      <c r="V604" s="325">
        <f t="shared" si="74"/>
        <v>1856.3324999999995</v>
      </c>
      <c r="X604" s="326"/>
      <c r="Y604" s="325"/>
      <c r="Z604" s="159">
        <f t="shared" si="75"/>
        <v>78</v>
      </c>
    </row>
    <row r="605" spans="1:26" s="249" customFormat="1">
      <c r="A605" s="249" t="s">
        <v>2029</v>
      </c>
      <c r="B605" s="249" t="s">
        <v>2030</v>
      </c>
      <c r="E605" s="99"/>
      <c r="F605" s="99" t="s">
        <v>2031</v>
      </c>
      <c r="G605" s="134" t="str">
        <f t="shared" si="70"/>
        <v>24/6/2008</v>
      </c>
      <c r="H605" s="249">
        <v>24</v>
      </c>
      <c r="I605" s="249">
        <v>6</v>
      </c>
      <c r="J605" s="249">
        <v>2008</v>
      </c>
      <c r="K605" s="249" t="s">
        <v>1768</v>
      </c>
      <c r="L605" s="99"/>
      <c r="M605" s="249" t="s">
        <v>798</v>
      </c>
      <c r="N605" s="355">
        <v>3341.96</v>
      </c>
      <c r="O605" s="355"/>
      <c r="Q605" s="249">
        <v>10</v>
      </c>
      <c r="R605" s="30">
        <f t="shared" si="71"/>
        <v>27.841333333333335</v>
      </c>
      <c r="S605" s="5">
        <v>2171.6240000000003</v>
      </c>
      <c r="T605" s="317">
        <f t="shared" si="72"/>
        <v>2255.1480000000001</v>
      </c>
      <c r="U605" s="15">
        <f t="shared" si="73"/>
        <v>83.523999999999887</v>
      </c>
      <c r="V605" s="317">
        <f t="shared" si="74"/>
        <v>1086.8119999999999</v>
      </c>
      <c r="W605" s="249">
        <v>11148</v>
      </c>
      <c r="X605" s="316"/>
      <c r="Y605" s="317"/>
      <c r="Z605" s="116">
        <f t="shared" si="75"/>
        <v>81</v>
      </c>
    </row>
    <row r="606" spans="1:26" s="249" customFormat="1">
      <c r="A606" s="249" t="s">
        <v>2032</v>
      </c>
      <c r="B606" s="249" t="s">
        <v>2033</v>
      </c>
      <c r="E606" s="99"/>
      <c r="F606" s="99" t="s">
        <v>2031</v>
      </c>
      <c r="G606" s="134" t="str">
        <f t="shared" si="70"/>
        <v>24/6/2008</v>
      </c>
      <c r="H606" s="249">
        <v>24</v>
      </c>
      <c r="I606" s="249">
        <v>6</v>
      </c>
      <c r="J606" s="249">
        <v>2008</v>
      </c>
      <c r="K606" s="249" t="s">
        <v>1768</v>
      </c>
      <c r="L606" s="99"/>
      <c r="M606" s="249" t="s">
        <v>798</v>
      </c>
      <c r="N606" s="355">
        <v>6978.56</v>
      </c>
      <c r="O606" s="355" t="s">
        <v>2034</v>
      </c>
      <c r="Q606" s="249">
        <v>10</v>
      </c>
      <c r="R606" s="30">
        <f t="shared" si="71"/>
        <v>58.146333333333338</v>
      </c>
      <c r="S606" s="5">
        <v>4535.4140000000007</v>
      </c>
      <c r="T606" s="317">
        <f t="shared" si="72"/>
        <v>4709.8530000000001</v>
      </c>
      <c r="U606" s="15">
        <f t="shared" si="73"/>
        <v>174.4389999999994</v>
      </c>
      <c r="V606" s="317">
        <f t="shared" si="74"/>
        <v>2268.7070000000003</v>
      </c>
      <c r="W606" s="249">
        <v>11148</v>
      </c>
      <c r="X606" s="316"/>
      <c r="Y606" s="317"/>
      <c r="Z606" s="116">
        <f t="shared" si="75"/>
        <v>81</v>
      </c>
    </row>
    <row r="607" spans="1:26" s="249" customFormat="1">
      <c r="A607" s="249" t="s">
        <v>2035</v>
      </c>
      <c r="B607" s="249" t="s">
        <v>2036</v>
      </c>
      <c r="E607" s="99"/>
      <c r="F607" s="99" t="s">
        <v>2031</v>
      </c>
      <c r="G607" s="134" t="str">
        <f t="shared" ref="G607:G670" si="76">CONCATENATE(H607,"/",I607,"/",J607,)</f>
        <v>24/6/2008</v>
      </c>
      <c r="H607" s="249">
        <v>24</v>
      </c>
      <c r="I607" s="249">
        <v>6</v>
      </c>
      <c r="J607" s="249">
        <v>2008</v>
      </c>
      <c r="K607" s="249" t="s">
        <v>1768</v>
      </c>
      <c r="L607" s="99"/>
      <c r="M607" s="249" t="s">
        <v>798</v>
      </c>
      <c r="N607" s="355">
        <v>5603.96</v>
      </c>
      <c r="O607" s="355"/>
      <c r="Q607" s="249">
        <v>10</v>
      </c>
      <c r="R607" s="30">
        <f t="shared" ref="R607:R670" si="77">(((N607)-1)/10)/12</f>
        <v>46.69133333333334</v>
      </c>
      <c r="S607" s="5">
        <v>3641.9240000000004</v>
      </c>
      <c r="T607" s="317">
        <f t="shared" ref="T607:T670" si="78">Z607*R607</f>
        <v>3781.9980000000005</v>
      </c>
      <c r="U607" s="15">
        <f t="shared" ref="U607:U670" si="79">T607-S607</f>
        <v>140.07400000000007</v>
      </c>
      <c r="V607" s="317">
        <f t="shared" ref="V607:V670" si="80">N607-T607</f>
        <v>1821.9619999999995</v>
      </c>
      <c r="W607" s="249">
        <v>11148</v>
      </c>
      <c r="X607" s="316"/>
      <c r="Y607" s="317"/>
      <c r="Z607" s="116">
        <f t="shared" ref="Z607:Z670" si="81">IF((DATEDIF(G607,Z$4,"m"))&gt;=120,120,(DATEDIF(G607,Z$4,"m")))</f>
        <v>81</v>
      </c>
    </row>
    <row r="608" spans="1:26" s="249" customFormat="1">
      <c r="A608" s="249" t="s">
        <v>2037</v>
      </c>
      <c r="B608" s="249" t="s">
        <v>2038</v>
      </c>
      <c r="E608" s="99"/>
      <c r="F608" s="99" t="s">
        <v>2031</v>
      </c>
      <c r="G608" s="134" t="str">
        <f t="shared" si="76"/>
        <v>24/6/2008</v>
      </c>
      <c r="H608" s="249">
        <v>24</v>
      </c>
      <c r="I608" s="249">
        <v>6</v>
      </c>
      <c r="J608" s="249">
        <v>2008</v>
      </c>
      <c r="K608" s="249" t="s">
        <v>1768</v>
      </c>
      <c r="L608" s="99"/>
      <c r="M608" s="249" t="s">
        <v>798</v>
      </c>
      <c r="N608" s="355">
        <v>4294.32</v>
      </c>
      <c r="O608" s="355"/>
      <c r="Q608" s="249">
        <v>10</v>
      </c>
      <c r="R608" s="30">
        <f t="shared" si="77"/>
        <v>35.777666666666669</v>
      </c>
      <c r="S608" s="5">
        <v>2790.6580000000004</v>
      </c>
      <c r="T608" s="317">
        <f t="shared" si="78"/>
        <v>2897.991</v>
      </c>
      <c r="U608" s="15">
        <f t="shared" si="79"/>
        <v>107.33299999999963</v>
      </c>
      <c r="V608" s="317">
        <f t="shared" si="80"/>
        <v>1396.3289999999997</v>
      </c>
      <c r="W608" s="249">
        <v>11148</v>
      </c>
      <c r="X608" s="316"/>
      <c r="Y608" s="317"/>
      <c r="Z608" s="116">
        <f t="shared" si="81"/>
        <v>81</v>
      </c>
    </row>
    <row r="609" spans="1:26" s="249" customFormat="1">
      <c r="A609" s="249" t="s">
        <v>2039</v>
      </c>
      <c r="B609" s="249" t="s">
        <v>2040</v>
      </c>
      <c r="E609" s="99"/>
      <c r="F609" s="99" t="s">
        <v>2031</v>
      </c>
      <c r="G609" s="134" t="str">
        <f t="shared" si="76"/>
        <v>24/6/2008</v>
      </c>
      <c r="H609" s="249">
        <v>24</v>
      </c>
      <c r="I609" s="249">
        <v>6</v>
      </c>
      <c r="J609" s="249">
        <v>2008</v>
      </c>
      <c r="K609" s="249" t="s">
        <v>1768</v>
      </c>
      <c r="L609" s="99"/>
      <c r="M609" s="249" t="s">
        <v>798</v>
      </c>
      <c r="N609" s="355">
        <v>12641.68</v>
      </c>
      <c r="O609" s="355"/>
      <c r="Q609" s="249">
        <v>10</v>
      </c>
      <c r="R609" s="30">
        <f t="shared" si="77"/>
        <v>105.339</v>
      </c>
      <c r="S609" s="5">
        <v>8216.4419999999991</v>
      </c>
      <c r="T609" s="317">
        <f t="shared" si="78"/>
        <v>8532.4590000000007</v>
      </c>
      <c r="U609" s="15">
        <f t="shared" si="79"/>
        <v>316.01700000000164</v>
      </c>
      <c r="V609" s="317">
        <f t="shared" si="80"/>
        <v>4109.2209999999995</v>
      </c>
      <c r="W609" s="249">
        <v>11148</v>
      </c>
      <c r="X609" s="316"/>
      <c r="Y609" s="317"/>
      <c r="Z609" s="116">
        <f t="shared" si="81"/>
        <v>81</v>
      </c>
    </row>
    <row r="610" spans="1:26" s="249" customFormat="1">
      <c r="A610" s="249" t="s">
        <v>2041</v>
      </c>
      <c r="B610" s="249" t="s">
        <v>2042</v>
      </c>
      <c r="E610" s="99"/>
      <c r="F610" s="99" t="s">
        <v>2031</v>
      </c>
      <c r="G610" s="134" t="str">
        <f t="shared" si="76"/>
        <v>24/6/2008</v>
      </c>
      <c r="H610" s="249">
        <v>24</v>
      </c>
      <c r="I610" s="249">
        <v>6</v>
      </c>
      <c r="J610" s="249">
        <v>2008</v>
      </c>
      <c r="K610" s="249" t="s">
        <v>1768</v>
      </c>
      <c r="L610" s="99"/>
      <c r="M610" s="249" t="s">
        <v>798</v>
      </c>
      <c r="N610" s="355">
        <v>5765.2</v>
      </c>
      <c r="O610" s="355"/>
      <c r="Q610" s="249">
        <v>10</v>
      </c>
      <c r="R610" s="30">
        <f t="shared" si="77"/>
        <v>48.034999999999997</v>
      </c>
      <c r="S610" s="5">
        <v>3746.7299999999996</v>
      </c>
      <c r="T610" s="317">
        <f t="shared" si="78"/>
        <v>3890.8349999999996</v>
      </c>
      <c r="U610" s="15">
        <f t="shared" si="79"/>
        <v>144.10500000000002</v>
      </c>
      <c r="V610" s="317">
        <f t="shared" si="80"/>
        <v>1874.3650000000002</v>
      </c>
      <c r="W610" s="249">
        <v>11148</v>
      </c>
      <c r="X610" s="316"/>
      <c r="Y610" s="317"/>
      <c r="Z610" s="116">
        <f t="shared" si="81"/>
        <v>81</v>
      </c>
    </row>
    <row r="611" spans="1:26" s="249" customFormat="1">
      <c r="A611" s="249" t="s">
        <v>2043</v>
      </c>
      <c r="B611" s="249" t="s">
        <v>2044</v>
      </c>
      <c r="E611" s="99"/>
      <c r="F611" s="99" t="s">
        <v>2031</v>
      </c>
      <c r="G611" s="134" t="str">
        <f t="shared" si="76"/>
        <v>24/6/2008</v>
      </c>
      <c r="H611" s="249">
        <v>24</v>
      </c>
      <c r="I611" s="249">
        <v>6</v>
      </c>
      <c r="J611" s="249">
        <v>2008</v>
      </c>
      <c r="K611" s="249" t="s">
        <v>1768</v>
      </c>
      <c r="L611" s="99"/>
      <c r="M611" s="249" t="s">
        <v>798</v>
      </c>
      <c r="N611" s="355">
        <v>4756</v>
      </c>
      <c r="O611" s="355" t="s">
        <v>2034</v>
      </c>
      <c r="Q611" s="249">
        <v>10</v>
      </c>
      <c r="R611" s="30">
        <f t="shared" si="77"/>
        <v>39.625</v>
      </c>
      <c r="S611" s="5">
        <v>3090.75</v>
      </c>
      <c r="T611" s="317">
        <f t="shared" si="78"/>
        <v>3209.625</v>
      </c>
      <c r="U611" s="15">
        <f t="shared" si="79"/>
        <v>118.875</v>
      </c>
      <c r="V611" s="317">
        <f t="shared" si="80"/>
        <v>1546.375</v>
      </c>
      <c r="W611" s="249">
        <v>11148</v>
      </c>
      <c r="X611" s="316"/>
      <c r="Y611" s="317"/>
      <c r="Z611" s="116">
        <f t="shared" si="81"/>
        <v>81</v>
      </c>
    </row>
    <row r="612" spans="1:26" s="249" customFormat="1">
      <c r="A612" s="249" t="s">
        <v>2045</v>
      </c>
      <c r="B612" s="249" t="s">
        <v>2046</v>
      </c>
      <c r="E612" s="99"/>
      <c r="F612" s="99" t="s">
        <v>2031</v>
      </c>
      <c r="G612" s="134" t="str">
        <f t="shared" si="76"/>
        <v>24/6/2008</v>
      </c>
      <c r="H612" s="249">
        <v>24</v>
      </c>
      <c r="I612" s="249">
        <v>6</v>
      </c>
      <c r="J612" s="249">
        <v>2008</v>
      </c>
      <c r="K612" s="249" t="s">
        <v>1768</v>
      </c>
      <c r="L612" s="99"/>
      <c r="M612" s="249" t="s">
        <v>798</v>
      </c>
      <c r="N612" s="355">
        <v>5505.36</v>
      </c>
      <c r="O612" s="355"/>
      <c r="Q612" s="249">
        <v>10</v>
      </c>
      <c r="R612" s="30">
        <f t="shared" si="77"/>
        <v>45.86966666666666</v>
      </c>
      <c r="S612" s="5">
        <v>3577.8339999999994</v>
      </c>
      <c r="T612" s="317">
        <f t="shared" si="78"/>
        <v>3715.4429999999993</v>
      </c>
      <c r="U612" s="15">
        <f t="shared" si="79"/>
        <v>137.60899999999992</v>
      </c>
      <c r="V612" s="317">
        <f t="shared" si="80"/>
        <v>1789.9170000000004</v>
      </c>
      <c r="X612" s="316"/>
      <c r="Y612" s="317"/>
      <c r="Z612" s="116">
        <f t="shared" si="81"/>
        <v>81</v>
      </c>
    </row>
    <row r="613" spans="1:26" s="249" customFormat="1">
      <c r="A613" s="249" t="s">
        <v>2047</v>
      </c>
      <c r="B613" s="249" t="s">
        <v>2048</v>
      </c>
      <c r="E613" s="99"/>
      <c r="F613" s="99" t="s">
        <v>2031</v>
      </c>
      <c r="G613" s="134" t="str">
        <f t="shared" si="76"/>
        <v>1/7/2008</v>
      </c>
      <c r="H613" s="249">
        <v>1</v>
      </c>
      <c r="I613" s="249">
        <v>7</v>
      </c>
      <c r="J613" s="249">
        <v>2008</v>
      </c>
      <c r="L613" s="99"/>
      <c r="M613" s="249" t="s">
        <v>798</v>
      </c>
      <c r="N613" s="355">
        <v>5921.57</v>
      </c>
      <c r="O613" s="355" t="s">
        <v>950</v>
      </c>
      <c r="Q613" s="249">
        <v>10</v>
      </c>
      <c r="R613" s="30">
        <f t="shared" si="77"/>
        <v>49.338083333333337</v>
      </c>
      <c r="S613" s="5">
        <v>3799.0324166666669</v>
      </c>
      <c r="T613" s="317">
        <f t="shared" si="78"/>
        <v>3947.0466666666671</v>
      </c>
      <c r="U613" s="15">
        <f t="shared" si="79"/>
        <v>148.01425000000017</v>
      </c>
      <c r="V613" s="317">
        <f t="shared" si="80"/>
        <v>1974.5233333333326</v>
      </c>
      <c r="X613" s="316"/>
      <c r="Y613" s="317"/>
      <c r="Z613" s="116">
        <f t="shared" si="81"/>
        <v>80</v>
      </c>
    </row>
    <row r="614" spans="1:26" s="249" customFormat="1">
      <c r="A614" s="249" t="s">
        <v>2049</v>
      </c>
      <c r="B614" s="249" t="s">
        <v>2050</v>
      </c>
      <c r="C614" s="249" t="s">
        <v>2051</v>
      </c>
      <c r="E614" s="99"/>
      <c r="F614" s="99" t="s">
        <v>2052</v>
      </c>
      <c r="G614" s="134" t="str">
        <f t="shared" si="76"/>
        <v>2/7/2008</v>
      </c>
      <c r="H614" s="249">
        <v>2</v>
      </c>
      <c r="I614" s="249">
        <v>7</v>
      </c>
      <c r="J614" s="249">
        <v>2008</v>
      </c>
      <c r="L614" s="99"/>
      <c r="M614" s="249" t="s">
        <v>798</v>
      </c>
      <c r="N614" s="230">
        <v>16694.830000000002</v>
      </c>
      <c r="O614" s="231" t="s">
        <v>1566</v>
      </c>
      <c r="Q614" s="249">
        <v>10</v>
      </c>
      <c r="R614" s="30">
        <f t="shared" si="77"/>
        <v>139.11525000000003</v>
      </c>
      <c r="S614" s="5">
        <v>10711.874250000003</v>
      </c>
      <c r="T614" s="317">
        <f t="shared" si="78"/>
        <v>11129.220000000003</v>
      </c>
      <c r="U614" s="15">
        <f t="shared" si="79"/>
        <v>417.34575000000041</v>
      </c>
      <c r="V614" s="317">
        <f t="shared" si="80"/>
        <v>5565.6099999999988</v>
      </c>
      <c r="W614" s="249">
        <v>11224</v>
      </c>
      <c r="X614" s="316"/>
      <c r="Y614" s="317"/>
      <c r="Z614" s="116">
        <f t="shared" si="81"/>
        <v>80</v>
      </c>
    </row>
    <row r="615" spans="1:26" s="324" customFormat="1">
      <c r="A615" s="324" t="s">
        <v>2053</v>
      </c>
      <c r="B615" s="324" t="s">
        <v>2054</v>
      </c>
      <c r="E615" s="152"/>
      <c r="F615" s="152" t="s">
        <v>2055</v>
      </c>
      <c r="G615" s="153" t="str">
        <f t="shared" si="76"/>
        <v>7/8/2008</v>
      </c>
      <c r="H615" s="324">
        <v>7</v>
      </c>
      <c r="I615" s="324">
        <v>8</v>
      </c>
      <c r="J615" s="324">
        <v>2008</v>
      </c>
      <c r="L615" s="152"/>
      <c r="M615" s="324" t="s">
        <v>798</v>
      </c>
      <c r="N615" s="573">
        <v>19980</v>
      </c>
      <c r="O615" s="574" t="s">
        <v>1662</v>
      </c>
      <c r="Q615" s="324">
        <v>10</v>
      </c>
      <c r="R615" s="18">
        <f t="shared" si="77"/>
        <v>166.49166666666667</v>
      </c>
      <c r="S615" s="5">
        <v>12653.366666666667</v>
      </c>
      <c r="T615" s="325">
        <f t="shared" si="78"/>
        <v>13152.841666666667</v>
      </c>
      <c r="U615" s="568">
        <f t="shared" si="79"/>
        <v>499.47500000000036</v>
      </c>
      <c r="V615" s="325">
        <f t="shared" si="80"/>
        <v>6827.1583333333328</v>
      </c>
      <c r="W615" s="324">
        <v>11325</v>
      </c>
      <c r="X615" s="326"/>
      <c r="Y615" s="325"/>
      <c r="Z615" s="159">
        <f t="shared" si="81"/>
        <v>79</v>
      </c>
    </row>
    <row r="616" spans="1:26" s="249" customFormat="1">
      <c r="A616" s="249" t="s">
        <v>2056</v>
      </c>
      <c r="B616" s="249" t="s">
        <v>2057</v>
      </c>
      <c r="E616" s="99"/>
      <c r="F616" s="99" t="s">
        <v>2055</v>
      </c>
      <c r="G616" s="134" t="str">
        <f t="shared" si="76"/>
        <v>4/11/2008</v>
      </c>
      <c r="H616" s="363">
        <v>4</v>
      </c>
      <c r="I616" s="249">
        <v>11</v>
      </c>
      <c r="J616" s="249">
        <v>2008</v>
      </c>
      <c r="K616" s="249" t="s">
        <v>422</v>
      </c>
      <c r="L616" s="99"/>
      <c r="M616" s="249" t="s">
        <v>798</v>
      </c>
      <c r="N616" s="232">
        <v>7195</v>
      </c>
      <c r="O616" s="233" t="s">
        <v>2058</v>
      </c>
      <c r="Q616" s="249">
        <v>10</v>
      </c>
      <c r="R616" s="30">
        <f t="shared" si="77"/>
        <v>59.949999999999996</v>
      </c>
      <c r="S616" s="5">
        <v>4376.3499999999995</v>
      </c>
      <c r="T616" s="317">
        <f t="shared" si="78"/>
        <v>4556.2</v>
      </c>
      <c r="U616" s="15">
        <f t="shared" si="79"/>
        <v>179.85000000000036</v>
      </c>
      <c r="V616" s="317">
        <f t="shared" si="80"/>
        <v>2638.8</v>
      </c>
      <c r="W616" s="249">
        <v>11797</v>
      </c>
      <c r="X616" s="316"/>
      <c r="Y616" s="317"/>
      <c r="Z616" s="139">
        <f t="shared" si="81"/>
        <v>76</v>
      </c>
    </row>
    <row r="617" spans="1:26" s="249" customFormat="1">
      <c r="A617" s="249" t="s">
        <v>2059</v>
      </c>
      <c r="B617" s="249" t="s">
        <v>2060</v>
      </c>
      <c r="E617" s="99"/>
      <c r="F617" s="99" t="s">
        <v>2055</v>
      </c>
      <c r="G617" s="134" t="str">
        <f t="shared" si="76"/>
        <v>4/11/2008</v>
      </c>
      <c r="H617" s="363">
        <v>4</v>
      </c>
      <c r="I617" s="249">
        <v>11</v>
      </c>
      <c r="J617" s="249">
        <v>2008</v>
      </c>
      <c r="K617" s="249" t="s">
        <v>422</v>
      </c>
      <c r="L617" s="99"/>
      <c r="M617" s="249" t="s">
        <v>2001</v>
      </c>
      <c r="N617" s="232">
        <v>7195</v>
      </c>
      <c r="O617" s="232"/>
      <c r="Q617" s="249">
        <v>10</v>
      </c>
      <c r="R617" s="30">
        <f t="shared" si="77"/>
        <v>59.949999999999996</v>
      </c>
      <c r="S617" s="5">
        <v>4376.3499999999995</v>
      </c>
      <c r="T617" s="317">
        <f t="shared" si="78"/>
        <v>4556.2</v>
      </c>
      <c r="U617" s="15">
        <f t="shared" si="79"/>
        <v>179.85000000000036</v>
      </c>
      <c r="V617" s="317">
        <f t="shared" si="80"/>
        <v>2638.8</v>
      </c>
      <c r="W617" s="249">
        <v>11797</v>
      </c>
      <c r="X617" s="316"/>
      <c r="Y617" s="317"/>
      <c r="Z617" s="116">
        <f t="shared" si="81"/>
        <v>76</v>
      </c>
    </row>
    <row r="618" spans="1:26" s="249" customFormat="1">
      <c r="A618" s="249" t="s">
        <v>2061</v>
      </c>
      <c r="B618" s="249" t="s">
        <v>2062</v>
      </c>
      <c r="E618" s="99"/>
      <c r="F618" s="99" t="s">
        <v>2055</v>
      </c>
      <c r="G618" s="134" t="str">
        <f t="shared" si="76"/>
        <v>4/11/2008</v>
      </c>
      <c r="H618" s="363">
        <v>4</v>
      </c>
      <c r="I618" s="249">
        <v>11</v>
      </c>
      <c r="J618" s="249">
        <v>2008</v>
      </c>
      <c r="K618" s="249" t="s">
        <v>422</v>
      </c>
      <c r="L618" s="99"/>
      <c r="M618" s="249" t="s">
        <v>2003</v>
      </c>
      <c r="N618" s="232">
        <v>7195</v>
      </c>
      <c r="O618" s="232"/>
      <c r="Q618" s="249">
        <v>10</v>
      </c>
      <c r="R618" s="30">
        <f t="shared" si="77"/>
        <v>59.949999999999996</v>
      </c>
      <c r="S618" s="5">
        <v>4376.3499999999995</v>
      </c>
      <c r="T618" s="317">
        <f t="shared" si="78"/>
        <v>4556.2</v>
      </c>
      <c r="U618" s="15">
        <f t="shared" si="79"/>
        <v>179.85000000000036</v>
      </c>
      <c r="V618" s="317">
        <f t="shared" si="80"/>
        <v>2638.8</v>
      </c>
      <c r="W618" s="249">
        <v>11797</v>
      </c>
      <c r="X618" s="316"/>
      <c r="Y618" s="317"/>
      <c r="Z618" s="116">
        <f t="shared" si="81"/>
        <v>76</v>
      </c>
    </row>
    <row r="619" spans="1:26" s="249" customFormat="1">
      <c r="A619" s="249" t="s">
        <v>2063</v>
      </c>
      <c r="B619" s="249" t="s">
        <v>2064</v>
      </c>
      <c r="E619" s="99"/>
      <c r="F619" s="99" t="s">
        <v>2055</v>
      </c>
      <c r="G619" s="134" t="str">
        <f t="shared" si="76"/>
        <v>4/11/2008</v>
      </c>
      <c r="H619" s="363">
        <v>4</v>
      </c>
      <c r="I619" s="249">
        <v>11</v>
      </c>
      <c r="J619" s="249">
        <v>2008</v>
      </c>
      <c r="K619" s="249" t="s">
        <v>422</v>
      </c>
      <c r="L619" s="99"/>
      <c r="M619" s="249" t="s">
        <v>2005</v>
      </c>
      <c r="N619" s="232">
        <v>7195</v>
      </c>
      <c r="O619" s="232"/>
      <c r="Q619" s="249">
        <v>10</v>
      </c>
      <c r="R619" s="30">
        <f t="shared" si="77"/>
        <v>59.949999999999996</v>
      </c>
      <c r="S619" s="5">
        <v>4376.3499999999995</v>
      </c>
      <c r="T619" s="317">
        <f t="shared" si="78"/>
        <v>4556.2</v>
      </c>
      <c r="U619" s="15">
        <f t="shared" si="79"/>
        <v>179.85000000000036</v>
      </c>
      <c r="V619" s="317">
        <f t="shared" si="80"/>
        <v>2638.8</v>
      </c>
      <c r="W619" s="249">
        <v>11797</v>
      </c>
      <c r="X619" s="316"/>
      <c r="Y619" s="317"/>
      <c r="Z619" s="116">
        <f t="shared" si="81"/>
        <v>76</v>
      </c>
    </row>
    <row r="620" spans="1:26" s="249" customFormat="1">
      <c r="A620" s="249" t="s">
        <v>2065</v>
      </c>
      <c r="B620" s="249" t="s">
        <v>2066</v>
      </c>
      <c r="E620" s="99"/>
      <c r="F620" s="99" t="s">
        <v>2055</v>
      </c>
      <c r="G620" s="134" t="str">
        <f t="shared" si="76"/>
        <v>4/11/2008</v>
      </c>
      <c r="H620" s="363">
        <v>4</v>
      </c>
      <c r="I620" s="249">
        <v>11</v>
      </c>
      <c r="J620" s="249">
        <v>2008</v>
      </c>
      <c r="K620" s="249" t="s">
        <v>422</v>
      </c>
      <c r="L620" s="99"/>
      <c r="M620" s="249" t="s">
        <v>2007</v>
      </c>
      <c r="N620" s="232">
        <v>7195</v>
      </c>
      <c r="O620" s="232"/>
      <c r="Q620" s="249">
        <v>10</v>
      </c>
      <c r="R620" s="30">
        <f t="shared" si="77"/>
        <v>59.949999999999996</v>
      </c>
      <c r="S620" s="5">
        <v>4376.3499999999995</v>
      </c>
      <c r="T620" s="317">
        <f t="shared" si="78"/>
        <v>4556.2</v>
      </c>
      <c r="U620" s="15">
        <f t="shared" si="79"/>
        <v>179.85000000000036</v>
      </c>
      <c r="V620" s="317">
        <f t="shared" si="80"/>
        <v>2638.8</v>
      </c>
      <c r="W620" s="249">
        <v>11797</v>
      </c>
      <c r="X620" s="316"/>
      <c r="Y620" s="317"/>
      <c r="Z620" s="116">
        <f t="shared" si="81"/>
        <v>76</v>
      </c>
    </row>
    <row r="621" spans="1:26" s="249" customFormat="1">
      <c r="A621" s="249" t="s">
        <v>2067</v>
      </c>
      <c r="B621" s="249" t="s">
        <v>2068</v>
      </c>
      <c r="C621" s="249" t="s">
        <v>2069</v>
      </c>
      <c r="D621" s="249" t="s">
        <v>2070</v>
      </c>
      <c r="E621" s="99"/>
      <c r="F621" s="99" t="s">
        <v>2071</v>
      </c>
      <c r="G621" s="134" t="str">
        <f t="shared" si="76"/>
        <v>4/9/2008</v>
      </c>
      <c r="H621" s="249">
        <v>4</v>
      </c>
      <c r="I621" s="249">
        <v>9</v>
      </c>
      <c r="J621" s="249">
        <v>2008</v>
      </c>
      <c r="L621" s="99"/>
      <c r="M621" s="249" t="s">
        <v>798</v>
      </c>
      <c r="N621" s="232">
        <v>5000</v>
      </c>
      <c r="O621" s="232"/>
      <c r="Q621" s="249">
        <v>10</v>
      </c>
      <c r="R621" s="30">
        <f t="shared" si="77"/>
        <v>41.658333333333331</v>
      </c>
      <c r="S621" s="5">
        <v>3124.375</v>
      </c>
      <c r="T621" s="317">
        <f t="shared" si="78"/>
        <v>3249.35</v>
      </c>
      <c r="U621" s="15">
        <f t="shared" si="79"/>
        <v>124.97499999999991</v>
      </c>
      <c r="V621" s="317">
        <f t="shared" si="80"/>
        <v>1750.65</v>
      </c>
      <c r="W621" s="249">
        <v>11444</v>
      </c>
      <c r="X621" s="316"/>
      <c r="Y621" s="317"/>
      <c r="Z621" s="116">
        <f t="shared" si="81"/>
        <v>78</v>
      </c>
    </row>
    <row r="622" spans="1:26" s="249" customFormat="1">
      <c r="A622" s="249" t="s">
        <v>2072</v>
      </c>
      <c r="B622" s="249" t="s">
        <v>2068</v>
      </c>
      <c r="C622" s="249" t="s">
        <v>2069</v>
      </c>
      <c r="D622" s="249" t="s">
        <v>2070</v>
      </c>
      <c r="E622" s="99"/>
      <c r="F622" s="99" t="s">
        <v>2071</v>
      </c>
      <c r="G622" s="134" t="str">
        <f t="shared" si="76"/>
        <v>4/9/2008</v>
      </c>
      <c r="H622" s="249">
        <v>4</v>
      </c>
      <c r="I622" s="249">
        <v>9</v>
      </c>
      <c r="J622" s="249">
        <v>2008</v>
      </c>
      <c r="L622" s="99"/>
      <c r="M622" s="249" t="s">
        <v>798</v>
      </c>
      <c r="N622" s="232">
        <v>5000</v>
      </c>
      <c r="O622" s="232"/>
      <c r="Q622" s="249">
        <v>10</v>
      </c>
      <c r="R622" s="30">
        <f t="shared" si="77"/>
        <v>41.658333333333331</v>
      </c>
      <c r="S622" s="5">
        <v>3124.375</v>
      </c>
      <c r="T622" s="317">
        <f t="shared" si="78"/>
        <v>3249.35</v>
      </c>
      <c r="U622" s="15">
        <f t="shared" si="79"/>
        <v>124.97499999999991</v>
      </c>
      <c r="V622" s="317">
        <f t="shared" si="80"/>
        <v>1750.65</v>
      </c>
      <c r="W622" s="249">
        <v>11444</v>
      </c>
      <c r="X622" s="316"/>
      <c r="Y622" s="317"/>
      <c r="Z622" s="116">
        <f t="shared" si="81"/>
        <v>78</v>
      </c>
    </row>
    <row r="623" spans="1:26" s="249" customFormat="1">
      <c r="A623" s="249" t="s">
        <v>2073</v>
      </c>
      <c r="B623" s="249" t="s">
        <v>2074</v>
      </c>
      <c r="C623" s="249" t="s">
        <v>2075</v>
      </c>
      <c r="E623" s="99"/>
      <c r="F623" s="99" t="s">
        <v>2076</v>
      </c>
      <c r="G623" s="134" t="str">
        <f t="shared" si="76"/>
        <v>23/9/2008</v>
      </c>
      <c r="H623" s="249">
        <v>23</v>
      </c>
      <c r="I623" s="249">
        <v>9</v>
      </c>
      <c r="J623" s="249">
        <v>2008</v>
      </c>
      <c r="L623" s="99"/>
      <c r="M623" s="249" t="s">
        <v>798</v>
      </c>
      <c r="N623" s="232">
        <v>13012.75</v>
      </c>
      <c r="O623" s="232"/>
      <c r="Q623" s="249">
        <v>10</v>
      </c>
      <c r="R623" s="30">
        <f t="shared" si="77"/>
        <v>108.43124999999999</v>
      </c>
      <c r="S623" s="5">
        <v>8132.3437499999991</v>
      </c>
      <c r="T623" s="317">
        <f t="shared" si="78"/>
        <v>8457.6374999999989</v>
      </c>
      <c r="U623" s="15">
        <f t="shared" si="79"/>
        <v>325.29374999999982</v>
      </c>
      <c r="V623" s="317">
        <f t="shared" si="80"/>
        <v>4555.1125000000011</v>
      </c>
      <c r="W623" s="249">
        <v>11485</v>
      </c>
      <c r="X623" s="316"/>
      <c r="Y623" s="317"/>
      <c r="Z623" s="116">
        <f t="shared" si="81"/>
        <v>78</v>
      </c>
    </row>
    <row r="624" spans="1:26" s="249" customFormat="1">
      <c r="A624" s="249" t="s">
        <v>2077</v>
      </c>
      <c r="B624" s="249" t="s">
        <v>2078</v>
      </c>
      <c r="C624" s="249" t="s">
        <v>2075</v>
      </c>
      <c r="E624" s="99"/>
      <c r="F624" s="99" t="s">
        <v>2076</v>
      </c>
      <c r="G624" s="134" t="str">
        <f t="shared" si="76"/>
        <v>23/9/2008</v>
      </c>
      <c r="H624" s="249">
        <v>23</v>
      </c>
      <c r="I624" s="249">
        <v>9</v>
      </c>
      <c r="J624" s="249">
        <v>2008</v>
      </c>
      <c r="L624" s="99"/>
      <c r="M624" s="249" t="s">
        <v>798</v>
      </c>
      <c r="N624" s="232">
        <v>13224</v>
      </c>
      <c r="O624" s="232"/>
      <c r="Q624" s="249">
        <v>10</v>
      </c>
      <c r="R624" s="30">
        <f t="shared" si="77"/>
        <v>110.19166666666666</v>
      </c>
      <c r="S624" s="5">
        <v>8264.375</v>
      </c>
      <c r="T624" s="317">
        <f t="shared" si="78"/>
        <v>8594.9499999999989</v>
      </c>
      <c r="U624" s="15">
        <f t="shared" si="79"/>
        <v>330.57499999999891</v>
      </c>
      <c r="V624" s="317">
        <f t="shared" si="80"/>
        <v>4629.0500000000011</v>
      </c>
      <c r="W624" s="249">
        <v>11485</v>
      </c>
      <c r="X624" s="316"/>
      <c r="Y624" s="317"/>
      <c r="Z624" s="116">
        <f t="shared" si="81"/>
        <v>78</v>
      </c>
    </row>
    <row r="625" spans="1:26" s="249" customFormat="1">
      <c r="A625" s="249" t="s">
        <v>2079</v>
      </c>
      <c r="B625" s="249" t="s">
        <v>2080</v>
      </c>
      <c r="D625" s="249" t="s">
        <v>2081</v>
      </c>
      <c r="E625" s="99"/>
      <c r="F625" s="99" t="s">
        <v>2082</v>
      </c>
      <c r="G625" s="134" t="str">
        <f t="shared" si="76"/>
        <v>25/9/2008</v>
      </c>
      <c r="H625" s="249">
        <v>25</v>
      </c>
      <c r="I625" s="249">
        <v>9</v>
      </c>
      <c r="J625" s="249">
        <v>2008</v>
      </c>
      <c r="L625" s="99"/>
      <c r="M625" s="249" t="s">
        <v>798</v>
      </c>
      <c r="N625" s="232">
        <v>17162.2</v>
      </c>
      <c r="O625" s="232"/>
      <c r="Q625" s="249">
        <v>10</v>
      </c>
      <c r="R625" s="30">
        <f t="shared" si="77"/>
        <v>143.01000000000002</v>
      </c>
      <c r="S625" s="5">
        <v>10725.750000000002</v>
      </c>
      <c r="T625" s="317">
        <f t="shared" si="78"/>
        <v>11154.78</v>
      </c>
      <c r="U625" s="15">
        <f t="shared" si="79"/>
        <v>429.02999999999884</v>
      </c>
      <c r="V625" s="317">
        <f t="shared" si="80"/>
        <v>6007.42</v>
      </c>
      <c r="W625" s="249">
        <v>11486</v>
      </c>
      <c r="X625" s="316"/>
      <c r="Y625" s="317"/>
      <c r="Z625" s="116">
        <f t="shared" si="81"/>
        <v>78</v>
      </c>
    </row>
    <row r="626" spans="1:26" s="249" customFormat="1">
      <c r="A626" s="249" t="s">
        <v>2083</v>
      </c>
      <c r="B626" s="249" t="s">
        <v>2084</v>
      </c>
      <c r="D626" s="249" t="s">
        <v>2085</v>
      </c>
      <c r="E626" s="99"/>
      <c r="F626" s="99" t="s">
        <v>2082</v>
      </c>
      <c r="G626" s="134" t="str">
        <f t="shared" si="76"/>
        <v>25/9/2008</v>
      </c>
      <c r="H626" s="249">
        <v>25</v>
      </c>
      <c r="I626" s="249">
        <v>9</v>
      </c>
      <c r="J626" s="249">
        <v>2008</v>
      </c>
      <c r="L626" s="99"/>
      <c r="M626" s="249" t="s">
        <v>798</v>
      </c>
      <c r="N626" s="232">
        <v>4056.52</v>
      </c>
      <c r="O626" s="232"/>
      <c r="Q626" s="249">
        <v>10</v>
      </c>
      <c r="R626" s="30">
        <f t="shared" si="77"/>
        <v>33.795999999999999</v>
      </c>
      <c r="S626" s="5">
        <v>2534.6999999999998</v>
      </c>
      <c r="T626" s="317">
        <f t="shared" si="78"/>
        <v>2636.0879999999997</v>
      </c>
      <c r="U626" s="15">
        <f t="shared" si="79"/>
        <v>101.38799999999992</v>
      </c>
      <c r="V626" s="317">
        <f t="shared" si="80"/>
        <v>1420.4320000000002</v>
      </c>
      <c r="W626" s="249">
        <v>11486</v>
      </c>
      <c r="X626" s="316"/>
      <c r="Y626" s="317"/>
      <c r="Z626" s="116">
        <f t="shared" si="81"/>
        <v>78</v>
      </c>
    </row>
    <row r="627" spans="1:26" s="249" customFormat="1">
      <c r="A627" s="249" t="s">
        <v>2086</v>
      </c>
      <c r="B627" s="249" t="s">
        <v>2087</v>
      </c>
      <c r="D627" s="249" t="s">
        <v>2088</v>
      </c>
      <c r="E627" s="99"/>
      <c r="F627" s="99" t="s">
        <v>2082</v>
      </c>
      <c r="G627" s="134" t="str">
        <f t="shared" si="76"/>
        <v>25/9/2008</v>
      </c>
      <c r="H627" s="249">
        <v>25</v>
      </c>
      <c r="I627" s="249">
        <v>9</v>
      </c>
      <c r="J627" s="249">
        <v>2008</v>
      </c>
      <c r="L627" s="99"/>
      <c r="M627" s="249" t="s">
        <v>798</v>
      </c>
      <c r="N627" s="232">
        <v>2822.28</v>
      </c>
      <c r="O627" s="232"/>
      <c r="Q627" s="249">
        <v>10</v>
      </c>
      <c r="R627" s="30">
        <f t="shared" si="77"/>
        <v>23.510666666666669</v>
      </c>
      <c r="S627" s="5">
        <v>1763.3000000000002</v>
      </c>
      <c r="T627" s="317">
        <f t="shared" si="78"/>
        <v>1833.8320000000001</v>
      </c>
      <c r="U627" s="15">
        <f t="shared" si="79"/>
        <v>70.531999999999925</v>
      </c>
      <c r="V627" s="317">
        <f t="shared" si="80"/>
        <v>988.44800000000009</v>
      </c>
      <c r="W627" s="249">
        <v>11486</v>
      </c>
      <c r="X627" s="316"/>
      <c r="Y627" s="317"/>
      <c r="Z627" s="116">
        <f t="shared" si="81"/>
        <v>78</v>
      </c>
    </row>
    <row r="628" spans="1:26" s="249" customFormat="1">
      <c r="A628" s="249" t="s">
        <v>2089</v>
      </c>
      <c r="B628" s="249" t="s">
        <v>2090</v>
      </c>
      <c r="D628" s="249" t="s">
        <v>2091</v>
      </c>
      <c r="E628" s="99"/>
      <c r="F628" s="99" t="s">
        <v>2082</v>
      </c>
      <c r="G628" s="134" t="str">
        <f t="shared" si="76"/>
        <v>25/9/2008</v>
      </c>
      <c r="H628" s="249">
        <v>25</v>
      </c>
      <c r="I628" s="249">
        <v>9</v>
      </c>
      <c r="J628" s="249">
        <v>2008</v>
      </c>
      <c r="L628" s="99"/>
      <c r="M628" s="249" t="s">
        <v>798</v>
      </c>
      <c r="N628" s="235">
        <v>5744.32</v>
      </c>
      <c r="O628" s="235"/>
      <c r="Q628" s="249">
        <v>10</v>
      </c>
      <c r="R628" s="30">
        <f t="shared" si="77"/>
        <v>47.860999999999997</v>
      </c>
      <c r="S628" s="5">
        <v>3589.5749999999998</v>
      </c>
      <c r="T628" s="317">
        <f t="shared" si="78"/>
        <v>3733.1579999999999</v>
      </c>
      <c r="U628" s="15">
        <f t="shared" si="79"/>
        <v>143.58300000000008</v>
      </c>
      <c r="V628" s="317">
        <f t="shared" si="80"/>
        <v>2011.1619999999998</v>
      </c>
      <c r="W628" s="249">
        <v>11486</v>
      </c>
      <c r="X628" s="316"/>
      <c r="Y628" s="317"/>
      <c r="Z628" s="116">
        <f t="shared" si="81"/>
        <v>78</v>
      </c>
    </row>
    <row r="629" spans="1:26" s="249" customFormat="1">
      <c r="A629" s="249" t="s">
        <v>2092</v>
      </c>
      <c r="B629" s="249" t="s">
        <v>2090</v>
      </c>
      <c r="D629" s="249" t="s">
        <v>2093</v>
      </c>
      <c r="E629" s="99"/>
      <c r="F629" s="99" t="s">
        <v>2082</v>
      </c>
      <c r="G629" s="134" t="str">
        <f t="shared" si="76"/>
        <v>25/9/2008</v>
      </c>
      <c r="H629" s="249">
        <v>25</v>
      </c>
      <c r="I629" s="249">
        <v>9</v>
      </c>
      <c r="J629" s="249">
        <v>2008</v>
      </c>
      <c r="L629" s="99"/>
      <c r="M629" s="249" t="s">
        <v>798</v>
      </c>
      <c r="N629" s="235">
        <v>5744.32</v>
      </c>
      <c r="O629" s="235"/>
      <c r="Q629" s="249">
        <v>10</v>
      </c>
      <c r="R629" s="30">
        <f t="shared" si="77"/>
        <v>47.860999999999997</v>
      </c>
      <c r="S629" s="5">
        <v>3589.5749999999998</v>
      </c>
      <c r="T629" s="317">
        <f t="shared" si="78"/>
        <v>3733.1579999999999</v>
      </c>
      <c r="U629" s="15">
        <f t="shared" si="79"/>
        <v>143.58300000000008</v>
      </c>
      <c r="V629" s="317">
        <f t="shared" si="80"/>
        <v>2011.1619999999998</v>
      </c>
      <c r="W629" s="249">
        <v>11486</v>
      </c>
      <c r="X629" s="316"/>
      <c r="Y629" s="317"/>
      <c r="Z629" s="116">
        <f t="shared" si="81"/>
        <v>78</v>
      </c>
    </row>
    <row r="630" spans="1:26" s="249" customFormat="1">
      <c r="A630" s="249" t="s">
        <v>2094</v>
      </c>
      <c r="B630" s="249" t="s">
        <v>2090</v>
      </c>
      <c r="D630" s="249" t="s">
        <v>2093</v>
      </c>
      <c r="E630" s="99"/>
      <c r="F630" s="99" t="s">
        <v>2082</v>
      </c>
      <c r="G630" s="134" t="str">
        <f t="shared" si="76"/>
        <v>25/9/2008</v>
      </c>
      <c r="H630" s="249">
        <v>25</v>
      </c>
      <c r="I630" s="249">
        <v>9</v>
      </c>
      <c r="J630" s="249">
        <v>2008</v>
      </c>
      <c r="L630" s="99"/>
      <c r="M630" s="249" t="s">
        <v>798</v>
      </c>
      <c r="N630" s="235">
        <v>5744.32</v>
      </c>
      <c r="O630" s="235"/>
      <c r="Q630" s="249">
        <v>10</v>
      </c>
      <c r="R630" s="30">
        <f t="shared" si="77"/>
        <v>47.860999999999997</v>
      </c>
      <c r="S630" s="5">
        <v>3589.5749999999998</v>
      </c>
      <c r="T630" s="317">
        <f t="shared" si="78"/>
        <v>3733.1579999999999</v>
      </c>
      <c r="U630" s="15">
        <f t="shared" si="79"/>
        <v>143.58300000000008</v>
      </c>
      <c r="V630" s="317">
        <f t="shared" si="80"/>
        <v>2011.1619999999998</v>
      </c>
      <c r="W630" s="249">
        <v>11486</v>
      </c>
      <c r="X630" s="316"/>
      <c r="Y630" s="317"/>
      <c r="Z630" s="116">
        <f t="shared" si="81"/>
        <v>78</v>
      </c>
    </row>
    <row r="631" spans="1:26" s="249" customFormat="1">
      <c r="A631" s="249" t="s">
        <v>2095</v>
      </c>
      <c r="B631" s="249" t="s">
        <v>2090</v>
      </c>
      <c r="D631" s="249" t="s">
        <v>2093</v>
      </c>
      <c r="E631" s="99"/>
      <c r="F631" s="99" t="s">
        <v>2082</v>
      </c>
      <c r="G631" s="134" t="str">
        <f t="shared" si="76"/>
        <v>25/9/2008</v>
      </c>
      <c r="H631" s="249">
        <v>25</v>
      </c>
      <c r="I631" s="249">
        <v>9</v>
      </c>
      <c r="J631" s="249">
        <v>2008</v>
      </c>
      <c r="L631" s="99"/>
      <c r="M631" s="249" t="s">
        <v>798</v>
      </c>
      <c r="N631" s="235">
        <v>5744.32</v>
      </c>
      <c r="O631" s="235"/>
      <c r="Q631" s="249">
        <v>10</v>
      </c>
      <c r="R631" s="30">
        <f t="shared" si="77"/>
        <v>47.860999999999997</v>
      </c>
      <c r="S631" s="5">
        <v>3589.5749999999998</v>
      </c>
      <c r="T631" s="317">
        <f t="shared" si="78"/>
        <v>3733.1579999999999</v>
      </c>
      <c r="U631" s="15">
        <f t="shared" si="79"/>
        <v>143.58300000000008</v>
      </c>
      <c r="V631" s="317">
        <f t="shared" si="80"/>
        <v>2011.1619999999998</v>
      </c>
      <c r="W631" s="249">
        <v>11486</v>
      </c>
      <c r="X631" s="316"/>
      <c r="Y631" s="317"/>
      <c r="Z631" s="116">
        <f t="shared" si="81"/>
        <v>78</v>
      </c>
    </row>
    <row r="632" spans="1:26" s="249" customFormat="1">
      <c r="A632" s="249" t="s">
        <v>2096</v>
      </c>
      <c r="B632" s="249" t="s">
        <v>2097</v>
      </c>
      <c r="E632" s="99"/>
      <c r="F632" s="99" t="s">
        <v>2082</v>
      </c>
      <c r="G632" s="134" t="str">
        <f t="shared" si="76"/>
        <v>25/9/2008</v>
      </c>
      <c r="H632" s="249">
        <v>25</v>
      </c>
      <c r="I632" s="249">
        <v>9</v>
      </c>
      <c r="J632" s="249">
        <v>2008</v>
      </c>
      <c r="L632" s="99"/>
      <c r="M632" s="249" t="s">
        <v>798</v>
      </c>
      <c r="N632" s="232">
        <v>13583.6</v>
      </c>
      <c r="O632" s="232"/>
      <c r="Q632" s="249">
        <v>10</v>
      </c>
      <c r="R632" s="30">
        <f t="shared" si="77"/>
        <v>113.18833333333333</v>
      </c>
      <c r="S632" s="5">
        <v>8489.125</v>
      </c>
      <c r="T632" s="317">
        <f t="shared" si="78"/>
        <v>8828.69</v>
      </c>
      <c r="U632" s="15">
        <f t="shared" si="79"/>
        <v>339.56500000000051</v>
      </c>
      <c r="V632" s="317">
        <f t="shared" si="80"/>
        <v>4754.91</v>
      </c>
      <c r="W632" s="249">
        <v>11486</v>
      </c>
      <c r="X632" s="316"/>
      <c r="Y632" s="317"/>
      <c r="Z632" s="116">
        <f t="shared" si="81"/>
        <v>78</v>
      </c>
    </row>
    <row r="633" spans="1:26" s="249" customFormat="1">
      <c r="A633" s="249" t="s">
        <v>2098</v>
      </c>
      <c r="B633" s="249" t="s">
        <v>2099</v>
      </c>
      <c r="D633" s="249" t="s">
        <v>2800</v>
      </c>
      <c r="E633" s="99"/>
      <c r="F633" s="99" t="s">
        <v>2082</v>
      </c>
      <c r="G633" s="134" t="str">
        <f t="shared" si="76"/>
        <v>25/9/2008</v>
      </c>
      <c r="H633" s="249">
        <v>25</v>
      </c>
      <c r="I633" s="249">
        <v>9</v>
      </c>
      <c r="J633" s="249">
        <v>2008</v>
      </c>
      <c r="L633" s="99"/>
      <c r="M633" s="249" t="s">
        <v>798</v>
      </c>
      <c r="N633" s="232">
        <v>3984.6</v>
      </c>
      <c r="O633" s="232"/>
      <c r="Q633" s="249">
        <v>10</v>
      </c>
      <c r="R633" s="30">
        <f t="shared" si="77"/>
        <v>33.196666666666665</v>
      </c>
      <c r="S633" s="5">
        <v>2489.75</v>
      </c>
      <c r="T633" s="317">
        <f t="shared" si="78"/>
        <v>2589.3399999999997</v>
      </c>
      <c r="U633" s="15">
        <f t="shared" si="79"/>
        <v>99.589999999999691</v>
      </c>
      <c r="V633" s="317">
        <f t="shared" si="80"/>
        <v>1395.2600000000002</v>
      </c>
      <c r="W633" s="249">
        <v>11486</v>
      </c>
      <c r="X633" s="316"/>
      <c r="Y633" s="317"/>
      <c r="Z633" s="116">
        <f t="shared" si="81"/>
        <v>78</v>
      </c>
    </row>
    <row r="634" spans="1:26" s="249" customFormat="1">
      <c r="A634" s="249" t="s">
        <v>2100</v>
      </c>
      <c r="B634" s="249" t="s">
        <v>2099</v>
      </c>
      <c r="D634" s="249" t="s">
        <v>2800</v>
      </c>
      <c r="E634" s="99"/>
      <c r="F634" s="99" t="s">
        <v>2082</v>
      </c>
      <c r="G634" s="134" t="str">
        <f t="shared" si="76"/>
        <v>25/9/2008</v>
      </c>
      <c r="H634" s="249">
        <v>25</v>
      </c>
      <c r="I634" s="249">
        <v>9</v>
      </c>
      <c r="J634" s="249">
        <v>2008</v>
      </c>
      <c r="L634" s="99"/>
      <c r="M634" s="249" t="s">
        <v>798</v>
      </c>
      <c r="N634" s="232">
        <v>3984.6</v>
      </c>
      <c r="O634" s="232"/>
      <c r="Q634" s="249">
        <v>10</v>
      </c>
      <c r="R634" s="30">
        <f t="shared" si="77"/>
        <v>33.196666666666665</v>
      </c>
      <c r="S634" s="5">
        <v>2489.75</v>
      </c>
      <c r="T634" s="317">
        <f t="shared" si="78"/>
        <v>2589.3399999999997</v>
      </c>
      <c r="U634" s="15">
        <f t="shared" si="79"/>
        <v>99.589999999999691</v>
      </c>
      <c r="V634" s="317">
        <f t="shared" si="80"/>
        <v>1395.2600000000002</v>
      </c>
      <c r="W634" s="249">
        <v>11486</v>
      </c>
      <c r="X634" s="316"/>
      <c r="Y634" s="317"/>
      <c r="Z634" s="116">
        <f t="shared" si="81"/>
        <v>78</v>
      </c>
    </row>
    <row r="635" spans="1:26" s="249" customFormat="1">
      <c r="A635" s="249" t="s">
        <v>2101</v>
      </c>
      <c r="B635" s="249" t="s">
        <v>2099</v>
      </c>
      <c r="D635" s="249" t="s">
        <v>2800</v>
      </c>
      <c r="E635" s="99"/>
      <c r="F635" s="99" t="s">
        <v>2082</v>
      </c>
      <c r="G635" s="134" t="str">
        <f t="shared" si="76"/>
        <v>25/9/2008</v>
      </c>
      <c r="H635" s="249">
        <v>25</v>
      </c>
      <c r="I635" s="249">
        <v>9</v>
      </c>
      <c r="J635" s="249">
        <v>2008</v>
      </c>
      <c r="L635" s="99"/>
      <c r="M635" s="249" t="s">
        <v>798</v>
      </c>
      <c r="N635" s="232">
        <v>3984.6</v>
      </c>
      <c r="O635" s="232"/>
      <c r="Q635" s="249">
        <v>10</v>
      </c>
      <c r="R635" s="30">
        <f t="shared" si="77"/>
        <v>33.196666666666665</v>
      </c>
      <c r="S635" s="5">
        <v>2489.75</v>
      </c>
      <c r="T635" s="317">
        <f t="shared" si="78"/>
        <v>2589.3399999999997</v>
      </c>
      <c r="U635" s="15">
        <f t="shared" si="79"/>
        <v>99.589999999999691</v>
      </c>
      <c r="V635" s="317">
        <f t="shared" si="80"/>
        <v>1395.2600000000002</v>
      </c>
      <c r="W635" s="249">
        <v>11486</v>
      </c>
      <c r="X635" s="316"/>
      <c r="Y635" s="317"/>
      <c r="Z635" s="116">
        <f t="shared" si="81"/>
        <v>78</v>
      </c>
    </row>
    <row r="636" spans="1:26" s="249" customFormat="1">
      <c r="A636" s="249" t="s">
        <v>2102</v>
      </c>
      <c r="B636" s="249" t="s">
        <v>2099</v>
      </c>
      <c r="D636" s="249" t="s">
        <v>2800</v>
      </c>
      <c r="E636" s="99"/>
      <c r="F636" s="99" t="s">
        <v>2082</v>
      </c>
      <c r="G636" s="134" t="str">
        <f t="shared" si="76"/>
        <v>25/9/2008</v>
      </c>
      <c r="H636" s="249">
        <v>25</v>
      </c>
      <c r="I636" s="249">
        <v>9</v>
      </c>
      <c r="J636" s="249">
        <v>2008</v>
      </c>
      <c r="L636" s="99"/>
      <c r="M636" s="249" t="s">
        <v>798</v>
      </c>
      <c r="N636" s="232">
        <v>3984.6</v>
      </c>
      <c r="O636" s="232"/>
      <c r="Q636" s="249">
        <v>10</v>
      </c>
      <c r="R636" s="30">
        <f t="shared" si="77"/>
        <v>33.196666666666665</v>
      </c>
      <c r="S636" s="5">
        <v>2489.75</v>
      </c>
      <c r="T636" s="317">
        <f t="shared" si="78"/>
        <v>2589.3399999999997</v>
      </c>
      <c r="U636" s="15">
        <f t="shared" si="79"/>
        <v>99.589999999999691</v>
      </c>
      <c r="V636" s="317">
        <f t="shared" si="80"/>
        <v>1395.2600000000002</v>
      </c>
      <c r="W636" s="249">
        <v>11486</v>
      </c>
      <c r="X636" s="316"/>
      <c r="Y636" s="317"/>
      <c r="Z636" s="116">
        <f t="shared" si="81"/>
        <v>78</v>
      </c>
    </row>
    <row r="637" spans="1:26" s="249" customFormat="1">
      <c r="A637" s="249" t="s">
        <v>2103</v>
      </c>
      <c r="B637" s="249" t="s">
        <v>2099</v>
      </c>
      <c r="D637" s="249" t="s">
        <v>2800</v>
      </c>
      <c r="E637" s="99"/>
      <c r="F637" s="99" t="s">
        <v>2082</v>
      </c>
      <c r="G637" s="134" t="str">
        <f t="shared" si="76"/>
        <v>25/9/2008</v>
      </c>
      <c r="H637" s="249">
        <v>25</v>
      </c>
      <c r="I637" s="249">
        <v>9</v>
      </c>
      <c r="J637" s="249">
        <v>2008</v>
      </c>
      <c r="L637" s="99"/>
      <c r="M637" s="249" t="s">
        <v>798</v>
      </c>
      <c r="N637" s="232">
        <v>3984.6</v>
      </c>
      <c r="O637" s="232"/>
      <c r="Q637" s="249">
        <v>10</v>
      </c>
      <c r="R637" s="30">
        <f t="shared" si="77"/>
        <v>33.196666666666665</v>
      </c>
      <c r="S637" s="5">
        <v>2489.75</v>
      </c>
      <c r="T637" s="317">
        <f t="shared" si="78"/>
        <v>2589.3399999999997</v>
      </c>
      <c r="U637" s="15">
        <f t="shared" si="79"/>
        <v>99.589999999999691</v>
      </c>
      <c r="V637" s="317">
        <f t="shared" si="80"/>
        <v>1395.2600000000002</v>
      </c>
      <c r="W637" s="249">
        <v>11486</v>
      </c>
      <c r="X637" s="316"/>
      <c r="Y637" s="317"/>
      <c r="Z637" s="116">
        <f t="shared" si="81"/>
        <v>78</v>
      </c>
    </row>
    <row r="638" spans="1:26" s="249" customFormat="1">
      <c r="A638" s="249" t="s">
        <v>2104</v>
      </c>
      <c r="B638" s="249" t="s">
        <v>2105</v>
      </c>
      <c r="C638" s="249" t="s">
        <v>2106</v>
      </c>
      <c r="E638" s="99"/>
      <c r="F638" s="99" t="s">
        <v>2107</v>
      </c>
      <c r="G638" s="134" t="str">
        <f t="shared" si="76"/>
        <v>25/9/2008</v>
      </c>
      <c r="H638" s="249">
        <v>25</v>
      </c>
      <c r="I638" s="249">
        <v>9</v>
      </c>
      <c r="J638" s="249">
        <v>2008</v>
      </c>
      <c r="L638" s="99"/>
      <c r="M638" s="249" t="s">
        <v>798</v>
      </c>
      <c r="N638" s="232">
        <v>11650</v>
      </c>
      <c r="O638" s="232"/>
      <c r="Q638" s="249">
        <v>10</v>
      </c>
      <c r="R638" s="30">
        <f t="shared" si="77"/>
        <v>97.075000000000003</v>
      </c>
      <c r="S638" s="5">
        <v>7280.625</v>
      </c>
      <c r="T638" s="317">
        <f t="shared" si="78"/>
        <v>7571.85</v>
      </c>
      <c r="U638" s="15">
        <f t="shared" si="79"/>
        <v>291.22500000000036</v>
      </c>
      <c r="V638" s="317">
        <f t="shared" si="80"/>
        <v>4078.1499999999996</v>
      </c>
      <c r="W638" s="249">
        <v>11489</v>
      </c>
      <c r="X638" s="316"/>
      <c r="Y638" s="317"/>
      <c r="Z638" s="116">
        <f t="shared" si="81"/>
        <v>78</v>
      </c>
    </row>
    <row r="639" spans="1:26" s="249" customFormat="1">
      <c r="A639" s="249" t="s">
        <v>2108</v>
      </c>
      <c r="B639" s="249" t="s">
        <v>2109</v>
      </c>
      <c r="E639" s="99"/>
      <c r="F639" s="99" t="s">
        <v>2110</v>
      </c>
      <c r="G639" s="134" t="str">
        <f t="shared" si="76"/>
        <v>25/9/2008</v>
      </c>
      <c r="H639" s="249">
        <v>25</v>
      </c>
      <c r="I639" s="249">
        <v>9</v>
      </c>
      <c r="J639" s="249">
        <v>2008</v>
      </c>
      <c r="K639" s="249" t="s">
        <v>2111</v>
      </c>
      <c r="L639" s="99"/>
      <c r="M639" s="249" t="s">
        <v>798</v>
      </c>
      <c r="N639" s="232">
        <v>6526.8554999999997</v>
      </c>
      <c r="O639" s="232"/>
      <c r="Q639" s="249">
        <v>10</v>
      </c>
      <c r="R639" s="30">
        <f t="shared" si="77"/>
        <v>54.382129166666665</v>
      </c>
      <c r="S639" s="5">
        <v>4078.6596875</v>
      </c>
      <c r="T639" s="317">
        <f t="shared" si="78"/>
        <v>4241.8060749999995</v>
      </c>
      <c r="U639" s="15">
        <f t="shared" si="79"/>
        <v>163.14638749999949</v>
      </c>
      <c r="V639" s="317">
        <f t="shared" si="80"/>
        <v>2285.0494250000002</v>
      </c>
      <c r="W639" s="249">
        <v>11496</v>
      </c>
      <c r="X639" s="316"/>
      <c r="Y639" s="317"/>
      <c r="Z639" s="116">
        <f t="shared" si="81"/>
        <v>78</v>
      </c>
    </row>
    <row r="640" spans="1:26" s="249" customFormat="1">
      <c r="A640" s="249" t="s">
        <v>2112</v>
      </c>
      <c r="B640" s="249" t="s">
        <v>2113</v>
      </c>
      <c r="E640" s="99"/>
      <c r="F640" s="99" t="s">
        <v>2110</v>
      </c>
      <c r="G640" s="134" t="str">
        <f t="shared" si="76"/>
        <v>25/9/2008</v>
      </c>
      <c r="H640" s="249">
        <v>25</v>
      </c>
      <c r="I640" s="249">
        <v>9</v>
      </c>
      <c r="J640" s="249">
        <v>2008</v>
      </c>
      <c r="K640" s="249" t="s">
        <v>2111</v>
      </c>
      <c r="L640" s="99"/>
      <c r="M640" s="249" t="s">
        <v>798</v>
      </c>
      <c r="N640" s="232">
        <v>6526.8554999999997</v>
      </c>
      <c r="O640" s="230"/>
      <c r="Q640" s="249">
        <v>10</v>
      </c>
      <c r="R640" s="30">
        <f t="shared" si="77"/>
        <v>54.382129166666665</v>
      </c>
      <c r="S640" s="5">
        <v>4078.6596875</v>
      </c>
      <c r="T640" s="317">
        <f t="shared" si="78"/>
        <v>4241.8060749999995</v>
      </c>
      <c r="U640" s="15">
        <f t="shared" si="79"/>
        <v>163.14638749999949</v>
      </c>
      <c r="V640" s="317">
        <f t="shared" si="80"/>
        <v>2285.0494250000002</v>
      </c>
      <c r="W640" s="249">
        <v>11496</v>
      </c>
      <c r="X640" s="316"/>
      <c r="Y640" s="317"/>
      <c r="Z640" s="116">
        <f t="shared" si="81"/>
        <v>78</v>
      </c>
    </row>
    <row r="641" spans="1:26" s="249" customFormat="1">
      <c r="A641" s="249" t="s">
        <v>2114</v>
      </c>
      <c r="B641" s="249" t="s">
        <v>2115</v>
      </c>
      <c r="E641" s="99"/>
      <c r="F641" s="99" t="s">
        <v>2110</v>
      </c>
      <c r="G641" s="134" t="str">
        <f t="shared" si="76"/>
        <v>25/9/2008</v>
      </c>
      <c r="H641" s="249">
        <v>25</v>
      </c>
      <c r="I641" s="249">
        <v>9</v>
      </c>
      <c r="J641" s="249">
        <v>2008</v>
      </c>
      <c r="K641" s="249" t="s">
        <v>2111</v>
      </c>
      <c r="L641" s="99"/>
      <c r="M641" s="249" t="s">
        <v>798</v>
      </c>
      <c r="N641" s="232">
        <v>6526.8554999999997</v>
      </c>
      <c r="O641" s="230"/>
      <c r="Q641" s="249">
        <v>10</v>
      </c>
      <c r="R641" s="30">
        <f t="shared" si="77"/>
        <v>54.382129166666665</v>
      </c>
      <c r="S641" s="5">
        <v>4078.6596875</v>
      </c>
      <c r="T641" s="317">
        <f t="shared" si="78"/>
        <v>4241.8060749999995</v>
      </c>
      <c r="U641" s="15">
        <f t="shared" si="79"/>
        <v>163.14638749999949</v>
      </c>
      <c r="V641" s="317">
        <f t="shared" si="80"/>
        <v>2285.0494250000002</v>
      </c>
      <c r="W641" s="249">
        <v>11496</v>
      </c>
      <c r="X641" s="316"/>
      <c r="Y641" s="317"/>
      <c r="Z641" s="116">
        <f t="shared" si="81"/>
        <v>78</v>
      </c>
    </row>
    <row r="642" spans="1:26" s="249" customFormat="1">
      <c r="A642" s="249" t="s">
        <v>2116</v>
      </c>
      <c r="B642" s="249" t="s">
        <v>2117</v>
      </c>
      <c r="E642" s="99"/>
      <c r="F642" s="99" t="s">
        <v>2110</v>
      </c>
      <c r="G642" s="134" t="str">
        <f t="shared" si="76"/>
        <v>25/9/2008</v>
      </c>
      <c r="H642" s="249">
        <v>25</v>
      </c>
      <c r="I642" s="249">
        <v>9</v>
      </c>
      <c r="J642" s="249">
        <v>2008</v>
      </c>
      <c r="K642" s="249" t="s">
        <v>2111</v>
      </c>
      <c r="L642" s="99"/>
      <c r="M642" s="249" t="s">
        <v>798</v>
      </c>
      <c r="N642" s="232">
        <v>6526.8554999999997</v>
      </c>
      <c r="O642" s="230"/>
      <c r="Q642" s="249">
        <v>10</v>
      </c>
      <c r="R642" s="30">
        <f t="shared" si="77"/>
        <v>54.382129166666665</v>
      </c>
      <c r="S642" s="5">
        <v>4078.6596875</v>
      </c>
      <c r="T642" s="317">
        <f t="shared" si="78"/>
        <v>4241.8060749999995</v>
      </c>
      <c r="U642" s="15">
        <f t="shared" si="79"/>
        <v>163.14638749999949</v>
      </c>
      <c r="V642" s="317">
        <f t="shared" si="80"/>
        <v>2285.0494250000002</v>
      </c>
      <c r="W642" s="249">
        <v>11496</v>
      </c>
      <c r="X642" s="316"/>
      <c r="Y642" s="317"/>
      <c r="Z642" s="116">
        <f t="shared" si="81"/>
        <v>78</v>
      </c>
    </row>
    <row r="643" spans="1:26" s="249" customFormat="1">
      <c r="A643" s="249" t="s">
        <v>2118</v>
      </c>
      <c r="B643" s="249" t="s">
        <v>2119</v>
      </c>
      <c r="E643" s="99"/>
      <c r="F643" s="99" t="s">
        <v>2110</v>
      </c>
      <c r="G643" s="134" t="str">
        <f t="shared" si="76"/>
        <v>25/9/2008</v>
      </c>
      <c r="H643" s="249">
        <v>25</v>
      </c>
      <c r="I643" s="249">
        <v>9</v>
      </c>
      <c r="J643" s="249">
        <v>2008</v>
      </c>
      <c r="K643" s="249" t="s">
        <v>2111</v>
      </c>
      <c r="L643" s="99"/>
      <c r="M643" s="249" t="s">
        <v>798</v>
      </c>
      <c r="N643" s="232">
        <v>6526.8554999999997</v>
      </c>
      <c r="O643" s="230"/>
      <c r="Q643" s="249">
        <v>10</v>
      </c>
      <c r="R643" s="30">
        <f t="shared" si="77"/>
        <v>54.382129166666665</v>
      </c>
      <c r="S643" s="5">
        <v>4078.6596875</v>
      </c>
      <c r="T643" s="317">
        <f t="shared" si="78"/>
        <v>4241.8060749999995</v>
      </c>
      <c r="U643" s="15">
        <f t="shared" si="79"/>
        <v>163.14638749999949</v>
      </c>
      <c r="V643" s="317">
        <f t="shared" si="80"/>
        <v>2285.0494250000002</v>
      </c>
      <c r="W643" s="249">
        <v>11496</v>
      </c>
      <c r="X643" s="316"/>
      <c r="Y643" s="317"/>
      <c r="Z643" s="116">
        <f t="shared" si="81"/>
        <v>78</v>
      </c>
    </row>
    <row r="644" spans="1:26" s="249" customFormat="1">
      <c r="A644" s="249" t="s">
        <v>2120</v>
      </c>
      <c r="B644" s="249" t="s">
        <v>2121</v>
      </c>
      <c r="E644" s="99"/>
      <c r="F644" s="99" t="s">
        <v>2110</v>
      </c>
      <c r="G644" s="134" t="str">
        <f t="shared" si="76"/>
        <v>25/9/2008</v>
      </c>
      <c r="H644" s="249">
        <v>25</v>
      </c>
      <c r="I644" s="249">
        <v>9</v>
      </c>
      <c r="J644" s="249">
        <v>2008</v>
      </c>
      <c r="K644" s="249" t="s">
        <v>2111</v>
      </c>
      <c r="L644" s="99"/>
      <c r="M644" s="249" t="s">
        <v>798</v>
      </c>
      <c r="N644" s="232">
        <v>6526.8554999999997</v>
      </c>
      <c r="O644" s="230"/>
      <c r="Q644" s="249">
        <v>10</v>
      </c>
      <c r="R644" s="30">
        <f t="shared" si="77"/>
        <v>54.382129166666665</v>
      </c>
      <c r="S644" s="5">
        <v>4078.6596875</v>
      </c>
      <c r="T644" s="317">
        <f t="shared" si="78"/>
        <v>4241.8060749999995</v>
      </c>
      <c r="U644" s="15">
        <f t="shared" si="79"/>
        <v>163.14638749999949</v>
      </c>
      <c r="V644" s="317">
        <f t="shared" si="80"/>
        <v>2285.0494250000002</v>
      </c>
      <c r="W644" s="249">
        <v>11496</v>
      </c>
      <c r="X644" s="316"/>
      <c r="Y644" s="317"/>
      <c r="Z644" s="116">
        <f t="shared" si="81"/>
        <v>78</v>
      </c>
    </row>
    <row r="645" spans="1:26" s="249" customFormat="1">
      <c r="A645" s="249" t="s">
        <v>2122</v>
      </c>
      <c r="B645" s="249" t="s">
        <v>2123</v>
      </c>
      <c r="E645" s="99"/>
      <c r="F645" s="99" t="s">
        <v>2124</v>
      </c>
      <c r="G645" s="134" t="str">
        <f t="shared" si="76"/>
        <v>10/10/2008</v>
      </c>
      <c r="H645" s="249">
        <v>10</v>
      </c>
      <c r="I645" s="249">
        <v>10</v>
      </c>
      <c r="J645" s="249">
        <v>2008</v>
      </c>
      <c r="K645" s="249" t="s">
        <v>422</v>
      </c>
      <c r="L645" s="99"/>
      <c r="M645" s="249" t="s">
        <v>2005</v>
      </c>
      <c r="N645" s="364">
        <v>631658.68999999994</v>
      </c>
      <c r="O645" s="364"/>
      <c r="Q645" s="249">
        <v>10</v>
      </c>
      <c r="R645" s="30">
        <f t="shared" si="77"/>
        <v>5263.8140833333327</v>
      </c>
      <c r="S645" s="5">
        <v>389522.24216666661</v>
      </c>
      <c r="T645" s="317">
        <f t="shared" si="78"/>
        <v>405313.68441666663</v>
      </c>
      <c r="U645" s="15">
        <f t="shared" si="79"/>
        <v>15791.442250000022</v>
      </c>
      <c r="V645" s="317">
        <f t="shared" si="80"/>
        <v>226345.00558333332</v>
      </c>
      <c r="W645" s="249">
        <v>11642</v>
      </c>
      <c r="X645" s="316"/>
      <c r="Y645" s="317"/>
      <c r="Z645" s="116">
        <f t="shared" si="81"/>
        <v>77</v>
      </c>
    </row>
    <row r="646" spans="1:26" s="577" customFormat="1">
      <c r="A646" s="577" t="s">
        <v>2125</v>
      </c>
      <c r="B646" s="577" t="s">
        <v>2126</v>
      </c>
      <c r="E646" s="578"/>
      <c r="F646" s="578" t="s">
        <v>2052</v>
      </c>
      <c r="G646" s="579" t="str">
        <f t="shared" si="76"/>
        <v>22/10/2008</v>
      </c>
      <c r="H646" s="577">
        <v>22</v>
      </c>
      <c r="I646" s="577">
        <v>10</v>
      </c>
      <c r="J646" s="577">
        <v>2008</v>
      </c>
      <c r="L646" s="578"/>
      <c r="M646" s="577" t="s">
        <v>798</v>
      </c>
      <c r="N646" s="585">
        <v>36749.99</v>
      </c>
      <c r="O646" s="585"/>
      <c r="Q646" s="577">
        <v>10</v>
      </c>
      <c r="R646" s="581">
        <f t="shared" si="77"/>
        <v>306.24158333333332</v>
      </c>
      <c r="S646" s="5">
        <v>22661.877166666665</v>
      </c>
      <c r="T646" s="582">
        <f t="shared" si="78"/>
        <v>23580.601916666667</v>
      </c>
      <c r="U646" s="40">
        <f t="shared" si="79"/>
        <v>918.72475000000122</v>
      </c>
      <c r="V646" s="582">
        <f t="shared" si="80"/>
        <v>13169.388083333331</v>
      </c>
      <c r="W646" s="577">
        <v>11645</v>
      </c>
      <c r="X646" s="583"/>
      <c r="Y646" s="582"/>
      <c r="Z646" s="584">
        <f t="shared" si="81"/>
        <v>77</v>
      </c>
    </row>
    <row r="647" spans="1:26" s="249" customFormat="1">
      <c r="A647" s="249" t="s">
        <v>2127</v>
      </c>
      <c r="B647" s="249" t="s">
        <v>2128</v>
      </c>
      <c r="E647" s="99"/>
      <c r="F647" s="99" t="s">
        <v>2052</v>
      </c>
      <c r="G647" s="134" t="str">
        <f t="shared" si="76"/>
        <v>22/10/2008</v>
      </c>
      <c r="H647" s="249">
        <v>22</v>
      </c>
      <c r="I647" s="249">
        <v>10</v>
      </c>
      <c r="J647" s="249">
        <v>2008</v>
      </c>
      <c r="L647" s="99"/>
      <c r="M647" s="249" t="s">
        <v>798</v>
      </c>
      <c r="N647" s="364">
        <v>860</v>
      </c>
      <c r="O647" s="364"/>
      <c r="Q647" s="249">
        <v>10</v>
      </c>
      <c r="R647" s="30">
        <f t="shared" si="77"/>
        <v>7.1583333333333341</v>
      </c>
      <c r="S647" s="5">
        <v>529.7166666666667</v>
      </c>
      <c r="T647" s="317">
        <f t="shared" si="78"/>
        <v>551.19166666666672</v>
      </c>
      <c r="U647" s="15">
        <f t="shared" si="79"/>
        <v>21.475000000000023</v>
      </c>
      <c r="V647" s="317">
        <f t="shared" si="80"/>
        <v>308.80833333333328</v>
      </c>
      <c r="W647" s="249">
        <v>11645</v>
      </c>
      <c r="X647" s="316"/>
      <c r="Y647" s="317"/>
      <c r="Z647" s="116">
        <f t="shared" si="81"/>
        <v>77</v>
      </c>
    </row>
    <row r="648" spans="1:26" s="249" customFormat="1">
      <c r="A648" s="249" t="s">
        <v>2129</v>
      </c>
      <c r="B648" s="249" t="s">
        <v>2130</v>
      </c>
      <c r="E648" s="99"/>
      <c r="F648" s="99" t="s">
        <v>2052</v>
      </c>
      <c r="G648" s="134" t="str">
        <f t="shared" si="76"/>
        <v>22/10/2008</v>
      </c>
      <c r="H648" s="249">
        <v>22</v>
      </c>
      <c r="I648" s="249">
        <v>10</v>
      </c>
      <c r="J648" s="249">
        <v>2008</v>
      </c>
      <c r="L648" s="99"/>
      <c r="M648" s="249" t="s">
        <v>798</v>
      </c>
      <c r="N648" s="364">
        <v>576</v>
      </c>
      <c r="O648" s="364"/>
      <c r="Q648" s="249">
        <v>10</v>
      </c>
      <c r="R648" s="30">
        <f t="shared" si="77"/>
        <v>4.791666666666667</v>
      </c>
      <c r="S648" s="5">
        <v>354.58333333333337</v>
      </c>
      <c r="T648" s="317">
        <f t="shared" si="78"/>
        <v>368.95833333333337</v>
      </c>
      <c r="U648" s="15">
        <f t="shared" si="79"/>
        <v>14.375</v>
      </c>
      <c r="V648" s="317">
        <f t="shared" si="80"/>
        <v>207.04166666666663</v>
      </c>
      <c r="W648" s="249">
        <v>11645</v>
      </c>
      <c r="X648" s="316"/>
      <c r="Y648" s="317"/>
      <c r="Z648" s="116">
        <f t="shared" si="81"/>
        <v>77</v>
      </c>
    </row>
    <row r="649" spans="1:26" s="249" customFormat="1">
      <c r="A649" s="249" t="s">
        <v>2131</v>
      </c>
      <c r="B649" s="249" t="s">
        <v>2132</v>
      </c>
      <c r="C649" s="249" t="s">
        <v>2133</v>
      </c>
      <c r="D649" s="249" t="s">
        <v>2134</v>
      </c>
      <c r="E649" s="99"/>
      <c r="F649" s="99" t="s">
        <v>2052</v>
      </c>
      <c r="G649" s="134" t="str">
        <f t="shared" si="76"/>
        <v>22/10/2008</v>
      </c>
      <c r="H649" s="249">
        <v>22</v>
      </c>
      <c r="I649" s="249">
        <v>10</v>
      </c>
      <c r="J649" s="249">
        <v>2008</v>
      </c>
      <c r="L649" s="99"/>
      <c r="M649" s="249" t="s">
        <v>798</v>
      </c>
      <c r="N649" s="364">
        <v>49000</v>
      </c>
      <c r="O649" s="364"/>
      <c r="Q649" s="249">
        <v>10</v>
      </c>
      <c r="R649" s="30">
        <f t="shared" si="77"/>
        <v>408.32499999999999</v>
      </c>
      <c r="S649" s="5">
        <v>30216.05</v>
      </c>
      <c r="T649" s="317">
        <f t="shared" si="78"/>
        <v>31441.024999999998</v>
      </c>
      <c r="U649" s="15">
        <f t="shared" si="79"/>
        <v>1224.9749999999985</v>
      </c>
      <c r="V649" s="317">
        <f t="shared" si="80"/>
        <v>17558.975000000002</v>
      </c>
      <c r="W649" s="249">
        <v>11645</v>
      </c>
      <c r="X649" s="316"/>
      <c r="Y649" s="317"/>
      <c r="Z649" s="116">
        <f t="shared" si="81"/>
        <v>77</v>
      </c>
    </row>
    <row r="650" spans="1:26" s="249" customFormat="1">
      <c r="A650" s="249" t="s">
        <v>2135</v>
      </c>
      <c r="B650" s="249" t="s">
        <v>2136</v>
      </c>
      <c r="E650" s="99"/>
      <c r="F650" s="99" t="s">
        <v>2052</v>
      </c>
      <c r="G650" s="134" t="str">
        <f t="shared" si="76"/>
        <v>22/10/2008</v>
      </c>
      <c r="H650" s="249">
        <v>22</v>
      </c>
      <c r="I650" s="249">
        <v>10</v>
      </c>
      <c r="J650" s="249">
        <v>2008</v>
      </c>
      <c r="L650" s="99"/>
      <c r="M650" s="249" t="s">
        <v>798</v>
      </c>
      <c r="N650" s="364">
        <v>1980</v>
      </c>
      <c r="O650" s="364"/>
      <c r="Q650" s="249">
        <v>10</v>
      </c>
      <c r="R650" s="30">
        <f t="shared" si="77"/>
        <v>16.491666666666667</v>
      </c>
      <c r="S650" s="5">
        <v>1220.3833333333334</v>
      </c>
      <c r="T650" s="317">
        <f t="shared" si="78"/>
        <v>1269.8583333333333</v>
      </c>
      <c r="U650" s="15">
        <f t="shared" si="79"/>
        <v>49.474999999999909</v>
      </c>
      <c r="V650" s="317">
        <f t="shared" si="80"/>
        <v>710.14166666666665</v>
      </c>
      <c r="W650" s="249">
        <v>11645</v>
      </c>
      <c r="X650" s="316"/>
      <c r="Y650" s="317"/>
      <c r="Z650" s="116">
        <f t="shared" si="81"/>
        <v>77</v>
      </c>
    </row>
    <row r="651" spans="1:26" s="249" customFormat="1">
      <c r="A651" s="249" t="s">
        <v>2137</v>
      </c>
      <c r="B651" s="249" t="s">
        <v>2138</v>
      </c>
      <c r="E651" s="99"/>
      <c r="F651" s="99" t="s">
        <v>2052</v>
      </c>
      <c r="G651" s="134" t="str">
        <f t="shared" si="76"/>
        <v>22/10/2008</v>
      </c>
      <c r="H651" s="249">
        <v>22</v>
      </c>
      <c r="I651" s="249">
        <v>10</v>
      </c>
      <c r="J651" s="249">
        <v>2008</v>
      </c>
      <c r="L651" s="99"/>
      <c r="M651" s="249" t="s">
        <v>798</v>
      </c>
      <c r="N651" s="364">
        <v>400.03</v>
      </c>
      <c r="O651" s="364"/>
      <c r="Q651" s="249">
        <v>10</v>
      </c>
      <c r="R651" s="30">
        <f t="shared" si="77"/>
        <v>3.32525</v>
      </c>
      <c r="S651" s="5">
        <v>246.0685</v>
      </c>
      <c r="T651" s="317">
        <f t="shared" si="78"/>
        <v>256.04424999999998</v>
      </c>
      <c r="U651" s="15">
        <f t="shared" si="79"/>
        <v>9.9757499999999766</v>
      </c>
      <c r="V651" s="317">
        <f t="shared" si="80"/>
        <v>143.98575</v>
      </c>
      <c r="W651" s="249">
        <v>11645</v>
      </c>
      <c r="X651" s="316"/>
      <c r="Y651" s="317"/>
      <c r="Z651" s="116">
        <f t="shared" si="81"/>
        <v>77</v>
      </c>
    </row>
    <row r="652" spans="1:26" s="249" customFormat="1">
      <c r="A652" s="249" t="s">
        <v>2139</v>
      </c>
      <c r="B652" s="249" t="s">
        <v>2138</v>
      </c>
      <c r="E652" s="99"/>
      <c r="F652" s="99" t="s">
        <v>2052</v>
      </c>
      <c r="G652" s="134" t="str">
        <f t="shared" si="76"/>
        <v>22/10/2008</v>
      </c>
      <c r="H652" s="249">
        <v>22</v>
      </c>
      <c r="I652" s="249">
        <v>10</v>
      </c>
      <c r="J652" s="249">
        <v>2008</v>
      </c>
      <c r="L652" s="99"/>
      <c r="M652" s="249" t="s">
        <v>798</v>
      </c>
      <c r="N652" s="364">
        <v>400.03</v>
      </c>
      <c r="O652" s="364"/>
      <c r="Q652" s="249">
        <v>10</v>
      </c>
      <c r="R652" s="30">
        <f t="shared" si="77"/>
        <v>3.32525</v>
      </c>
      <c r="S652" s="5">
        <v>246.0685</v>
      </c>
      <c r="T652" s="317">
        <f t="shared" si="78"/>
        <v>256.04424999999998</v>
      </c>
      <c r="U652" s="15">
        <f t="shared" si="79"/>
        <v>9.9757499999999766</v>
      </c>
      <c r="V652" s="317">
        <f t="shared" si="80"/>
        <v>143.98575</v>
      </c>
      <c r="W652" s="249">
        <v>11645</v>
      </c>
      <c r="X652" s="316"/>
      <c r="Y652" s="317"/>
      <c r="Z652" s="116">
        <f t="shared" si="81"/>
        <v>77</v>
      </c>
    </row>
    <row r="653" spans="1:26" s="249" customFormat="1" ht="15" customHeight="1">
      <c r="A653" s="249" t="s">
        <v>2140</v>
      </c>
      <c r="B653" s="249" t="s">
        <v>2141</v>
      </c>
      <c r="E653" s="99"/>
      <c r="F653" s="99" t="s">
        <v>2052</v>
      </c>
      <c r="G653" s="134" t="str">
        <f t="shared" si="76"/>
        <v>22/10/2008</v>
      </c>
      <c r="H653" s="249">
        <v>22</v>
      </c>
      <c r="I653" s="249">
        <v>10</v>
      </c>
      <c r="J653" s="249">
        <v>2008</v>
      </c>
      <c r="L653" s="99"/>
      <c r="M653" s="249" t="s">
        <v>798</v>
      </c>
      <c r="N653" s="364">
        <v>280</v>
      </c>
      <c r="O653" s="364"/>
      <c r="Q653" s="249">
        <v>10</v>
      </c>
      <c r="R653" s="30">
        <f t="shared" si="77"/>
        <v>2.3249999999999997</v>
      </c>
      <c r="S653" s="5">
        <v>172.04999999999998</v>
      </c>
      <c r="T653" s="317">
        <f t="shared" si="78"/>
        <v>179.02499999999998</v>
      </c>
      <c r="U653" s="15">
        <f t="shared" si="79"/>
        <v>6.9749999999999943</v>
      </c>
      <c r="V653" s="317">
        <f t="shared" si="80"/>
        <v>100.97500000000002</v>
      </c>
      <c r="W653" s="249">
        <v>11645</v>
      </c>
      <c r="X653" s="316"/>
      <c r="Y653" s="317"/>
      <c r="Z653" s="116">
        <f t="shared" si="81"/>
        <v>77</v>
      </c>
    </row>
    <row r="654" spans="1:26" s="249" customFormat="1">
      <c r="A654" s="249" t="s">
        <v>2142</v>
      </c>
      <c r="B654" s="249" t="s">
        <v>2141</v>
      </c>
      <c r="E654" s="99"/>
      <c r="F654" s="99" t="s">
        <v>2052</v>
      </c>
      <c r="G654" s="134" t="str">
        <f t="shared" si="76"/>
        <v>22/10/2008</v>
      </c>
      <c r="H654" s="249">
        <v>22</v>
      </c>
      <c r="I654" s="249">
        <v>10</v>
      </c>
      <c r="J654" s="249">
        <v>2008</v>
      </c>
      <c r="L654" s="99"/>
      <c r="M654" s="249" t="s">
        <v>798</v>
      </c>
      <c r="N654" s="364">
        <v>280</v>
      </c>
      <c r="O654" s="364"/>
      <c r="Q654" s="249">
        <v>10</v>
      </c>
      <c r="R654" s="30">
        <f t="shared" si="77"/>
        <v>2.3249999999999997</v>
      </c>
      <c r="S654" s="5">
        <v>172.04999999999998</v>
      </c>
      <c r="T654" s="317">
        <f t="shared" si="78"/>
        <v>179.02499999999998</v>
      </c>
      <c r="U654" s="15">
        <f t="shared" si="79"/>
        <v>6.9749999999999943</v>
      </c>
      <c r="V654" s="317">
        <f t="shared" si="80"/>
        <v>100.97500000000002</v>
      </c>
      <c r="W654" s="249">
        <v>11645</v>
      </c>
      <c r="X654" s="316"/>
      <c r="Y654" s="317"/>
      <c r="Z654" s="116">
        <f t="shared" si="81"/>
        <v>77</v>
      </c>
    </row>
    <row r="655" spans="1:26" s="249" customFormat="1">
      <c r="A655" s="249" t="s">
        <v>2143</v>
      </c>
      <c r="B655" s="249" t="s">
        <v>2144</v>
      </c>
      <c r="E655" s="99"/>
      <c r="F655" s="99" t="s">
        <v>2052</v>
      </c>
      <c r="G655" s="134" t="str">
        <f t="shared" si="76"/>
        <v>22/10/2008</v>
      </c>
      <c r="H655" s="249">
        <v>22</v>
      </c>
      <c r="I655" s="249">
        <v>10</v>
      </c>
      <c r="J655" s="249">
        <v>2008</v>
      </c>
      <c r="L655" s="99"/>
      <c r="M655" s="249" t="s">
        <v>798</v>
      </c>
      <c r="N655" s="364">
        <v>4680</v>
      </c>
      <c r="O655" s="364"/>
      <c r="Q655" s="249">
        <v>10</v>
      </c>
      <c r="R655" s="30">
        <f t="shared" si="77"/>
        <v>38.991666666666667</v>
      </c>
      <c r="S655" s="5">
        <v>2885.3833333333332</v>
      </c>
      <c r="T655" s="317">
        <f t="shared" si="78"/>
        <v>3002.3583333333336</v>
      </c>
      <c r="U655" s="15">
        <f t="shared" si="79"/>
        <v>116.97500000000036</v>
      </c>
      <c r="V655" s="317">
        <f t="shared" si="80"/>
        <v>1677.6416666666664</v>
      </c>
      <c r="W655" s="249">
        <v>11645</v>
      </c>
      <c r="X655" s="316"/>
      <c r="Y655" s="317"/>
      <c r="Z655" s="116">
        <f t="shared" si="81"/>
        <v>77</v>
      </c>
    </row>
    <row r="656" spans="1:26" s="249" customFormat="1">
      <c r="A656" s="249" t="s">
        <v>2145</v>
      </c>
      <c r="B656" s="249" t="s">
        <v>2146</v>
      </c>
      <c r="E656" s="99"/>
      <c r="F656" s="99" t="s">
        <v>2052</v>
      </c>
      <c r="G656" s="134" t="str">
        <f t="shared" si="76"/>
        <v>22/10/2008</v>
      </c>
      <c r="H656" s="249">
        <v>22</v>
      </c>
      <c r="I656" s="249">
        <v>10</v>
      </c>
      <c r="J656" s="249">
        <v>2008</v>
      </c>
      <c r="L656" s="99"/>
      <c r="M656" s="249" t="s">
        <v>798</v>
      </c>
      <c r="N656" s="364">
        <v>120</v>
      </c>
      <c r="O656" s="364"/>
      <c r="Q656" s="249">
        <v>10</v>
      </c>
      <c r="R656" s="30">
        <f t="shared" si="77"/>
        <v>0.9916666666666667</v>
      </c>
      <c r="S656" s="5">
        <v>73.38333333333334</v>
      </c>
      <c r="T656" s="317">
        <f t="shared" si="78"/>
        <v>76.358333333333334</v>
      </c>
      <c r="U656" s="15">
        <f t="shared" si="79"/>
        <v>2.9749999999999943</v>
      </c>
      <c r="V656" s="317">
        <f t="shared" si="80"/>
        <v>43.641666666666666</v>
      </c>
      <c r="W656" s="249">
        <v>11645</v>
      </c>
      <c r="X656" s="316"/>
      <c r="Y656" s="317"/>
      <c r="Z656" s="116">
        <f t="shared" si="81"/>
        <v>77</v>
      </c>
    </row>
    <row r="657" spans="1:26" s="249" customFormat="1">
      <c r="A657" s="249" t="s">
        <v>2147</v>
      </c>
      <c r="B657" s="249" t="s">
        <v>2148</v>
      </c>
      <c r="C657" s="249" t="s">
        <v>2133</v>
      </c>
      <c r="D657" s="249" t="s">
        <v>2134</v>
      </c>
      <c r="E657" s="99"/>
      <c r="F657" s="99" t="s">
        <v>2052</v>
      </c>
      <c r="G657" s="134" t="str">
        <f t="shared" si="76"/>
        <v>22/10/2008</v>
      </c>
      <c r="H657" s="249">
        <v>22</v>
      </c>
      <c r="I657" s="249">
        <v>10</v>
      </c>
      <c r="J657" s="249">
        <v>2008</v>
      </c>
      <c r="L657" s="99"/>
      <c r="M657" s="249" t="s">
        <v>798</v>
      </c>
      <c r="N657" s="364">
        <v>46500</v>
      </c>
      <c r="O657" s="364"/>
      <c r="Q657" s="249">
        <v>10</v>
      </c>
      <c r="R657" s="30">
        <f t="shared" si="77"/>
        <v>387.49166666666662</v>
      </c>
      <c r="S657" s="5">
        <v>28674.383333333331</v>
      </c>
      <c r="T657" s="317">
        <f t="shared" si="78"/>
        <v>29836.85833333333</v>
      </c>
      <c r="U657" s="15">
        <f t="shared" si="79"/>
        <v>1162.4749999999985</v>
      </c>
      <c r="V657" s="317">
        <f t="shared" si="80"/>
        <v>16663.14166666667</v>
      </c>
      <c r="W657" s="249">
        <v>11645</v>
      </c>
      <c r="X657" s="316"/>
      <c r="Y657" s="317"/>
      <c r="Z657" s="116">
        <f t="shared" si="81"/>
        <v>77</v>
      </c>
    </row>
    <row r="658" spans="1:26" s="249" customFormat="1">
      <c r="A658" s="249" t="s">
        <v>2149</v>
      </c>
      <c r="B658" s="249" t="s">
        <v>2150</v>
      </c>
      <c r="E658" s="99"/>
      <c r="F658" s="99" t="s">
        <v>2052</v>
      </c>
      <c r="G658" s="134" t="str">
        <f t="shared" si="76"/>
        <v>22/10/2008</v>
      </c>
      <c r="H658" s="249">
        <v>22</v>
      </c>
      <c r="I658" s="249">
        <v>10</v>
      </c>
      <c r="J658" s="249">
        <v>2008</v>
      </c>
      <c r="L658" s="99"/>
      <c r="M658" s="249" t="s">
        <v>798</v>
      </c>
      <c r="N658" s="364">
        <v>1190.7</v>
      </c>
      <c r="O658" s="364"/>
      <c r="Q658" s="249">
        <v>10</v>
      </c>
      <c r="R658" s="30">
        <f t="shared" si="77"/>
        <v>9.9141666666666666</v>
      </c>
      <c r="S658" s="5">
        <v>733.64833333333331</v>
      </c>
      <c r="T658" s="317">
        <f t="shared" si="78"/>
        <v>763.39083333333338</v>
      </c>
      <c r="U658" s="15">
        <f t="shared" si="79"/>
        <v>29.742500000000064</v>
      </c>
      <c r="V658" s="317">
        <f t="shared" si="80"/>
        <v>427.30916666666667</v>
      </c>
      <c r="W658" s="249">
        <v>11645</v>
      </c>
      <c r="X658" s="316"/>
      <c r="Y658" s="317"/>
      <c r="Z658" s="116">
        <f t="shared" si="81"/>
        <v>77</v>
      </c>
    </row>
    <row r="659" spans="1:26" s="249" customFormat="1">
      <c r="A659" s="249" t="s">
        <v>2151</v>
      </c>
      <c r="B659" s="249" t="s">
        <v>2152</v>
      </c>
      <c r="E659" s="99"/>
      <c r="F659" s="99" t="s">
        <v>2052</v>
      </c>
      <c r="G659" s="134" t="str">
        <f t="shared" si="76"/>
        <v>22/10/2008</v>
      </c>
      <c r="H659" s="249">
        <v>22</v>
      </c>
      <c r="I659" s="249">
        <v>10</v>
      </c>
      <c r="J659" s="249">
        <v>2008</v>
      </c>
      <c r="L659" s="99"/>
      <c r="M659" s="249" t="s">
        <v>798</v>
      </c>
      <c r="N659" s="364">
        <v>600</v>
      </c>
      <c r="O659" s="364"/>
      <c r="Q659" s="249">
        <v>10</v>
      </c>
      <c r="R659" s="30">
        <f t="shared" si="77"/>
        <v>4.9916666666666663</v>
      </c>
      <c r="S659" s="5">
        <v>369.38333333333333</v>
      </c>
      <c r="T659" s="317">
        <f t="shared" si="78"/>
        <v>384.35833333333329</v>
      </c>
      <c r="U659" s="15">
        <f t="shared" si="79"/>
        <v>14.974999999999966</v>
      </c>
      <c r="V659" s="317">
        <f t="shared" si="80"/>
        <v>215.64166666666671</v>
      </c>
      <c r="W659" s="249">
        <v>11645</v>
      </c>
      <c r="X659" s="316"/>
      <c r="Y659" s="317"/>
      <c r="Z659" s="116">
        <f t="shared" si="81"/>
        <v>77</v>
      </c>
    </row>
    <row r="660" spans="1:26" s="249" customFormat="1">
      <c r="A660" s="249" t="s">
        <v>2153</v>
      </c>
      <c r="B660" s="249" t="s">
        <v>2154</v>
      </c>
      <c r="C660" s="249" t="s">
        <v>2155</v>
      </c>
      <c r="E660" s="99"/>
      <c r="F660" s="99" t="s">
        <v>2156</v>
      </c>
      <c r="G660" s="134" t="str">
        <f t="shared" si="76"/>
        <v>29/10/2008</v>
      </c>
      <c r="H660" s="249">
        <v>29</v>
      </c>
      <c r="I660" s="249">
        <v>10</v>
      </c>
      <c r="J660" s="249">
        <v>2008</v>
      </c>
      <c r="K660" s="249" t="s">
        <v>422</v>
      </c>
      <c r="L660" s="99"/>
      <c r="M660" s="249" t="s">
        <v>798</v>
      </c>
      <c r="N660" s="364">
        <v>18032.900000000001</v>
      </c>
      <c r="O660" s="364"/>
      <c r="Q660" s="249">
        <v>10</v>
      </c>
      <c r="R660" s="30">
        <f t="shared" si="77"/>
        <v>150.26583333333335</v>
      </c>
      <c r="S660" s="5">
        <v>11119.671666666667</v>
      </c>
      <c r="T660" s="317">
        <f t="shared" si="78"/>
        <v>11570.469166666668</v>
      </c>
      <c r="U660" s="15">
        <f t="shared" si="79"/>
        <v>450.79750000000058</v>
      </c>
      <c r="V660" s="317">
        <f t="shared" si="80"/>
        <v>6462.4308333333338</v>
      </c>
      <c r="W660" s="249">
        <v>11657</v>
      </c>
      <c r="X660" s="316"/>
      <c r="Y660" s="317"/>
      <c r="Z660" s="116">
        <f t="shared" si="81"/>
        <v>77</v>
      </c>
    </row>
    <row r="661" spans="1:26" s="249" customFormat="1">
      <c r="A661" s="249" t="s">
        <v>2157</v>
      </c>
      <c r="B661" s="249" t="s">
        <v>2158</v>
      </c>
      <c r="D661" s="249" t="s">
        <v>2799</v>
      </c>
      <c r="E661" s="99"/>
      <c r="F661" s="99" t="s">
        <v>2082</v>
      </c>
      <c r="G661" s="134" t="str">
        <f t="shared" si="76"/>
        <v>31/10/2008</v>
      </c>
      <c r="H661" s="249">
        <v>31</v>
      </c>
      <c r="I661" s="249">
        <v>10</v>
      </c>
      <c r="J661" s="249">
        <v>2008</v>
      </c>
      <c r="K661" s="249" t="s">
        <v>2111</v>
      </c>
      <c r="L661" s="99"/>
      <c r="M661" s="249" t="s">
        <v>798</v>
      </c>
      <c r="N661" s="364">
        <v>20778.419999999998</v>
      </c>
      <c r="O661" s="364"/>
      <c r="Q661" s="249">
        <v>10</v>
      </c>
      <c r="R661" s="30">
        <f t="shared" si="77"/>
        <v>173.14516666666665</v>
      </c>
      <c r="S661" s="5">
        <v>12812.742333333332</v>
      </c>
      <c r="T661" s="317">
        <f t="shared" si="78"/>
        <v>13332.177833333333</v>
      </c>
      <c r="U661" s="15">
        <f t="shared" si="79"/>
        <v>519.43550000000141</v>
      </c>
      <c r="V661" s="317">
        <f t="shared" si="80"/>
        <v>7446.2421666666651</v>
      </c>
      <c r="W661" s="249">
        <v>11658</v>
      </c>
      <c r="X661" s="316"/>
      <c r="Y661" s="317"/>
      <c r="Z661" s="116">
        <f t="shared" si="81"/>
        <v>77</v>
      </c>
    </row>
    <row r="662" spans="1:26" s="249" customFormat="1">
      <c r="A662" s="249" t="s">
        <v>2159</v>
      </c>
      <c r="B662" s="249" t="s">
        <v>2160</v>
      </c>
      <c r="D662" s="249" t="s">
        <v>2798</v>
      </c>
      <c r="E662" s="99"/>
      <c r="F662" s="99" t="s">
        <v>2082</v>
      </c>
      <c r="G662" s="134" t="str">
        <f t="shared" si="76"/>
        <v>31/10/2008</v>
      </c>
      <c r="H662" s="249">
        <v>31</v>
      </c>
      <c r="I662" s="249">
        <v>10</v>
      </c>
      <c r="J662" s="249">
        <v>2008</v>
      </c>
      <c r="K662" s="249" t="s">
        <v>422</v>
      </c>
      <c r="L662" s="99"/>
      <c r="M662" s="249" t="s">
        <v>798</v>
      </c>
      <c r="N662" s="364">
        <v>13361.81</v>
      </c>
      <c r="O662" s="364"/>
      <c r="Q662" s="249">
        <v>10</v>
      </c>
      <c r="R662" s="30">
        <f t="shared" si="77"/>
        <v>111.34008333333333</v>
      </c>
      <c r="S662" s="5">
        <v>8239.166166666666</v>
      </c>
      <c r="T662" s="317">
        <f t="shared" si="78"/>
        <v>8573.1864166666655</v>
      </c>
      <c r="U662" s="15">
        <f t="shared" si="79"/>
        <v>334.02024999999958</v>
      </c>
      <c r="V662" s="317">
        <f t="shared" si="80"/>
        <v>4788.623583333334</v>
      </c>
      <c r="W662" s="249">
        <v>11658</v>
      </c>
      <c r="X662" s="316"/>
      <c r="Y662" s="317"/>
      <c r="Z662" s="116">
        <f t="shared" si="81"/>
        <v>77</v>
      </c>
    </row>
    <row r="663" spans="1:26" s="249" customFormat="1">
      <c r="A663" s="249" t="s">
        <v>2161</v>
      </c>
      <c r="B663" s="249" t="s">
        <v>2160</v>
      </c>
      <c r="D663" s="249" t="s">
        <v>2798</v>
      </c>
      <c r="E663" s="99"/>
      <c r="F663" s="99" t="s">
        <v>2082</v>
      </c>
      <c r="G663" s="134" t="str">
        <f t="shared" si="76"/>
        <v>31/10/2008</v>
      </c>
      <c r="H663" s="249">
        <v>31</v>
      </c>
      <c r="I663" s="249">
        <v>10</v>
      </c>
      <c r="J663" s="249">
        <v>2008</v>
      </c>
      <c r="K663" s="249" t="s">
        <v>422</v>
      </c>
      <c r="L663" s="99"/>
      <c r="M663" s="249" t="s">
        <v>798</v>
      </c>
      <c r="N663" s="364">
        <v>13361.81</v>
      </c>
      <c r="O663" s="364"/>
      <c r="Q663" s="249">
        <v>10</v>
      </c>
      <c r="R663" s="30">
        <f t="shared" si="77"/>
        <v>111.34008333333333</v>
      </c>
      <c r="S663" s="5">
        <v>8239.166166666666</v>
      </c>
      <c r="T663" s="317">
        <f t="shared" si="78"/>
        <v>8573.1864166666655</v>
      </c>
      <c r="U663" s="15">
        <f t="shared" si="79"/>
        <v>334.02024999999958</v>
      </c>
      <c r="V663" s="317">
        <f t="shared" si="80"/>
        <v>4788.623583333334</v>
      </c>
      <c r="W663" s="249">
        <v>11658</v>
      </c>
      <c r="X663" s="316"/>
      <c r="Y663" s="317"/>
      <c r="Z663" s="116">
        <f t="shared" si="81"/>
        <v>77</v>
      </c>
    </row>
    <row r="664" spans="1:26" s="249" customFormat="1">
      <c r="A664" s="249" t="s">
        <v>2162</v>
      </c>
      <c r="B664" s="249" t="s">
        <v>2160</v>
      </c>
      <c r="D664" s="249" t="s">
        <v>2798</v>
      </c>
      <c r="E664" s="99"/>
      <c r="F664" s="99" t="s">
        <v>2082</v>
      </c>
      <c r="G664" s="134" t="str">
        <f t="shared" si="76"/>
        <v>31/10/2008</v>
      </c>
      <c r="H664" s="249">
        <v>31</v>
      </c>
      <c r="I664" s="249">
        <v>10</v>
      </c>
      <c r="J664" s="249">
        <v>2008</v>
      </c>
      <c r="K664" s="249" t="s">
        <v>422</v>
      </c>
      <c r="L664" s="99"/>
      <c r="M664" s="249" t="s">
        <v>798</v>
      </c>
      <c r="N664" s="364">
        <v>13361.81</v>
      </c>
      <c r="O664" s="364"/>
      <c r="Q664" s="249">
        <v>10</v>
      </c>
      <c r="R664" s="30">
        <f t="shared" si="77"/>
        <v>111.34008333333333</v>
      </c>
      <c r="S664" s="5">
        <v>8239.166166666666</v>
      </c>
      <c r="T664" s="317">
        <f t="shared" si="78"/>
        <v>8573.1864166666655</v>
      </c>
      <c r="U664" s="15">
        <f t="shared" si="79"/>
        <v>334.02024999999958</v>
      </c>
      <c r="V664" s="317">
        <f t="shared" si="80"/>
        <v>4788.623583333334</v>
      </c>
      <c r="W664" s="249">
        <v>11658</v>
      </c>
      <c r="X664" s="316"/>
      <c r="Y664" s="317"/>
      <c r="Z664" s="116">
        <f t="shared" si="81"/>
        <v>77</v>
      </c>
    </row>
    <row r="665" spans="1:26" s="249" customFormat="1">
      <c r="A665" s="249" t="s">
        <v>2163</v>
      </c>
      <c r="B665" s="249" t="s">
        <v>2164</v>
      </c>
      <c r="D665" s="249" t="s">
        <v>2795</v>
      </c>
      <c r="E665" s="99"/>
      <c r="F665" s="99" t="s">
        <v>2082</v>
      </c>
      <c r="G665" s="134" t="str">
        <f t="shared" si="76"/>
        <v>31/10/2008</v>
      </c>
      <c r="H665" s="249">
        <v>31</v>
      </c>
      <c r="I665" s="249">
        <v>10</v>
      </c>
      <c r="J665" s="249">
        <v>2008</v>
      </c>
      <c r="K665" s="249" t="s">
        <v>422</v>
      </c>
      <c r="L665" s="99"/>
      <c r="M665" s="249" t="s">
        <v>798</v>
      </c>
      <c r="N665" s="364">
        <v>12610.96</v>
      </c>
      <c r="O665" s="364"/>
      <c r="Q665" s="249">
        <v>10</v>
      </c>
      <c r="R665" s="30">
        <f t="shared" si="77"/>
        <v>105.08299999999998</v>
      </c>
      <c r="S665" s="5">
        <v>7776.1419999999989</v>
      </c>
      <c r="T665" s="317">
        <f t="shared" si="78"/>
        <v>8091.3909999999987</v>
      </c>
      <c r="U665" s="15">
        <f t="shared" si="79"/>
        <v>315.2489999999998</v>
      </c>
      <c r="V665" s="317">
        <f t="shared" si="80"/>
        <v>4519.5690000000004</v>
      </c>
      <c r="W665" s="249">
        <v>11658</v>
      </c>
      <c r="X665" s="316"/>
      <c r="Y665" s="317"/>
      <c r="Z665" s="116">
        <f t="shared" si="81"/>
        <v>77</v>
      </c>
    </row>
    <row r="666" spans="1:26" s="249" customFormat="1">
      <c r="A666" s="249" t="s">
        <v>2165</v>
      </c>
      <c r="B666" s="249" t="s">
        <v>2164</v>
      </c>
      <c r="D666" s="249" t="s">
        <v>2795</v>
      </c>
      <c r="E666" s="99"/>
      <c r="F666" s="99" t="s">
        <v>2082</v>
      </c>
      <c r="G666" s="134" t="str">
        <f t="shared" si="76"/>
        <v>31/10/2008</v>
      </c>
      <c r="H666" s="249">
        <v>31</v>
      </c>
      <c r="I666" s="249">
        <v>10</v>
      </c>
      <c r="J666" s="249">
        <v>2008</v>
      </c>
      <c r="K666" s="249" t="s">
        <v>422</v>
      </c>
      <c r="L666" s="99"/>
      <c r="M666" s="249" t="s">
        <v>798</v>
      </c>
      <c r="N666" s="364">
        <v>12610.96</v>
      </c>
      <c r="O666" s="364"/>
      <c r="Q666" s="249">
        <v>10</v>
      </c>
      <c r="R666" s="30">
        <f t="shared" si="77"/>
        <v>105.08299999999998</v>
      </c>
      <c r="S666" s="5">
        <v>7776.1419999999989</v>
      </c>
      <c r="T666" s="317">
        <f t="shared" si="78"/>
        <v>8091.3909999999987</v>
      </c>
      <c r="U666" s="15">
        <f t="shared" si="79"/>
        <v>315.2489999999998</v>
      </c>
      <c r="V666" s="317">
        <f t="shared" si="80"/>
        <v>4519.5690000000004</v>
      </c>
      <c r="W666" s="249">
        <v>11658</v>
      </c>
      <c r="X666" s="316"/>
      <c r="Y666" s="317"/>
      <c r="Z666" s="116">
        <f t="shared" si="81"/>
        <v>77</v>
      </c>
    </row>
    <row r="667" spans="1:26" s="249" customFormat="1">
      <c r="A667" s="249" t="s">
        <v>2166</v>
      </c>
      <c r="B667" s="249" t="s">
        <v>2164</v>
      </c>
      <c r="D667" s="249" t="s">
        <v>2795</v>
      </c>
      <c r="E667" s="99"/>
      <c r="F667" s="99" t="s">
        <v>2082</v>
      </c>
      <c r="G667" s="134" t="str">
        <f t="shared" si="76"/>
        <v>31/10/2008</v>
      </c>
      <c r="H667" s="249">
        <v>31</v>
      </c>
      <c r="I667" s="249">
        <v>10</v>
      </c>
      <c r="J667" s="249">
        <v>2008</v>
      </c>
      <c r="K667" s="249" t="s">
        <v>422</v>
      </c>
      <c r="L667" s="99"/>
      <c r="M667" s="249" t="s">
        <v>798</v>
      </c>
      <c r="N667" s="364">
        <v>12610.96</v>
      </c>
      <c r="O667" s="364"/>
      <c r="Q667" s="249">
        <v>10</v>
      </c>
      <c r="R667" s="30">
        <f t="shared" si="77"/>
        <v>105.08299999999998</v>
      </c>
      <c r="S667" s="5">
        <v>7776.1419999999989</v>
      </c>
      <c r="T667" s="317">
        <f t="shared" si="78"/>
        <v>8091.3909999999987</v>
      </c>
      <c r="U667" s="15">
        <f t="shared" si="79"/>
        <v>315.2489999999998</v>
      </c>
      <c r="V667" s="317">
        <f t="shared" si="80"/>
        <v>4519.5690000000004</v>
      </c>
      <c r="W667" s="249">
        <v>11658</v>
      </c>
      <c r="X667" s="316"/>
      <c r="Y667" s="317"/>
      <c r="Z667" s="116">
        <f t="shared" si="81"/>
        <v>77</v>
      </c>
    </row>
    <row r="668" spans="1:26" s="249" customFormat="1">
      <c r="A668" s="249" t="s">
        <v>2167</v>
      </c>
      <c r="B668" s="249" t="s">
        <v>2164</v>
      </c>
      <c r="D668" s="249" t="s">
        <v>2795</v>
      </c>
      <c r="E668" s="99"/>
      <c r="F668" s="99" t="s">
        <v>2082</v>
      </c>
      <c r="G668" s="134" t="str">
        <f t="shared" si="76"/>
        <v>31/10/2008</v>
      </c>
      <c r="H668" s="249">
        <v>31</v>
      </c>
      <c r="I668" s="249">
        <v>10</v>
      </c>
      <c r="J668" s="249">
        <v>2008</v>
      </c>
      <c r="K668" s="249" t="s">
        <v>422</v>
      </c>
      <c r="L668" s="99"/>
      <c r="M668" s="249" t="s">
        <v>798</v>
      </c>
      <c r="N668" s="364">
        <v>12610.96</v>
      </c>
      <c r="O668" s="364"/>
      <c r="Q668" s="249">
        <v>10</v>
      </c>
      <c r="R668" s="30">
        <f t="shared" si="77"/>
        <v>105.08299999999998</v>
      </c>
      <c r="S668" s="5">
        <v>7776.1419999999989</v>
      </c>
      <c r="T668" s="317">
        <f t="shared" si="78"/>
        <v>8091.3909999999987</v>
      </c>
      <c r="U668" s="15">
        <f t="shared" si="79"/>
        <v>315.2489999999998</v>
      </c>
      <c r="V668" s="317">
        <f t="shared" si="80"/>
        <v>4519.5690000000004</v>
      </c>
      <c r="W668" s="249">
        <v>11658</v>
      </c>
      <c r="X668" s="316"/>
      <c r="Y668" s="317"/>
      <c r="Z668" s="116">
        <f t="shared" si="81"/>
        <v>77</v>
      </c>
    </row>
    <row r="669" spans="1:26" s="249" customFormat="1">
      <c r="A669" s="249" t="s">
        <v>2168</v>
      </c>
      <c r="B669" s="249" t="s">
        <v>2164</v>
      </c>
      <c r="D669" s="249" t="s">
        <v>2795</v>
      </c>
      <c r="E669" s="99"/>
      <c r="F669" s="99" t="s">
        <v>2082</v>
      </c>
      <c r="G669" s="134" t="str">
        <f t="shared" si="76"/>
        <v>31/10/2008</v>
      </c>
      <c r="H669" s="249">
        <v>31</v>
      </c>
      <c r="I669" s="249">
        <v>10</v>
      </c>
      <c r="J669" s="249">
        <v>2008</v>
      </c>
      <c r="K669" s="249" t="s">
        <v>422</v>
      </c>
      <c r="L669" s="99"/>
      <c r="M669" s="249" t="s">
        <v>798</v>
      </c>
      <c r="N669" s="364">
        <v>12610.96</v>
      </c>
      <c r="O669" s="364"/>
      <c r="Q669" s="249">
        <v>10</v>
      </c>
      <c r="R669" s="30">
        <f t="shared" si="77"/>
        <v>105.08299999999998</v>
      </c>
      <c r="S669" s="5">
        <v>7776.1419999999989</v>
      </c>
      <c r="T669" s="317">
        <f t="shared" si="78"/>
        <v>8091.3909999999987</v>
      </c>
      <c r="U669" s="15">
        <f t="shared" si="79"/>
        <v>315.2489999999998</v>
      </c>
      <c r="V669" s="317">
        <f t="shared" si="80"/>
        <v>4519.5690000000004</v>
      </c>
      <c r="W669" s="249">
        <v>11658</v>
      </c>
      <c r="X669" s="316"/>
      <c r="Y669" s="317"/>
      <c r="Z669" s="116">
        <f t="shared" si="81"/>
        <v>77</v>
      </c>
    </row>
    <row r="670" spans="1:26" s="249" customFormat="1">
      <c r="A670" s="249" t="s">
        <v>2169</v>
      </c>
      <c r="B670" s="249" t="s">
        <v>2164</v>
      </c>
      <c r="D670" s="249" t="s">
        <v>2795</v>
      </c>
      <c r="E670" s="99"/>
      <c r="F670" s="99" t="s">
        <v>2082</v>
      </c>
      <c r="G670" s="134" t="str">
        <f t="shared" si="76"/>
        <v>31/10/2008</v>
      </c>
      <c r="H670" s="249">
        <v>31</v>
      </c>
      <c r="I670" s="249">
        <v>10</v>
      </c>
      <c r="J670" s="249">
        <v>2008</v>
      </c>
      <c r="K670" s="249" t="s">
        <v>422</v>
      </c>
      <c r="L670" s="99"/>
      <c r="M670" s="249" t="s">
        <v>798</v>
      </c>
      <c r="N670" s="364">
        <v>12610.96</v>
      </c>
      <c r="O670" s="364"/>
      <c r="Q670" s="249">
        <v>10</v>
      </c>
      <c r="R670" s="30">
        <f t="shared" si="77"/>
        <v>105.08299999999998</v>
      </c>
      <c r="S670" s="5">
        <v>7776.1419999999989</v>
      </c>
      <c r="T670" s="317">
        <f t="shared" si="78"/>
        <v>8091.3909999999987</v>
      </c>
      <c r="U670" s="15">
        <f t="shared" si="79"/>
        <v>315.2489999999998</v>
      </c>
      <c r="V670" s="317">
        <f t="shared" si="80"/>
        <v>4519.5690000000004</v>
      </c>
      <c r="W670" s="249">
        <v>11658</v>
      </c>
      <c r="X670" s="316"/>
      <c r="Y670" s="317"/>
      <c r="Z670" s="116">
        <f t="shared" si="81"/>
        <v>77</v>
      </c>
    </row>
    <row r="671" spans="1:26" s="249" customFormat="1">
      <c r="A671" s="249" t="s">
        <v>2170</v>
      </c>
      <c r="B671" s="249" t="s">
        <v>2164</v>
      </c>
      <c r="D671" s="249" t="s">
        <v>2795</v>
      </c>
      <c r="E671" s="99"/>
      <c r="F671" s="99" t="s">
        <v>2082</v>
      </c>
      <c r="G671" s="134" t="str">
        <f t="shared" ref="G671:G697" si="82">CONCATENATE(H671,"/",I671,"/",J671,)</f>
        <v>31/10/2008</v>
      </c>
      <c r="H671" s="249">
        <v>31</v>
      </c>
      <c r="I671" s="249">
        <v>10</v>
      </c>
      <c r="J671" s="249">
        <v>2008</v>
      </c>
      <c r="K671" s="249" t="s">
        <v>422</v>
      </c>
      <c r="L671" s="99"/>
      <c r="M671" s="249" t="s">
        <v>798</v>
      </c>
      <c r="N671" s="364">
        <v>12610.96</v>
      </c>
      <c r="O671" s="364"/>
      <c r="Q671" s="249">
        <v>10</v>
      </c>
      <c r="R671" s="30">
        <f t="shared" ref="R671:R697" si="83">(((N671)-1)/10)/12</f>
        <v>105.08299999999998</v>
      </c>
      <c r="S671" s="5">
        <v>7776.1419999999989</v>
      </c>
      <c r="T671" s="317">
        <f t="shared" ref="T671:T697" si="84">Z671*R671</f>
        <v>8091.3909999999987</v>
      </c>
      <c r="U671" s="15">
        <f t="shared" ref="U671:U697" si="85">T671-S671</f>
        <v>315.2489999999998</v>
      </c>
      <c r="V671" s="317">
        <f t="shared" ref="V671:V697" si="86">N671-T671</f>
        <v>4519.5690000000004</v>
      </c>
      <c r="W671" s="249">
        <v>11658</v>
      </c>
      <c r="X671" s="316"/>
      <c r="Y671" s="317"/>
      <c r="Z671" s="116">
        <f t="shared" ref="Z671:Z697" si="87">IF((DATEDIF(G671,Z$4,"m"))&gt;=120,120,(DATEDIF(G671,Z$4,"m")))</f>
        <v>77</v>
      </c>
    </row>
    <row r="672" spans="1:26" s="249" customFormat="1">
      <c r="A672" s="249" t="s">
        <v>2171</v>
      </c>
      <c r="B672" s="249" t="s">
        <v>2164</v>
      </c>
      <c r="D672" s="249" t="s">
        <v>2795</v>
      </c>
      <c r="E672" s="99"/>
      <c r="F672" s="99" t="s">
        <v>2082</v>
      </c>
      <c r="G672" s="134" t="str">
        <f t="shared" si="82"/>
        <v>31/10/2008</v>
      </c>
      <c r="H672" s="249">
        <v>31</v>
      </c>
      <c r="I672" s="249">
        <v>10</v>
      </c>
      <c r="J672" s="249">
        <v>2008</v>
      </c>
      <c r="K672" s="249" t="s">
        <v>422</v>
      </c>
      <c r="L672" s="99"/>
      <c r="M672" s="249" t="s">
        <v>798</v>
      </c>
      <c r="N672" s="364">
        <v>12610.96</v>
      </c>
      <c r="O672" s="364"/>
      <c r="Q672" s="249">
        <v>10</v>
      </c>
      <c r="R672" s="30">
        <f t="shared" si="83"/>
        <v>105.08299999999998</v>
      </c>
      <c r="S672" s="5">
        <v>7776.1419999999989</v>
      </c>
      <c r="T672" s="317">
        <f t="shared" si="84"/>
        <v>8091.3909999999987</v>
      </c>
      <c r="U672" s="15">
        <f t="shared" si="85"/>
        <v>315.2489999999998</v>
      </c>
      <c r="V672" s="317">
        <f t="shared" si="86"/>
        <v>4519.5690000000004</v>
      </c>
      <c r="W672" s="249">
        <v>11658</v>
      </c>
      <c r="X672" s="316"/>
      <c r="Y672" s="317"/>
      <c r="Z672" s="116">
        <f t="shared" si="87"/>
        <v>77</v>
      </c>
    </row>
    <row r="673" spans="1:26" s="249" customFormat="1">
      <c r="A673" s="249" t="s">
        <v>2172</v>
      </c>
      <c r="B673" s="249" t="s">
        <v>2164</v>
      </c>
      <c r="D673" s="249" t="s">
        <v>2795</v>
      </c>
      <c r="E673" s="99"/>
      <c r="F673" s="99" t="s">
        <v>2082</v>
      </c>
      <c r="G673" s="134" t="str">
        <f t="shared" si="82"/>
        <v>31/10/2008</v>
      </c>
      <c r="H673" s="249">
        <v>31</v>
      </c>
      <c r="I673" s="249">
        <v>10</v>
      </c>
      <c r="J673" s="249">
        <v>2008</v>
      </c>
      <c r="K673" s="249" t="s">
        <v>422</v>
      </c>
      <c r="L673" s="99"/>
      <c r="M673" s="249" t="s">
        <v>798</v>
      </c>
      <c r="N673" s="364">
        <v>12610.96</v>
      </c>
      <c r="O673" s="364"/>
      <c r="Q673" s="249">
        <v>10</v>
      </c>
      <c r="R673" s="30">
        <f t="shared" si="83"/>
        <v>105.08299999999998</v>
      </c>
      <c r="S673" s="5">
        <v>7776.1419999999989</v>
      </c>
      <c r="T673" s="317">
        <f t="shared" si="84"/>
        <v>8091.3909999999987</v>
      </c>
      <c r="U673" s="15">
        <f t="shared" si="85"/>
        <v>315.2489999999998</v>
      </c>
      <c r="V673" s="317">
        <f t="shared" si="86"/>
        <v>4519.5690000000004</v>
      </c>
      <c r="W673" s="249">
        <v>11658</v>
      </c>
      <c r="X673" s="316"/>
      <c r="Y673" s="317"/>
      <c r="Z673" s="116">
        <f t="shared" si="87"/>
        <v>77</v>
      </c>
    </row>
    <row r="674" spans="1:26" s="249" customFormat="1">
      <c r="A674" s="249" t="s">
        <v>2173</v>
      </c>
      <c r="B674" s="249" t="s">
        <v>2164</v>
      </c>
      <c r="D674" s="249" t="s">
        <v>2795</v>
      </c>
      <c r="E674" s="99"/>
      <c r="F674" s="99" t="s">
        <v>2082</v>
      </c>
      <c r="G674" s="134" t="str">
        <f t="shared" si="82"/>
        <v>31/10/2008</v>
      </c>
      <c r="H674" s="249">
        <v>31</v>
      </c>
      <c r="I674" s="249">
        <v>10</v>
      </c>
      <c r="J674" s="249">
        <v>2008</v>
      </c>
      <c r="K674" s="249" t="s">
        <v>422</v>
      </c>
      <c r="L674" s="99"/>
      <c r="M674" s="249" t="s">
        <v>798</v>
      </c>
      <c r="N674" s="364">
        <v>12610.96</v>
      </c>
      <c r="O674" s="364"/>
      <c r="Q674" s="249">
        <v>10</v>
      </c>
      <c r="R674" s="30">
        <f t="shared" si="83"/>
        <v>105.08299999999998</v>
      </c>
      <c r="S674" s="5">
        <v>7776.1419999999989</v>
      </c>
      <c r="T674" s="317">
        <f t="shared" si="84"/>
        <v>8091.3909999999987</v>
      </c>
      <c r="U674" s="15">
        <f t="shared" si="85"/>
        <v>315.2489999999998</v>
      </c>
      <c r="V674" s="317">
        <f t="shared" si="86"/>
        <v>4519.5690000000004</v>
      </c>
      <c r="W674" s="249">
        <v>11658</v>
      </c>
      <c r="X674" s="316"/>
      <c r="Y674" s="317"/>
      <c r="Z674" s="116">
        <f t="shared" si="87"/>
        <v>77</v>
      </c>
    </row>
    <row r="675" spans="1:26" s="249" customFormat="1">
      <c r="A675" s="249" t="s">
        <v>2174</v>
      </c>
      <c r="B675" s="249" t="s">
        <v>2164</v>
      </c>
      <c r="D675" s="249" t="s">
        <v>2795</v>
      </c>
      <c r="E675" s="99"/>
      <c r="F675" s="99" t="s">
        <v>2082</v>
      </c>
      <c r="G675" s="134" t="str">
        <f t="shared" si="82"/>
        <v>31/10/2008</v>
      </c>
      <c r="H675" s="249">
        <v>31</v>
      </c>
      <c r="I675" s="249">
        <v>10</v>
      </c>
      <c r="J675" s="249">
        <v>2008</v>
      </c>
      <c r="K675" s="249" t="s">
        <v>422</v>
      </c>
      <c r="L675" s="99"/>
      <c r="M675" s="249" t="s">
        <v>798</v>
      </c>
      <c r="N675" s="364">
        <v>12610.96</v>
      </c>
      <c r="O675" s="364"/>
      <c r="Q675" s="249">
        <v>10</v>
      </c>
      <c r="R675" s="30">
        <f t="shared" si="83"/>
        <v>105.08299999999998</v>
      </c>
      <c r="S675" s="5">
        <v>7776.1419999999989</v>
      </c>
      <c r="T675" s="317">
        <f t="shared" si="84"/>
        <v>8091.3909999999987</v>
      </c>
      <c r="U675" s="15">
        <f t="shared" si="85"/>
        <v>315.2489999999998</v>
      </c>
      <c r="V675" s="317">
        <f t="shared" si="86"/>
        <v>4519.5690000000004</v>
      </c>
      <c r="W675" s="249">
        <v>11658</v>
      </c>
      <c r="X675" s="316"/>
      <c r="Y675" s="317"/>
      <c r="Z675" s="116">
        <f t="shared" si="87"/>
        <v>77</v>
      </c>
    </row>
    <row r="676" spans="1:26" s="249" customFormat="1">
      <c r="A676" s="249" t="s">
        <v>2175</v>
      </c>
      <c r="B676" s="249" t="s">
        <v>2164</v>
      </c>
      <c r="D676" s="249" t="s">
        <v>2795</v>
      </c>
      <c r="E676" s="99"/>
      <c r="F676" s="99" t="s">
        <v>2082</v>
      </c>
      <c r="G676" s="134" t="str">
        <f t="shared" si="82"/>
        <v>31/10/2008</v>
      </c>
      <c r="H676" s="249">
        <v>31</v>
      </c>
      <c r="I676" s="249">
        <v>10</v>
      </c>
      <c r="J676" s="249">
        <v>2008</v>
      </c>
      <c r="K676" s="249" t="s">
        <v>422</v>
      </c>
      <c r="L676" s="99"/>
      <c r="M676" s="249" t="s">
        <v>798</v>
      </c>
      <c r="N676" s="364">
        <v>12610.96</v>
      </c>
      <c r="O676" s="364"/>
      <c r="Q676" s="249">
        <v>10</v>
      </c>
      <c r="R676" s="30">
        <f t="shared" si="83"/>
        <v>105.08299999999998</v>
      </c>
      <c r="S676" s="5">
        <v>7776.1419999999989</v>
      </c>
      <c r="T676" s="317">
        <f t="shared" si="84"/>
        <v>8091.3909999999987</v>
      </c>
      <c r="U676" s="15">
        <f t="shared" si="85"/>
        <v>315.2489999999998</v>
      </c>
      <c r="V676" s="317">
        <f t="shared" si="86"/>
        <v>4519.5690000000004</v>
      </c>
      <c r="W676" s="249">
        <v>11658</v>
      </c>
      <c r="X676" s="316"/>
      <c r="Y676" s="317"/>
      <c r="Z676" s="116">
        <f t="shared" si="87"/>
        <v>77</v>
      </c>
    </row>
    <row r="677" spans="1:26" s="249" customFormat="1">
      <c r="A677" s="249" t="s">
        <v>2176</v>
      </c>
      <c r="B677" s="249" t="s">
        <v>2164</v>
      </c>
      <c r="D677" s="249" t="s">
        <v>2795</v>
      </c>
      <c r="E677" s="99"/>
      <c r="F677" s="99" t="s">
        <v>2082</v>
      </c>
      <c r="G677" s="134" t="str">
        <f t="shared" si="82"/>
        <v>31/10/2008</v>
      </c>
      <c r="H677" s="249">
        <v>31</v>
      </c>
      <c r="I677" s="249">
        <v>10</v>
      </c>
      <c r="J677" s="249">
        <v>2008</v>
      </c>
      <c r="K677" s="249" t="s">
        <v>422</v>
      </c>
      <c r="L677" s="99"/>
      <c r="M677" s="249" t="s">
        <v>798</v>
      </c>
      <c r="N677" s="364">
        <v>12610.96</v>
      </c>
      <c r="O677" s="364"/>
      <c r="Q677" s="249">
        <v>10</v>
      </c>
      <c r="R677" s="30">
        <f t="shared" si="83"/>
        <v>105.08299999999998</v>
      </c>
      <c r="S677" s="5">
        <v>7776.1419999999989</v>
      </c>
      <c r="T677" s="317">
        <f t="shared" si="84"/>
        <v>8091.3909999999987</v>
      </c>
      <c r="U677" s="15">
        <f t="shared" si="85"/>
        <v>315.2489999999998</v>
      </c>
      <c r="V677" s="317">
        <f t="shared" si="86"/>
        <v>4519.5690000000004</v>
      </c>
      <c r="W677" s="249">
        <v>11658</v>
      </c>
      <c r="X677" s="316"/>
      <c r="Y677" s="317"/>
      <c r="Z677" s="116">
        <f t="shared" si="87"/>
        <v>77</v>
      </c>
    </row>
    <row r="678" spans="1:26" s="249" customFormat="1">
      <c r="A678" s="249" t="s">
        <v>2177</v>
      </c>
      <c r="B678" s="249" t="s">
        <v>2164</v>
      </c>
      <c r="D678" s="249" t="s">
        <v>2795</v>
      </c>
      <c r="E678" s="99"/>
      <c r="F678" s="99" t="s">
        <v>2082</v>
      </c>
      <c r="G678" s="134" t="str">
        <f t="shared" si="82"/>
        <v>31/10/2008</v>
      </c>
      <c r="H678" s="249">
        <v>31</v>
      </c>
      <c r="I678" s="249">
        <v>10</v>
      </c>
      <c r="J678" s="249">
        <v>2008</v>
      </c>
      <c r="K678" s="249" t="s">
        <v>422</v>
      </c>
      <c r="L678" s="99"/>
      <c r="M678" s="249" t="s">
        <v>798</v>
      </c>
      <c r="N678" s="364">
        <v>12610.96</v>
      </c>
      <c r="O678" s="364"/>
      <c r="Q678" s="249">
        <v>10</v>
      </c>
      <c r="R678" s="30">
        <f t="shared" si="83"/>
        <v>105.08299999999998</v>
      </c>
      <c r="S678" s="5">
        <v>7776.1419999999989</v>
      </c>
      <c r="T678" s="317">
        <f t="shared" si="84"/>
        <v>8091.3909999999987</v>
      </c>
      <c r="U678" s="15">
        <f t="shared" si="85"/>
        <v>315.2489999999998</v>
      </c>
      <c r="V678" s="317">
        <f t="shared" si="86"/>
        <v>4519.5690000000004</v>
      </c>
      <c r="W678" s="249">
        <v>11658</v>
      </c>
      <c r="X678" s="316"/>
      <c r="Y678" s="317"/>
      <c r="Z678" s="116">
        <f t="shared" si="87"/>
        <v>77</v>
      </c>
    </row>
    <row r="679" spans="1:26" s="249" customFormat="1">
      <c r="A679" s="249" t="s">
        <v>2178</v>
      </c>
      <c r="B679" s="249" t="s">
        <v>2164</v>
      </c>
      <c r="D679" s="249" t="s">
        <v>2795</v>
      </c>
      <c r="E679" s="99"/>
      <c r="F679" s="99" t="s">
        <v>2082</v>
      </c>
      <c r="G679" s="134" t="str">
        <f t="shared" si="82"/>
        <v>31/10/2008</v>
      </c>
      <c r="H679" s="249">
        <v>31</v>
      </c>
      <c r="I679" s="249">
        <v>10</v>
      </c>
      <c r="J679" s="249">
        <v>2008</v>
      </c>
      <c r="K679" s="249" t="s">
        <v>422</v>
      </c>
      <c r="L679" s="99"/>
      <c r="M679" s="249" t="s">
        <v>798</v>
      </c>
      <c r="N679" s="364">
        <v>12610.96</v>
      </c>
      <c r="O679" s="364"/>
      <c r="Q679" s="249">
        <v>10</v>
      </c>
      <c r="R679" s="30">
        <f t="shared" si="83"/>
        <v>105.08299999999998</v>
      </c>
      <c r="S679" s="5">
        <v>7776.1419999999989</v>
      </c>
      <c r="T679" s="317">
        <f t="shared" si="84"/>
        <v>8091.3909999999987</v>
      </c>
      <c r="U679" s="15">
        <f t="shared" si="85"/>
        <v>315.2489999999998</v>
      </c>
      <c r="V679" s="317">
        <f t="shared" si="86"/>
        <v>4519.5690000000004</v>
      </c>
      <c r="W679" s="249">
        <v>11658</v>
      </c>
      <c r="X679" s="316"/>
      <c r="Y679" s="317"/>
      <c r="Z679" s="116">
        <f t="shared" si="87"/>
        <v>77</v>
      </c>
    </row>
    <row r="680" spans="1:26" s="249" customFormat="1">
      <c r="A680" s="249" t="s">
        <v>2179</v>
      </c>
      <c r="B680" s="249" t="s">
        <v>2164</v>
      </c>
      <c r="D680" s="249" t="s">
        <v>2795</v>
      </c>
      <c r="E680" s="99"/>
      <c r="F680" s="99" t="s">
        <v>2082</v>
      </c>
      <c r="G680" s="134" t="str">
        <f t="shared" si="82"/>
        <v>31/10/2008</v>
      </c>
      <c r="H680" s="249">
        <v>31</v>
      </c>
      <c r="I680" s="249">
        <v>10</v>
      </c>
      <c r="J680" s="249">
        <v>2008</v>
      </c>
      <c r="K680" s="249" t="s">
        <v>422</v>
      </c>
      <c r="L680" s="99"/>
      <c r="M680" s="249" t="s">
        <v>798</v>
      </c>
      <c r="N680" s="364">
        <v>12610.96</v>
      </c>
      <c r="O680" s="364"/>
      <c r="Q680" s="249">
        <v>10</v>
      </c>
      <c r="R680" s="30">
        <f t="shared" si="83"/>
        <v>105.08299999999998</v>
      </c>
      <c r="S680" s="5">
        <v>7776.1419999999989</v>
      </c>
      <c r="T680" s="317">
        <f t="shared" si="84"/>
        <v>8091.3909999999987</v>
      </c>
      <c r="U680" s="15">
        <f t="shared" si="85"/>
        <v>315.2489999999998</v>
      </c>
      <c r="V680" s="317">
        <f t="shared" si="86"/>
        <v>4519.5690000000004</v>
      </c>
      <c r="W680" s="249">
        <v>11658</v>
      </c>
      <c r="X680" s="316"/>
      <c r="Y680" s="317"/>
      <c r="Z680" s="116">
        <f t="shared" si="87"/>
        <v>77</v>
      </c>
    </row>
    <row r="681" spans="1:26" s="249" customFormat="1">
      <c r="A681" s="249" t="s">
        <v>2180</v>
      </c>
      <c r="B681" s="249" t="s">
        <v>2164</v>
      </c>
      <c r="D681" s="249" t="s">
        <v>2795</v>
      </c>
      <c r="E681" s="99"/>
      <c r="F681" s="99" t="s">
        <v>2082</v>
      </c>
      <c r="G681" s="134" t="str">
        <f t="shared" si="82"/>
        <v>31/10/2008</v>
      </c>
      <c r="H681" s="249">
        <v>31</v>
      </c>
      <c r="I681" s="249">
        <v>10</v>
      </c>
      <c r="J681" s="249">
        <v>2008</v>
      </c>
      <c r="K681" s="249" t="s">
        <v>422</v>
      </c>
      <c r="L681" s="99"/>
      <c r="M681" s="249" t="s">
        <v>798</v>
      </c>
      <c r="N681" s="364">
        <v>12610.96</v>
      </c>
      <c r="O681" s="364"/>
      <c r="Q681" s="249">
        <v>10</v>
      </c>
      <c r="R681" s="30">
        <f t="shared" si="83"/>
        <v>105.08299999999998</v>
      </c>
      <c r="S681" s="5">
        <v>7776.1419999999989</v>
      </c>
      <c r="T681" s="317">
        <f t="shared" si="84"/>
        <v>8091.3909999999987</v>
      </c>
      <c r="U681" s="15">
        <f t="shared" si="85"/>
        <v>315.2489999999998</v>
      </c>
      <c r="V681" s="317">
        <f t="shared" si="86"/>
        <v>4519.5690000000004</v>
      </c>
      <c r="W681" s="249">
        <v>11658</v>
      </c>
      <c r="X681" s="316"/>
      <c r="Y681" s="317"/>
      <c r="Z681" s="116">
        <f t="shared" si="87"/>
        <v>77</v>
      </c>
    </row>
    <row r="682" spans="1:26" s="249" customFormat="1">
      <c r="A682" s="249" t="s">
        <v>2181</v>
      </c>
      <c r="B682" s="249" t="s">
        <v>2164</v>
      </c>
      <c r="D682" s="249" t="s">
        <v>2795</v>
      </c>
      <c r="E682" s="99"/>
      <c r="F682" s="99" t="s">
        <v>2082</v>
      </c>
      <c r="G682" s="134" t="str">
        <f t="shared" si="82"/>
        <v>31/10/2008</v>
      </c>
      <c r="H682" s="249">
        <v>31</v>
      </c>
      <c r="I682" s="249">
        <v>10</v>
      </c>
      <c r="J682" s="249">
        <v>2008</v>
      </c>
      <c r="K682" s="249" t="s">
        <v>422</v>
      </c>
      <c r="L682" s="99"/>
      <c r="M682" s="249" t="s">
        <v>798</v>
      </c>
      <c r="N682" s="364">
        <v>12610.96</v>
      </c>
      <c r="O682" s="364"/>
      <c r="Q682" s="249">
        <v>10</v>
      </c>
      <c r="R682" s="30">
        <f t="shared" si="83"/>
        <v>105.08299999999998</v>
      </c>
      <c r="S682" s="5">
        <v>7776.1419999999989</v>
      </c>
      <c r="T682" s="317">
        <f t="shared" si="84"/>
        <v>8091.3909999999987</v>
      </c>
      <c r="U682" s="15">
        <f t="shared" si="85"/>
        <v>315.2489999999998</v>
      </c>
      <c r="V682" s="317">
        <f t="shared" si="86"/>
        <v>4519.5690000000004</v>
      </c>
      <c r="W682" s="249">
        <v>11658</v>
      </c>
      <c r="X682" s="316"/>
      <c r="Y682" s="317"/>
      <c r="Z682" s="116">
        <f t="shared" si="87"/>
        <v>77</v>
      </c>
    </row>
    <row r="683" spans="1:26" s="249" customFormat="1">
      <c r="A683" s="249" t="s">
        <v>2182</v>
      </c>
      <c r="B683" s="249" t="s">
        <v>2164</v>
      </c>
      <c r="D683" s="249" t="s">
        <v>2795</v>
      </c>
      <c r="E683" s="99"/>
      <c r="F683" s="99" t="s">
        <v>2082</v>
      </c>
      <c r="G683" s="134" t="str">
        <f t="shared" si="82"/>
        <v>31/10/2008</v>
      </c>
      <c r="H683" s="249">
        <v>31</v>
      </c>
      <c r="I683" s="249">
        <v>10</v>
      </c>
      <c r="J683" s="249">
        <v>2008</v>
      </c>
      <c r="K683" s="249" t="s">
        <v>422</v>
      </c>
      <c r="L683" s="99"/>
      <c r="M683" s="249" t="s">
        <v>798</v>
      </c>
      <c r="N683" s="364">
        <v>12610.96</v>
      </c>
      <c r="O683" s="364"/>
      <c r="Q683" s="249">
        <v>10</v>
      </c>
      <c r="R683" s="30">
        <f t="shared" si="83"/>
        <v>105.08299999999998</v>
      </c>
      <c r="S683" s="5">
        <v>7776.1419999999989</v>
      </c>
      <c r="T683" s="317">
        <f t="shared" si="84"/>
        <v>8091.3909999999987</v>
      </c>
      <c r="U683" s="15">
        <f t="shared" si="85"/>
        <v>315.2489999999998</v>
      </c>
      <c r="V683" s="317">
        <f t="shared" si="86"/>
        <v>4519.5690000000004</v>
      </c>
      <c r="W683" s="249">
        <v>11658</v>
      </c>
      <c r="X683" s="316"/>
      <c r="Y683" s="317"/>
      <c r="Z683" s="116">
        <f t="shared" si="87"/>
        <v>77</v>
      </c>
    </row>
    <row r="684" spans="1:26" s="249" customFormat="1">
      <c r="A684" s="249" t="s">
        <v>2183</v>
      </c>
      <c r="B684" s="249" t="s">
        <v>2184</v>
      </c>
      <c r="D684" s="249" t="s">
        <v>2796</v>
      </c>
      <c r="E684" s="99"/>
      <c r="F684" s="99" t="s">
        <v>2082</v>
      </c>
      <c r="G684" s="134" t="str">
        <f t="shared" si="82"/>
        <v>31/10/2008</v>
      </c>
      <c r="H684" s="249">
        <v>31</v>
      </c>
      <c r="I684" s="249">
        <v>10</v>
      </c>
      <c r="J684" s="249">
        <v>2008</v>
      </c>
      <c r="K684" s="249" t="s">
        <v>422</v>
      </c>
      <c r="L684" s="99"/>
      <c r="M684" s="249" t="s">
        <v>798</v>
      </c>
      <c r="N684" s="364">
        <v>19991.240000000002</v>
      </c>
      <c r="O684" s="364"/>
      <c r="Q684" s="249">
        <v>10</v>
      </c>
      <c r="R684" s="30">
        <f t="shared" si="83"/>
        <v>166.58533333333335</v>
      </c>
      <c r="S684" s="5">
        <v>12327.314666666669</v>
      </c>
      <c r="T684" s="317">
        <f t="shared" si="84"/>
        <v>12827.070666666668</v>
      </c>
      <c r="U684" s="15">
        <f t="shared" si="85"/>
        <v>499.7559999999994</v>
      </c>
      <c r="V684" s="317">
        <f t="shared" si="86"/>
        <v>7164.1693333333333</v>
      </c>
      <c r="W684" s="249">
        <v>11658</v>
      </c>
      <c r="X684" s="316"/>
      <c r="Y684" s="317"/>
      <c r="Z684" s="116">
        <f t="shared" si="87"/>
        <v>77</v>
      </c>
    </row>
    <row r="685" spans="1:26" s="249" customFormat="1">
      <c r="A685" s="249" t="s">
        <v>2185</v>
      </c>
      <c r="B685" s="249" t="s">
        <v>2184</v>
      </c>
      <c r="D685" s="249" t="s">
        <v>2796</v>
      </c>
      <c r="E685" s="99"/>
      <c r="F685" s="99" t="s">
        <v>2082</v>
      </c>
      <c r="G685" s="134" t="str">
        <f t="shared" si="82"/>
        <v>31/10/2008</v>
      </c>
      <c r="H685" s="249">
        <v>31</v>
      </c>
      <c r="I685" s="249">
        <v>10</v>
      </c>
      <c r="J685" s="249">
        <v>2008</v>
      </c>
      <c r="K685" s="249" t="s">
        <v>422</v>
      </c>
      <c r="L685" s="99"/>
      <c r="M685" s="249" t="s">
        <v>798</v>
      </c>
      <c r="N685" s="364">
        <v>19991.240000000002</v>
      </c>
      <c r="O685" s="364"/>
      <c r="Q685" s="249">
        <v>10</v>
      </c>
      <c r="R685" s="30">
        <f t="shared" si="83"/>
        <v>166.58533333333335</v>
      </c>
      <c r="S685" s="5">
        <v>12327.314666666669</v>
      </c>
      <c r="T685" s="317">
        <f t="shared" si="84"/>
        <v>12827.070666666668</v>
      </c>
      <c r="U685" s="15">
        <f t="shared" si="85"/>
        <v>499.7559999999994</v>
      </c>
      <c r="V685" s="317">
        <f t="shared" si="86"/>
        <v>7164.1693333333333</v>
      </c>
      <c r="W685" s="249">
        <v>11658</v>
      </c>
      <c r="X685" s="316"/>
      <c r="Y685" s="317"/>
      <c r="Z685" s="116">
        <f t="shared" si="87"/>
        <v>77</v>
      </c>
    </row>
    <row r="686" spans="1:26" s="249" customFormat="1">
      <c r="A686" s="249" t="s">
        <v>2186</v>
      </c>
      <c r="B686" s="249" t="s">
        <v>2184</v>
      </c>
      <c r="D686" s="249" t="s">
        <v>2796</v>
      </c>
      <c r="E686" s="99"/>
      <c r="F686" s="99" t="s">
        <v>2082</v>
      </c>
      <c r="G686" s="134" t="str">
        <f t="shared" si="82"/>
        <v>31/10/2008</v>
      </c>
      <c r="H686" s="249">
        <v>31</v>
      </c>
      <c r="I686" s="249">
        <v>10</v>
      </c>
      <c r="J686" s="249">
        <v>2008</v>
      </c>
      <c r="K686" s="249" t="s">
        <v>422</v>
      </c>
      <c r="L686" s="99"/>
      <c r="M686" s="249" t="s">
        <v>798</v>
      </c>
      <c r="N686" s="364">
        <v>19991.240000000002</v>
      </c>
      <c r="O686" s="364"/>
      <c r="Q686" s="249">
        <v>10</v>
      </c>
      <c r="R686" s="30">
        <f t="shared" si="83"/>
        <v>166.58533333333335</v>
      </c>
      <c r="S686" s="5">
        <v>12327.314666666669</v>
      </c>
      <c r="T686" s="317">
        <f t="shared" si="84"/>
        <v>12827.070666666668</v>
      </c>
      <c r="U686" s="15">
        <f t="shared" si="85"/>
        <v>499.7559999999994</v>
      </c>
      <c r="V686" s="317">
        <f t="shared" si="86"/>
        <v>7164.1693333333333</v>
      </c>
      <c r="W686" s="249">
        <v>11658</v>
      </c>
      <c r="X686" s="316"/>
      <c r="Y686" s="317"/>
      <c r="Z686" s="116">
        <f t="shared" si="87"/>
        <v>77</v>
      </c>
    </row>
    <row r="687" spans="1:26" s="249" customFormat="1">
      <c r="A687" s="249" t="s">
        <v>2187</v>
      </c>
      <c r="B687" s="249" t="s">
        <v>2184</v>
      </c>
      <c r="D687" s="249" t="s">
        <v>2796</v>
      </c>
      <c r="E687" s="99"/>
      <c r="F687" s="99" t="s">
        <v>2082</v>
      </c>
      <c r="G687" s="134" t="str">
        <f t="shared" si="82"/>
        <v>31/10/2008</v>
      </c>
      <c r="H687" s="249">
        <v>31</v>
      </c>
      <c r="I687" s="249">
        <v>10</v>
      </c>
      <c r="J687" s="249">
        <v>2008</v>
      </c>
      <c r="K687" s="249" t="s">
        <v>422</v>
      </c>
      <c r="L687" s="99"/>
      <c r="M687" s="249" t="s">
        <v>798</v>
      </c>
      <c r="N687" s="364">
        <v>19991.240000000002</v>
      </c>
      <c r="O687" s="364"/>
      <c r="Q687" s="249">
        <v>10</v>
      </c>
      <c r="R687" s="30">
        <f t="shared" si="83"/>
        <v>166.58533333333335</v>
      </c>
      <c r="S687" s="5">
        <v>12327.314666666669</v>
      </c>
      <c r="T687" s="317">
        <f t="shared" si="84"/>
        <v>12827.070666666668</v>
      </c>
      <c r="U687" s="15">
        <f t="shared" si="85"/>
        <v>499.7559999999994</v>
      </c>
      <c r="V687" s="317">
        <f t="shared" si="86"/>
        <v>7164.1693333333333</v>
      </c>
      <c r="W687" s="249">
        <v>11658</v>
      </c>
      <c r="X687" s="316"/>
      <c r="Y687" s="317"/>
      <c r="Z687" s="116">
        <f t="shared" si="87"/>
        <v>77</v>
      </c>
    </row>
    <row r="688" spans="1:26" s="249" customFormat="1">
      <c r="A688" s="249" t="s">
        <v>2188</v>
      </c>
      <c r="B688" s="249" t="s">
        <v>2189</v>
      </c>
      <c r="D688" s="249" t="s">
        <v>2797</v>
      </c>
      <c r="E688" s="99"/>
      <c r="F688" s="99" t="s">
        <v>2082</v>
      </c>
      <c r="G688" s="134" t="str">
        <f t="shared" si="82"/>
        <v>31/10/2008</v>
      </c>
      <c r="H688" s="249">
        <v>31</v>
      </c>
      <c r="I688" s="249">
        <v>10</v>
      </c>
      <c r="J688" s="249">
        <v>2008</v>
      </c>
      <c r="K688" s="249" t="s">
        <v>422</v>
      </c>
      <c r="L688" s="99"/>
      <c r="M688" s="249" t="s">
        <v>798</v>
      </c>
      <c r="N688" s="364">
        <v>7006.88</v>
      </c>
      <c r="O688" s="364"/>
      <c r="Q688" s="249">
        <v>10</v>
      </c>
      <c r="R688" s="30">
        <f t="shared" si="83"/>
        <v>58.382333333333328</v>
      </c>
      <c r="S688" s="5">
        <v>4320.2926666666663</v>
      </c>
      <c r="T688" s="317">
        <f t="shared" si="84"/>
        <v>4495.4396666666662</v>
      </c>
      <c r="U688" s="15">
        <f t="shared" si="85"/>
        <v>175.14699999999993</v>
      </c>
      <c r="V688" s="317">
        <f t="shared" si="86"/>
        <v>2511.4403333333339</v>
      </c>
      <c r="W688" s="249">
        <v>11658</v>
      </c>
      <c r="X688" s="316"/>
      <c r="Y688" s="317"/>
      <c r="Z688" s="116">
        <f t="shared" si="87"/>
        <v>77</v>
      </c>
    </row>
    <row r="689" spans="1:27" s="249" customFormat="1">
      <c r="A689" s="249" t="s">
        <v>2190</v>
      </c>
      <c r="B689" s="249" t="s">
        <v>2189</v>
      </c>
      <c r="D689" s="249" t="s">
        <v>2797</v>
      </c>
      <c r="E689" s="99"/>
      <c r="F689" s="99" t="s">
        <v>2082</v>
      </c>
      <c r="G689" s="134" t="str">
        <f t="shared" si="82"/>
        <v>31/10/2008</v>
      </c>
      <c r="H689" s="249">
        <v>31</v>
      </c>
      <c r="I689" s="249">
        <v>10</v>
      </c>
      <c r="J689" s="249">
        <v>2008</v>
      </c>
      <c r="K689" s="249" t="s">
        <v>422</v>
      </c>
      <c r="L689" s="99"/>
      <c r="M689" s="249" t="s">
        <v>798</v>
      </c>
      <c r="N689" s="364">
        <v>7006.88</v>
      </c>
      <c r="O689" s="364"/>
      <c r="Q689" s="249">
        <v>10</v>
      </c>
      <c r="R689" s="30">
        <f t="shared" si="83"/>
        <v>58.382333333333328</v>
      </c>
      <c r="S689" s="5">
        <v>4320.2926666666663</v>
      </c>
      <c r="T689" s="317">
        <f t="shared" si="84"/>
        <v>4495.4396666666662</v>
      </c>
      <c r="U689" s="15">
        <f t="shared" si="85"/>
        <v>175.14699999999993</v>
      </c>
      <c r="V689" s="317">
        <f t="shared" si="86"/>
        <v>2511.4403333333339</v>
      </c>
      <c r="W689" s="249">
        <v>11658</v>
      </c>
      <c r="X689" s="316"/>
      <c r="Y689" s="317"/>
      <c r="Z689" s="116">
        <f t="shared" si="87"/>
        <v>77</v>
      </c>
    </row>
    <row r="690" spans="1:27" s="249" customFormat="1">
      <c r="A690" s="249" t="s">
        <v>2191</v>
      </c>
      <c r="B690" s="249" t="s">
        <v>2189</v>
      </c>
      <c r="D690" s="249" t="s">
        <v>2797</v>
      </c>
      <c r="E690" s="99"/>
      <c r="F690" s="99" t="s">
        <v>2082</v>
      </c>
      <c r="G690" s="134" t="str">
        <f t="shared" si="82"/>
        <v>31/10/2008</v>
      </c>
      <c r="H690" s="249">
        <v>31</v>
      </c>
      <c r="I690" s="249">
        <v>10</v>
      </c>
      <c r="J690" s="249">
        <v>2008</v>
      </c>
      <c r="K690" s="249" t="s">
        <v>422</v>
      </c>
      <c r="L690" s="99"/>
      <c r="M690" s="249" t="s">
        <v>798</v>
      </c>
      <c r="N690" s="364">
        <v>7006.88</v>
      </c>
      <c r="O690" s="364"/>
      <c r="Q690" s="249">
        <v>10</v>
      </c>
      <c r="R690" s="30">
        <f t="shared" si="83"/>
        <v>58.382333333333328</v>
      </c>
      <c r="S690" s="5">
        <v>4320.2926666666663</v>
      </c>
      <c r="T690" s="317">
        <f t="shared" si="84"/>
        <v>4495.4396666666662</v>
      </c>
      <c r="U690" s="15">
        <f t="shared" si="85"/>
        <v>175.14699999999993</v>
      </c>
      <c r="V690" s="317">
        <f t="shared" si="86"/>
        <v>2511.4403333333339</v>
      </c>
      <c r="W690" s="249">
        <v>11658</v>
      </c>
      <c r="X690" s="316"/>
      <c r="Y690" s="317"/>
      <c r="Z690" s="116">
        <f t="shared" si="87"/>
        <v>77</v>
      </c>
    </row>
    <row r="691" spans="1:27" s="249" customFormat="1">
      <c r="A691" s="249" t="s">
        <v>2192</v>
      </c>
      <c r="B691" s="249" t="s">
        <v>2189</v>
      </c>
      <c r="D691" s="249" t="s">
        <v>2797</v>
      </c>
      <c r="E691" s="99"/>
      <c r="F691" s="99" t="s">
        <v>2082</v>
      </c>
      <c r="G691" s="134" t="str">
        <f t="shared" si="82"/>
        <v>31/10/2008</v>
      </c>
      <c r="H691" s="249">
        <v>31</v>
      </c>
      <c r="I691" s="249">
        <v>10</v>
      </c>
      <c r="J691" s="249">
        <v>2008</v>
      </c>
      <c r="K691" s="249" t="s">
        <v>422</v>
      </c>
      <c r="L691" s="99"/>
      <c r="M691" s="249" t="s">
        <v>798</v>
      </c>
      <c r="N691" s="364">
        <v>7006.88</v>
      </c>
      <c r="O691" s="364"/>
      <c r="Q691" s="249">
        <v>10</v>
      </c>
      <c r="R691" s="30">
        <f t="shared" si="83"/>
        <v>58.382333333333328</v>
      </c>
      <c r="S691" s="5">
        <v>4320.2926666666663</v>
      </c>
      <c r="T691" s="317">
        <f t="shared" si="84"/>
        <v>4495.4396666666662</v>
      </c>
      <c r="U691" s="15">
        <f t="shared" si="85"/>
        <v>175.14699999999993</v>
      </c>
      <c r="V691" s="317">
        <f t="shared" si="86"/>
        <v>2511.4403333333339</v>
      </c>
      <c r="W691" s="249">
        <v>11658</v>
      </c>
      <c r="X691" s="316"/>
      <c r="Y691" s="317"/>
      <c r="Z691" s="116">
        <f t="shared" si="87"/>
        <v>77</v>
      </c>
    </row>
    <row r="692" spans="1:27" s="249" customFormat="1">
      <c r="A692" s="249" t="s">
        <v>2193</v>
      </c>
      <c r="B692" s="249" t="s">
        <v>2189</v>
      </c>
      <c r="D692" s="249" t="s">
        <v>2797</v>
      </c>
      <c r="E692" s="99"/>
      <c r="F692" s="99" t="s">
        <v>2082</v>
      </c>
      <c r="G692" s="134" t="str">
        <f t="shared" si="82"/>
        <v>31/10/2008</v>
      </c>
      <c r="H692" s="249">
        <v>31</v>
      </c>
      <c r="I692" s="249">
        <v>10</v>
      </c>
      <c r="J692" s="249">
        <v>2008</v>
      </c>
      <c r="K692" s="249" t="s">
        <v>422</v>
      </c>
      <c r="L692" s="99"/>
      <c r="M692" s="249" t="s">
        <v>798</v>
      </c>
      <c r="N692" s="364">
        <v>7006.88</v>
      </c>
      <c r="O692" s="364"/>
      <c r="Q692" s="249">
        <v>10</v>
      </c>
      <c r="R692" s="30">
        <f t="shared" si="83"/>
        <v>58.382333333333328</v>
      </c>
      <c r="S692" s="5">
        <v>4320.2926666666663</v>
      </c>
      <c r="T692" s="317">
        <f t="shared" si="84"/>
        <v>4495.4396666666662</v>
      </c>
      <c r="U692" s="15">
        <f t="shared" si="85"/>
        <v>175.14699999999993</v>
      </c>
      <c r="V692" s="317">
        <f t="shared" si="86"/>
        <v>2511.4403333333339</v>
      </c>
      <c r="W692" s="249">
        <v>11658</v>
      </c>
      <c r="X692" s="316"/>
      <c r="Y692" s="317"/>
      <c r="Z692" s="116">
        <f t="shared" si="87"/>
        <v>77</v>
      </c>
    </row>
    <row r="693" spans="1:27" s="249" customFormat="1">
      <c r="A693" s="249" t="s">
        <v>2194</v>
      </c>
      <c r="B693" s="249" t="s">
        <v>2189</v>
      </c>
      <c r="D693" s="249" t="s">
        <v>2797</v>
      </c>
      <c r="E693" s="99"/>
      <c r="F693" s="99" t="s">
        <v>2082</v>
      </c>
      <c r="G693" s="134" t="str">
        <f t="shared" si="82"/>
        <v>31/10/2008</v>
      </c>
      <c r="H693" s="249">
        <v>31</v>
      </c>
      <c r="I693" s="249">
        <v>10</v>
      </c>
      <c r="J693" s="249">
        <v>2008</v>
      </c>
      <c r="K693" s="249" t="s">
        <v>422</v>
      </c>
      <c r="L693" s="99"/>
      <c r="M693" s="249" t="s">
        <v>798</v>
      </c>
      <c r="N693" s="364">
        <v>7006.88</v>
      </c>
      <c r="O693" s="364"/>
      <c r="Q693" s="249">
        <v>10</v>
      </c>
      <c r="R693" s="30">
        <f t="shared" si="83"/>
        <v>58.382333333333328</v>
      </c>
      <c r="S693" s="5">
        <v>4320.2926666666663</v>
      </c>
      <c r="T693" s="317">
        <f t="shared" si="84"/>
        <v>4495.4396666666662</v>
      </c>
      <c r="U693" s="15">
        <f t="shared" si="85"/>
        <v>175.14699999999993</v>
      </c>
      <c r="V693" s="317">
        <f t="shared" si="86"/>
        <v>2511.4403333333339</v>
      </c>
      <c r="W693" s="249">
        <v>11658</v>
      </c>
      <c r="X693" s="316"/>
      <c r="Y693" s="317"/>
      <c r="Z693" s="116">
        <f t="shared" si="87"/>
        <v>77</v>
      </c>
    </row>
    <row r="694" spans="1:27" s="249" customFormat="1">
      <c r="A694" s="249" t="s">
        <v>2195</v>
      </c>
      <c r="B694" s="249" t="s">
        <v>2189</v>
      </c>
      <c r="D694" s="249" t="s">
        <v>2797</v>
      </c>
      <c r="E694" s="99"/>
      <c r="F694" s="99" t="s">
        <v>2082</v>
      </c>
      <c r="G694" s="134" t="str">
        <f t="shared" si="82"/>
        <v>31/10/2008</v>
      </c>
      <c r="H694" s="249">
        <v>31</v>
      </c>
      <c r="I694" s="249">
        <v>10</v>
      </c>
      <c r="J694" s="249">
        <v>2008</v>
      </c>
      <c r="K694" s="249" t="s">
        <v>422</v>
      </c>
      <c r="L694" s="99"/>
      <c r="M694" s="249" t="s">
        <v>798</v>
      </c>
      <c r="N694" s="364">
        <v>7006.88</v>
      </c>
      <c r="O694" s="364"/>
      <c r="Q694" s="249">
        <v>10</v>
      </c>
      <c r="R694" s="30">
        <f t="shared" si="83"/>
        <v>58.382333333333328</v>
      </c>
      <c r="S694" s="5">
        <v>4320.2926666666663</v>
      </c>
      <c r="T694" s="317">
        <f t="shared" si="84"/>
        <v>4495.4396666666662</v>
      </c>
      <c r="U694" s="15">
        <f t="shared" si="85"/>
        <v>175.14699999999993</v>
      </c>
      <c r="V694" s="317">
        <f t="shared" si="86"/>
        <v>2511.4403333333339</v>
      </c>
      <c r="W694" s="249">
        <v>11658</v>
      </c>
      <c r="X694" s="316"/>
      <c r="Y694" s="317"/>
      <c r="Z694" s="116">
        <f t="shared" si="87"/>
        <v>77</v>
      </c>
    </row>
    <row r="695" spans="1:27" s="249" customFormat="1">
      <c r="A695" s="249" t="s">
        <v>2196</v>
      </c>
      <c r="B695" s="249" t="s">
        <v>2189</v>
      </c>
      <c r="D695" s="249" t="s">
        <v>2797</v>
      </c>
      <c r="E695" s="99"/>
      <c r="F695" s="99" t="s">
        <v>2082</v>
      </c>
      <c r="G695" s="134" t="str">
        <f t="shared" si="82"/>
        <v>31/10/2008</v>
      </c>
      <c r="H695" s="249">
        <v>31</v>
      </c>
      <c r="I695" s="249">
        <v>10</v>
      </c>
      <c r="J695" s="249">
        <v>2008</v>
      </c>
      <c r="K695" s="249" t="s">
        <v>422</v>
      </c>
      <c r="L695" s="99"/>
      <c r="M695" s="249" t="s">
        <v>798</v>
      </c>
      <c r="N695" s="364">
        <v>7006.88</v>
      </c>
      <c r="O695" s="364"/>
      <c r="Q695" s="249">
        <v>10</v>
      </c>
      <c r="R695" s="30">
        <f t="shared" si="83"/>
        <v>58.382333333333328</v>
      </c>
      <c r="S695" s="5">
        <v>4320.2926666666663</v>
      </c>
      <c r="T695" s="317">
        <f t="shared" si="84"/>
        <v>4495.4396666666662</v>
      </c>
      <c r="U695" s="15">
        <f t="shared" si="85"/>
        <v>175.14699999999993</v>
      </c>
      <c r="V695" s="317">
        <f t="shared" si="86"/>
        <v>2511.4403333333339</v>
      </c>
      <c r="W695" s="249">
        <v>11658</v>
      </c>
      <c r="X695" s="316"/>
      <c r="Y695" s="317"/>
      <c r="Z695" s="116">
        <f t="shared" si="87"/>
        <v>77</v>
      </c>
    </row>
    <row r="696" spans="1:27" s="249" customFormat="1">
      <c r="A696" s="249" t="s">
        <v>2197</v>
      </c>
      <c r="B696" s="249" t="s">
        <v>2189</v>
      </c>
      <c r="D696" s="249" t="s">
        <v>2797</v>
      </c>
      <c r="E696" s="99"/>
      <c r="F696" s="99" t="s">
        <v>2082</v>
      </c>
      <c r="G696" s="134" t="str">
        <f t="shared" si="82"/>
        <v>31/10/2008</v>
      </c>
      <c r="H696" s="249">
        <v>31</v>
      </c>
      <c r="I696" s="249">
        <v>10</v>
      </c>
      <c r="J696" s="249">
        <v>2008</v>
      </c>
      <c r="K696" s="249" t="s">
        <v>422</v>
      </c>
      <c r="L696" s="99"/>
      <c r="M696" s="249" t="s">
        <v>798</v>
      </c>
      <c r="N696" s="364">
        <v>7006.88</v>
      </c>
      <c r="O696" s="364"/>
      <c r="Q696" s="249">
        <v>10</v>
      </c>
      <c r="R696" s="30">
        <f t="shared" si="83"/>
        <v>58.382333333333328</v>
      </c>
      <c r="S696" s="5">
        <v>4320.2926666666663</v>
      </c>
      <c r="T696" s="317">
        <f t="shared" si="84"/>
        <v>4495.4396666666662</v>
      </c>
      <c r="U696" s="15">
        <f>T696-S696</f>
        <v>175.14699999999993</v>
      </c>
      <c r="V696" s="317">
        <f t="shared" si="86"/>
        <v>2511.4403333333339</v>
      </c>
      <c r="W696" s="249">
        <v>11658</v>
      </c>
      <c r="X696" s="316"/>
      <c r="Y696" s="317"/>
      <c r="Z696" s="116">
        <f t="shared" si="87"/>
        <v>77</v>
      </c>
    </row>
    <row r="697" spans="1:27" s="249" customFormat="1">
      <c r="A697" s="249" t="s">
        <v>2198</v>
      </c>
      <c r="B697" s="249" t="s">
        <v>2189</v>
      </c>
      <c r="D697" s="249" t="s">
        <v>2797</v>
      </c>
      <c r="E697" s="99"/>
      <c r="F697" s="99" t="s">
        <v>2082</v>
      </c>
      <c r="G697" s="134" t="str">
        <f t="shared" si="82"/>
        <v>31/10/2008</v>
      </c>
      <c r="H697" s="249">
        <v>31</v>
      </c>
      <c r="I697" s="249">
        <v>10</v>
      </c>
      <c r="J697" s="249">
        <v>2008</v>
      </c>
      <c r="K697" s="249" t="s">
        <v>422</v>
      </c>
      <c r="L697" s="99"/>
      <c r="M697" s="249" t="s">
        <v>798</v>
      </c>
      <c r="N697" s="364">
        <v>7006.88</v>
      </c>
      <c r="O697" s="364"/>
      <c r="Q697" s="249">
        <v>10</v>
      </c>
      <c r="R697" s="30">
        <f t="shared" si="83"/>
        <v>58.382333333333328</v>
      </c>
      <c r="S697" s="5">
        <v>4320.2926666666663</v>
      </c>
      <c r="T697" s="317">
        <f t="shared" si="84"/>
        <v>4495.4396666666662</v>
      </c>
      <c r="U697" s="15">
        <f t="shared" si="85"/>
        <v>175.14699999999993</v>
      </c>
      <c r="V697" s="317">
        <f t="shared" si="86"/>
        <v>2511.4403333333339</v>
      </c>
      <c r="W697" s="249">
        <v>11658</v>
      </c>
      <c r="X697" s="316">
        <f>R697*46</f>
        <v>2685.5873333333329</v>
      </c>
      <c r="Y697" s="317"/>
      <c r="Z697" s="116">
        <f t="shared" si="87"/>
        <v>77</v>
      </c>
      <c r="AA697" s="249">
        <v>46</v>
      </c>
    </row>
    <row r="698" spans="1:27" s="249" customFormat="1">
      <c r="A698" s="22" t="s">
        <v>430</v>
      </c>
      <c r="B698" s="99"/>
      <c r="C698" s="99"/>
      <c r="D698" s="99"/>
      <c r="E698" s="99"/>
      <c r="F698" s="99"/>
      <c r="G698" s="134"/>
      <c r="H698" s="135"/>
      <c r="I698" s="135"/>
      <c r="J698" s="136"/>
      <c r="K698" s="99"/>
      <c r="L698" s="136"/>
      <c r="M698" s="99"/>
      <c r="N698" s="26">
        <f>SUM(N415:N697)</f>
        <v>2005879.800499998</v>
      </c>
      <c r="O698" s="26">
        <f>SUM(O335:O697)</f>
        <v>0</v>
      </c>
      <c r="P698" s="26">
        <f>SUM(P335:P697)</f>
        <v>0</v>
      </c>
      <c r="Q698" s="28"/>
      <c r="R698" s="26">
        <f>SUM(R415:R697)</f>
        <v>16713.306670833339</v>
      </c>
      <c r="S698" s="26">
        <v>1262213.1136458321</v>
      </c>
      <c r="T698" s="26">
        <f>SUM(T415:T697)</f>
        <v>1312353.0336583341</v>
      </c>
      <c r="U698" s="26">
        <f>SUM(U415:U697)</f>
        <v>50139.920012499948</v>
      </c>
      <c r="V698" s="26">
        <f>SUM(V415:V697)</f>
        <v>693526.76684166712</v>
      </c>
      <c r="X698" s="316"/>
      <c r="Y698" s="317"/>
      <c r="Z698" s="116"/>
      <c r="AA698" s="363">
        <f>+Z697+AA697</f>
        <v>123</v>
      </c>
    </row>
    <row r="699" spans="1:27" s="249" customFormat="1">
      <c r="B699" s="99"/>
      <c r="C699" s="99"/>
      <c r="D699" s="99"/>
      <c r="E699" s="99"/>
      <c r="F699" s="99"/>
      <c r="G699" s="134"/>
      <c r="H699" s="135"/>
      <c r="I699" s="135"/>
      <c r="J699" s="136"/>
      <c r="K699" s="99"/>
      <c r="L699" s="136"/>
      <c r="M699" s="99"/>
      <c r="N699" s="315"/>
      <c r="O699" s="315"/>
      <c r="R699" s="30"/>
      <c r="S699" s="30"/>
      <c r="T699" s="317"/>
      <c r="U699" s="317"/>
      <c r="V699" s="317"/>
      <c r="X699" s="316"/>
      <c r="Y699" s="317"/>
      <c r="Z699" s="116"/>
    </row>
    <row r="700" spans="1:27" s="249" customFormat="1">
      <c r="A700" s="22" t="s">
        <v>431</v>
      </c>
      <c r="B700" s="99"/>
      <c r="C700" s="99"/>
      <c r="D700" s="99"/>
      <c r="E700" s="99"/>
      <c r="F700" s="99"/>
      <c r="G700" s="134"/>
      <c r="H700" s="135"/>
      <c r="I700" s="135"/>
      <c r="J700" s="136"/>
      <c r="K700" s="99"/>
      <c r="L700" s="99"/>
      <c r="M700" s="99"/>
      <c r="N700" s="29">
        <f>+N698+N413</f>
        <v>4611384.2204999961</v>
      </c>
      <c r="O700" s="29">
        <f t="shared" ref="O700:V700" si="88">+O698+O413</f>
        <v>0</v>
      </c>
      <c r="P700" s="29">
        <f t="shared" si="88"/>
        <v>0</v>
      </c>
      <c r="Q700" s="28"/>
      <c r="R700" s="29">
        <f t="shared" si="88"/>
        <v>25451.124504166673</v>
      </c>
      <c r="S700" s="29">
        <v>3706246.4858958307</v>
      </c>
      <c r="T700" s="29">
        <f t="shared" si="88"/>
        <v>3782177.1044083321</v>
      </c>
      <c r="U700" s="29">
        <f t="shared" si="88"/>
        <v>75930.618512499917</v>
      </c>
      <c r="V700" s="29">
        <f t="shared" si="88"/>
        <v>829207.11609166721</v>
      </c>
      <c r="X700" s="316"/>
      <c r="Y700" s="317"/>
      <c r="Z700" s="116"/>
    </row>
    <row r="701" spans="1:27" s="249" customFormat="1">
      <c r="E701" s="99"/>
      <c r="F701" s="99"/>
      <c r="G701" s="134"/>
      <c r="L701" s="99"/>
      <c r="N701" s="364"/>
      <c r="O701" s="364"/>
      <c r="R701" s="30"/>
      <c r="S701" s="30"/>
      <c r="T701" s="317"/>
      <c r="U701" s="317"/>
      <c r="V701" s="317"/>
      <c r="X701" s="316"/>
      <c r="Y701" s="317"/>
      <c r="Z701" s="116"/>
    </row>
    <row r="702" spans="1:27" s="249" customFormat="1">
      <c r="E702" s="99"/>
      <c r="F702" s="99"/>
      <c r="G702" s="134"/>
      <c r="L702" s="99"/>
      <c r="N702" s="364"/>
      <c r="O702" s="364"/>
      <c r="R702" s="30"/>
      <c r="S702" s="30"/>
      <c r="T702" s="317"/>
      <c r="U702" s="317"/>
      <c r="V702" s="317"/>
      <c r="X702" s="316"/>
      <c r="Y702" s="317"/>
      <c r="Z702" s="116"/>
    </row>
    <row r="703" spans="1:27" s="105" customFormat="1">
      <c r="A703" s="181"/>
      <c r="B703" s="181" t="s">
        <v>2199</v>
      </c>
      <c r="C703" s="181"/>
      <c r="D703" s="181"/>
      <c r="E703" s="176"/>
      <c r="F703" s="176"/>
      <c r="G703" s="177">
        <v>39868</v>
      </c>
      <c r="H703" s="181"/>
      <c r="I703" s="181"/>
      <c r="J703" s="181"/>
      <c r="K703" s="181"/>
      <c r="L703" s="176"/>
      <c r="M703" s="181" t="s">
        <v>798</v>
      </c>
      <c r="N703" s="180">
        <v>10475</v>
      </c>
      <c r="O703" s="104"/>
      <c r="Q703" s="181">
        <v>10</v>
      </c>
      <c r="R703" s="182">
        <f t="shared" ref="R703:R774" si="89">(((N703)-1)/10)/12</f>
        <v>87.283333333333346</v>
      </c>
      <c r="S703" s="5">
        <v>6109.8333333333339</v>
      </c>
      <c r="T703" s="183">
        <f t="shared" ref="T703:T717" si="90">Z703*R703</f>
        <v>6371.6833333333343</v>
      </c>
      <c r="U703" s="15">
        <f t="shared" ref="U703:U717" si="91">T703-S703</f>
        <v>261.85000000000036</v>
      </c>
      <c r="V703" s="183">
        <f t="shared" ref="V703:V774" si="92">N703-T703</f>
        <v>4103.3166666666657</v>
      </c>
      <c r="Y703" s="137"/>
      <c r="Z703" s="139">
        <f t="shared" ref="Z703:Z774" si="93">IF((DATEDIF(G703,Z$4,"m"))&gt;=120,120,(DATEDIF(G703,Z$4,"m")))</f>
        <v>73</v>
      </c>
    </row>
    <row r="704" spans="1:27" s="105" customFormat="1">
      <c r="A704" s="181"/>
      <c r="B704" s="181" t="s">
        <v>2200</v>
      </c>
      <c r="C704" s="181"/>
      <c r="D704" s="181"/>
      <c r="E704" s="176"/>
      <c r="F704" s="176"/>
      <c r="G704" s="177">
        <v>39840</v>
      </c>
      <c r="H704" s="181"/>
      <c r="I704" s="181"/>
      <c r="J704" s="181"/>
      <c r="K704" s="181"/>
      <c r="L704" s="176"/>
      <c r="M704" s="181" t="s">
        <v>798</v>
      </c>
      <c r="N704" s="180">
        <v>11758.13</v>
      </c>
      <c r="O704" s="104"/>
      <c r="Q704" s="181">
        <v>10</v>
      </c>
      <c r="R704" s="182">
        <f t="shared" si="89"/>
        <v>97.976083333333335</v>
      </c>
      <c r="S704" s="5">
        <v>6956.3019166666672</v>
      </c>
      <c r="T704" s="183">
        <f t="shared" si="90"/>
        <v>7250.2301666666672</v>
      </c>
      <c r="U704" s="15">
        <f t="shared" si="91"/>
        <v>293.92824999999993</v>
      </c>
      <c r="V704" s="183">
        <f t="shared" si="92"/>
        <v>4507.899833333332</v>
      </c>
      <c r="Y704" s="137"/>
      <c r="Z704" s="139">
        <f t="shared" si="93"/>
        <v>74</v>
      </c>
    </row>
    <row r="705" spans="1:27" s="105" customFormat="1">
      <c r="B705" s="105" t="s">
        <v>2201</v>
      </c>
      <c r="C705" s="105" t="s">
        <v>1338</v>
      </c>
      <c r="D705" s="105" t="s">
        <v>2794</v>
      </c>
      <c r="E705" s="99"/>
      <c r="F705" s="99" t="s">
        <v>565</v>
      </c>
      <c r="G705" s="134" t="str">
        <f t="shared" ref="G705:G750" si="94">CONCATENATE(H705,"/",I705,"/",J705,)</f>
        <v>27/5/2009</v>
      </c>
      <c r="H705" s="105">
        <v>27</v>
      </c>
      <c r="I705" s="105">
        <v>5</v>
      </c>
      <c r="J705" s="105">
        <v>2009</v>
      </c>
      <c r="K705" s="105" t="s">
        <v>540</v>
      </c>
      <c r="L705" s="99">
        <v>100015762</v>
      </c>
      <c r="M705" s="105" t="s">
        <v>798</v>
      </c>
      <c r="N705" s="104">
        <v>2295</v>
      </c>
      <c r="O705" s="104"/>
      <c r="Q705" s="105">
        <v>10</v>
      </c>
      <c r="R705" s="30">
        <f t="shared" si="89"/>
        <v>19.116666666666667</v>
      </c>
      <c r="S705" s="5">
        <v>1280.8166666666666</v>
      </c>
      <c r="T705" s="137">
        <f t="shared" si="90"/>
        <v>1338.1666666666667</v>
      </c>
      <c r="U705" s="15">
        <f t="shared" si="91"/>
        <v>57.350000000000136</v>
      </c>
      <c r="V705" s="137">
        <f t="shared" si="92"/>
        <v>956.83333333333326</v>
      </c>
      <c r="Y705" s="137"/>
      <c r="Z705" s="116">
        <f t="shared" si="93"/>
        <v>70</v>
      </c>
    </row>
    <row r="706" spans="1:27" s="105" customFormat="1">
      <c r="B706" s="105" t="s">
        <v>2201</v>
      </c>
      <c r="C706" s="105" t="s">
        <v>1338</v>
      </c>
      <c r="D706" s="105" t="s">
        <v>2794</v>
      </c>
      <c r="E706" s="99"/>
      <c r="F706" s="99" t="s">
        <v>565</v>
      </c>
      <c r="G706" s="134" t="str">
        <f t="shared" si="94"/>
        <v>27/5/2009</v>
      </c>
      <c r="H706" s="105">
        <v>27</v>
      </c>
      <c r="I706" s="105">
        <v>5</v>
      </c>
      <c r="J706" s="105">
        <v>2009</v>
      </c>
      <c r="K706" s="105" t="s">
        <v>540</v>
      </c>
      <c r="L706" s="99">
        <v>100015761</v>
      </c>
      <c r="M706" s="105" t="s">
        <v>798</v>
      </c>
      <c r="N706" s="104">
        <v>2295</v>
      </c>
      <c r="O706" s="104"/>
      <c r="Q706" s="105">
        <v>10</v>
      </c>
      <c r="R706" s="30">
        <f t="shared" si="89"/>
        <v>19.116666666666667</v>
      </c>
      <c r="S706" s="5">
        <v>1280.8166666666666</v>
      </c>
      <c r="T706" s="137">
        <f t="shared" si="90"/>
        <v>1338.1666666666667</v>
      </c>
      <c r="U706" s="15">
        <f t="shared" si="91"/>
        <v>57.350000000000136</v>
      </c>
      <c r="V706" s="137">
        <f t="shared" si="92"/>
        <v>956.83333333333326</v>
      </c>
      <c r="Y706" s="137"/>
      <c r="Z706" s="116">
        <f t="shared" si="93"/>
        <v>70</v>
      </c>
    </row>
    <row r="707" spans="1:27" s="249" customFormat="1">
      <c r="B707" s="212" t="s">
        <v>2202</v>
      </c>
      <c r="E707" s="99"/>
      <c r="F707" s="99" t="s">
        <v>867</v>
      </c>
      <c r="G707" s="134" t="str">
        <f t="shared" si="94"/>
        <v>10/11/2009</v>
      </c>
      <c r="H707" s="249">
        <v>10</v>
      </c>
      <c r="I707" s="249">
        <v>11</v>
      </c>
      <c r="J707" s="249">
        <v>2009</v>
      </c>
      <c r="K707" s="249" t="s">
        <v>540</v>
      </c>
      <c r="L707" s="99">
        <v>72257</v>
      </c>
      <c r="M707" s="249" t="s">
        <v>798</v>
      </c>
      <c r="N707" s="315">
        <v>5808.35</v>
      </c>
      <c r="O707" s="315"/>
      <c r="P707" s="365"/>
      <c r="Q707" s="249">
        <v>10</v>
      </c>
      <c r="R707" s="30">
        <f t="shared" si="89"/>
        <v>48.394583333333337</v>
      </c>
      <c r="S707" s="5">
        <v>2952.0695833333334</v>
      </c>
      <c r="T707" s="317">
        <f t="shared" si="90"/>
        <v>3097.2533333333336</v>
      </c>
      <c r="U707" s="15">
        <f t="shared" si="91"/>
        <v>145.18375000000015</v>
      </c>
      <c r="V707" s="317">
        <f t="shared" si="92"/>
        <v>2711.0966666666668</v>
      </c>
      <c r="Y707" s="317"/>
      <c r="Z707" s="116">
        <f t="shared" si="93"/>
        <v>64</v>
      </c>
    </row>
    <row r="708" spans="1:27" s="249" customFormat="1">
      <c r="B708" s="212" t="s">
        <v>2202</v>
      </c>
      <c r="E708" s="99"/>
      <c r="F708" s="99" t="s">
        <v>867</v>
      </c>
      <c r="G708" s="134" t="str">
        <f t="shared" si="94"/>
        <v>10/11/2009</v>
      </c>
      <c r="H708" s="249">
        <v>10</v>
      </c>
      <c r="I708" s="249">
        <v>11</v>
      </c>
      <c r="J708" s="249">
        <v>2009</v>
      </c>
      <c r="K708" s="249" t="s">
        <v>540</v>
      </c>
      <c r="L708" s="99">
        <v>72257</v>
      </c>
      <c r="M708" s="249" t="s">
        <v>798</v>
      </c>
      <c r="N708" s="315">
        <v>5808.35</v>
      </c>
      <c r="O708" s="315"/>
      <c r="Q708" s="249">
        <v>10</v>
      </c>
      <c r="R708" s="30">
        <f t="shared" si="89"/>
        <v>48.394583333333337</v>
      </c>
      <c r="S708" s="5">
        <v>2952.0695833333334</v>
      </c>
      <c r="T708" s="317">
        <f t="shared" si="90"/>
        <v>3097.2533333333336</v>
      </c>
      <c r="U708" s="15">
        <f t="shared" si="91"/>
        <v>145.18375000000015</v>
      </c>
      <c r="V708" s="317">
        <f t="shared" si="92"/>
        <v>2711.0966666666668</v>
      </c>
      <c r="Y708" s="317"/>
      <c r="Z708" s="116">
        <f t="shared" si="93"/>
        <v>64</v>
      </c>
    </row>
    <row r="709" spans="1:27" s="249" customFormat="1">
      <c r="B709" s="212" t="s">
        <v>2202</v>
      </c>
      <c r="E709" s="99"/>
      <c r="F709" s="99" t="s">
        <v>867</v>
      </c>
      <c r="G709" s="134" t="str">
        <f t="shared" si="94"/>
        <v>10/11/2009</v>
      </c>
      <c r="H709" s="249">
        <v>10</v>
      </c>
      <c r="I709" s="249">
        <v>11</v>
      </c>
      <c r="J709" s="249">
        <v>2009</v>
      </c>
      <c r="K709" s="249" t="s">
        <v>540</v>
      </c>
      <c r="L709" s="99">
        <v>72257</v>
      </c>
      <c r="M709" s="249" t="s">
        <v>798</v>
      </c>
      <c r="N709" s="315">
        <v>5808.35</v>
      </c>
      <c r="O709" s="315"/>
      <c r="Q709" s="249">
        <v>10</v>
      </c>
      <c r="R709" s="30">
        <f t="shared" si="89"/>
        <v>48.394583333333337</v>
      </c>
      <c r="S709" s="5">
        <v>2952.0695833333334</v>
      </c>
      <c r="T709" s="317">
        <f t="shared" si="90"/>
        <v>3097.2533333333336</v>
      </c>
      <c r="U709" s="15">
        <f t="shared" si="91"/>
        <v>145.18375000000015</v>
      </c>
      <c r="V709" s="317">
        <f t="shared" si="92"/>
        <v>2711.0966666666668</v>
      </c>
      <c r="Y709" s="317"/>
      <c r="Z709" s="116">
        <f t="shared" si="93"/>
        <v>64</v>
      </c>
    </row>
    <row r="710" spans="1:27" s="249" customFormat="1">
      <c r="B710" s="212" t="s">
        <v>2202</v>
      </c>
      <c r="E710" s="99"/>
      <c r="F710" s="99" t="s">
        <v>867</v>
      </c>
      <c r="G710" s="134" t="str">
        <f t="shared" si="94"/>
        <v>10/11/2009</v>
      </c>
      <c r="H710" s="249">
        <v>10</v>
      </c>
      <c r="I710" s="249">
        <v>11</v>
      </c>
      <c r="J710" s="249">
        <v>2009</v>
      </c>
      <c r="K710" s="249" t="s">
        <v>540</v>
      </c>
      <c r="L710" s="99">
        <v>72257</v>
      </c>
      <c r="M710" s="249" t="s">
        <v>798</v>
      </c>
      <c r="N710" s="315">
        <v>5808.35</v>
      </c>
      <c r="O710" s="315"/>
      <c r="Q710" s="249">
        <v>10</v>
      </c>
      <c r="R710" s="30">
        <f t="shared" si="89"/>
        <v>48.394583333333337</v>
      </c>
      <c r="S710" s="5">
        <v>2952.0695833333334</v>
      </c>
      <c r="T710" s="317">
        <f t="shared" si="90"/>
        <v>3097.2533333333336</v>
      </c>
      <c r="U710" s="15">
        <f t="shared" si="91"/>
        <v>145.18375000000015</v>
      </c>
      <c r="V710" s="317">
        <f t="shared" si="92"/>
        <v>2711.0966666666668</v>
      </c>
      <c r="Y710" s="317"/>
      <c r="Z710" s="116">
        <f t="shared" si="93"/>
        <v>64</v>
      </c>
    </row>
    <row r="711" spans="1:27" s="249" customFormat="1">
      <c r="B711" s="212" t="s">
        <v>2202</v>
      </c>
      <c r="E711" s="99"/>
      <c r="F711" s="99" t="s">
        <v>867</v>
      </c>
      <c r="G711" s="134" t="str">
        <f t="shared" si="94"/>
        <v>10/11/2009</v>
      </c>
      <c r="H711" s="249">
        <v>10</v>
      </c>
      <c r="I711" s="249">
        <v>11</v>
      </c>
      <c r="J711" s="249">
        <v>2009</v>
      </c>
      <c r="K711" s="249" t="s">
        <v>540</v>
      </c>
      <c r="L711" s="99">
        <v>72257</v>
      </c>
      <c r="M711" s="249" t="s">
        <v>798</v>
      </c>
      <c r="N711" s="315">
        <v>5808.35</v>
      </c>
      <c r="O711" s="315"/>
      <c r="Q711" s="249">
        <v>10</v>
      </c>
      <c r="R711" s="30">
        <f t="shared" si="89"/>
        <v>48.394583333333337</v>
      </c>
      <c r="S711" s="5">
        <v>2952.0695833333334</v>
      </c>
      <c r="T711" s="317">
        <f t="shared" si="90"/>
        <v>3097.2533333333336</v>
      </c>
      <c r="U711" s="15">
        <f t="shared" si="91"/>
        <v>145.18375000000015</v>
      </c>
      <c r="V711" s="317">
        <f t="shared" si="92"/>
        <v>2711.0966666666668</v>
      </c>
      <c r="Y711" s="317"/>
      <c r="Z711" s="116">
        <f t="shared" si="93"/>
        <v>64</v>
      </c>
    </row>
    <row r="712" spans="1:27" s="249" customFormat="1">
      <c r="B712" s="212" t="s">
        <v>2202</v>
      </c>
      <c r="E712" s="99"/>
      <c r="F712" s="99" t="s">
        <v>867</v>
      </c>
      <c r="G712" s="134" t="str">
        <f t="shared" si="94"/>
        <v>10/11/2009</v>
      </c>
      <c r="H712" s="249">
        <v>10</v>
      </c>
      <c r="I712" s="249">
        <v>11</v>
      </c>
      <c r="J712" s="249">
        <v>2009</v>
      </c>
      <c r="K712" s="249" t="s">
        <v>540</v>
      </c>
      <c r="L712" s="99">
        <v>72257</v>
      </c>
      <c r="M712" s="249" t="s">
        <v>798</v>
      </c>
      <c r="N712" s="315">
        <v>5808.35</v>
      </c>
      <c r="O712" s="315"/>
      <c r="Q712" s="249">
        <v>10</v>
      </c>
      <c r="R712" s="30">
        <f t="shared" si="89"/>
        <v>48.394583333333337</v>
      </c>
      <c r="S712" s="5">
        <v>2952.0695833333334</v>
      </c>
      <c r="T712" s="317">
        <f t="shared" si="90"/>
        <v>3097.2533333333336</v>
      </c>
      <c r="U712" s="15">
        <f t="shared" si="91"/>
        <v>145.18375000000015</v>
      </c>
      <c r="V712" s="317">
        <f t="shared" si="92"/>
        <v>2711.0966666666668</v>
      </c>
      <c r="Y712" s="317"/>
      <c r="Z712" s="116">
        <f t="shared" si="93"/>
        <v>64</v>
      </c>
    </row>
    <row r="713" spans="1:27" s="249" customFormat="1">
      <c r="B713" s="212" t="s">
        <v>2202</v>
      </c>
      <c r="E713" s="99"/>
      <c r="F713" s="99" t="s">
        <v>867</v>
      </c>
      <c r="G713" s="134" t="str">
        <f t="shared" si="94"/>
        <v>10/11/2009</v>
      </c>
      <c r="H713" s="249">
        <v>10</v>
      </c>
      <c r="I713" s="249">
        <v>11</v>
      </c>
      <c r="J713" s="249">
        <v>2009</v>
      </c>
      <c r="K713" s="249" t="s">
        <v>540</v>
      </c>
      <c r="L713" s="99">
        <v>72257</v>
      </c>
      <c r="M713" s="249" t="s">
        <v>798</v>
      </c>
      <c r="N713" s="315">
        <v>5808.35</v>
      </c>
      <c r="O713" s="315"/>
      <c r="Q713" s="249">
        <v>10</v>
      </c>
      <c r="R713" s="30">
        <f t="shared" si="89"/>
        <v>48.394583333333337</v>
      </c>
      <c r="S713" s="5">
        <v>2952.0695833333334</v>
      </c>
      <c r="T713" s="317">
        <f t="shared" si="90"/>
        <v>3097.2533333333336</v>
      </c>
      <c r="U713" s="15">
        <f t="shared" si="91"/>
        <v>145.18375000000015</v>
      </c>
      <c r="V713" s="317">
        <f t="shared" si="92"/>
        <v>2711.0966666666668</v>
      </c>
      <c r="Y713" s="317"/>
      <c r="Z713" s="116">
        <f t="shared" si="93"/>
        <v>64</v>
      </c>
    </row>
    <row r="714" spans="1:27" s="249" customFormat="1">
      <c r="B714" s="212" t="s">
        <v>2202</v>
      </c>
      <c r="E714" s="99"/>
      <c r="F714" s="99" t="s">
        <v>867</v>
      </c>
      <c r="G714" s="134" t="str">
        <f t="shared" si="94"/>
        <v>10/11/2009</v>
      </c>
      <c r="H714" s="249">
        <v>10</v>
      </c>
      <c r="I714" s="249">
        <v>11</v>
      </c>
      <c r="J714" s="249">
        <v>2009</v>
      </c>
      <c r="K714" s="249" t="s">
        <v>540</v>
      </c>
      <c r="L714" s="99">
        <v>72257</v>
      </c>
      <c r="M714" s="249" t="s">
        <v>798</v>
      </c>
      <c r="N714" s="315">
        <v>5808.35</v>
      </c>
      <c r="O714" s="315"/>
      <c r="Q714" s="249">
        <v>10</v>
      </c>
      <c r="R714" s="30">
        <f t="shared" si="89"/>
        <v>48.394583333333337</v>
      </c>
      <c r="S714" s="5">
        <v>2952.0695833333334</v>
      </c>
      <c r="T714" s="317">
        <f t="shared" si="90"/>
        <v>3097.2533333333336</v>
      </c>
      <c r="U714" s="15">
        <f t="shared" si="91"/>
        <v>145.18375000000015</v>
      </c>
      <c r="V714" s="317">
        <f t="shared" si="92"/>
        <v>2711.0966666666668</v>
      </c>
      <c r="Y714" s="317"/>
      <c r="Z714" s="116">
        <f t="shared" si="93"/>
        <v>64</v>
      </c>
    </row>
    <row r="715" spans="1:27" s="249" customFormat="1">
      <c r="B715" s="212" t="s">
        <v>2202</v>
      </c>
      <c r="E715" s="99"/>
      <c r="F715" s="99" t="s">
        <v>867</v>
      </c>
      <c r="G715" s="134" t="str">
        <f t="shared" si="94"/>
        <v>10/11/2009</v>
      </c>
      <c r="H715" s="249">
        <v>10</v>
      </c>
      <c r="I715" s="249">
        <v>11</v>
      </c>
      <c r="J715" s="249">
        <v>2009</v>
      </c>
      <c r="K715" s="249" t="s">
        <v>540</v>
      </c>
      <c r="L715" s="99">
        <v>72257</v>
      </c>
      <c r="M715" s="249" t="s">
        <v>798</v>
      </c>
      <c r="N715" s="315">
        <v>5808.35</v>
      </c>
      <c r="O715" s="315"/>
      <c r="Q715" s="249">
        <v>10</v>
      </c>
      <c r="R715" s="30">
        <f t="shared" si="89"/>
        <v>48.394583333333337</v>
      </c>
      <c r="S715" s="5">
        <v>2952.0695833333334</v>
      </c>
      <c r="T715" s="317">
        <f t="shared" si="90"/>
        <v>3097.2533333333336</v>
      </c>
      <c r="U715" s="15">
        <f t="shared" si="91"/>
        <v>145.18375000000015</v>
      </c>
      <c r="V715" s="317">
        <f t="shared" si="92"/>
        <v>2711.0966666666668</v>
      </c>
      <c r="Y715" s="317"/>
      <c r="Z715" s="116">
        <f t="shared" si="93"/>
        <v>64</v>
      </c>
    </row>
    <row r="716" spans="1:27" s="249" customFormat="1">
      <c r="B716" s="212" t="s">
        <v>2202</v>
      </c>
      <c r="E716" s="99"/>
      <c r="F716" s="99" t="s">
        <v>867</v>
      </c>
      <c r="G716" s="134" t="str">
        <f t="shared" si="94"/>
        <v>10/11/2009</v>
      </c>
      <c r="H716" s="249">
        <v>10</v>
      </c>
      <c r="I716" s="249">
        <v>11</v>
      </c>
      <c r="J716" s="249">
        <v>2009</v>
      </c>
      <c r="K716" s="249" t="s">
        <v>540</v>
      </c>
      <c r="L716" s="99">
        <v>72257</v>
      </c>
      <c r="M716" s="249" t="s">
        <v>798</v>
      </c>
      <c r="N716" s="315">
        <v>5808.35</v>
      </c>
      <c r="O716" s="315"/>
      <c r="Q716" s="249">
        <v>10</v>
      </c>
      <c r="R716" s="30">
        <f t="shared" si="89"/>
        <v>48.394583333333337</v>
      </c>
      <c r="S716" s="5">
        <v>2952.0695833333334</v>
      </c>
      <c r="T716" s="317">
        <f t="shared" si="90"/>
        <v>3097.2533333333336</v>
      </c>
      <c r="U716" s="15">
        <f t="shared" si="91"/>
        <v>145.18375000000015</v>
      </c>
      <c r="V716" s="317">
        <f t="shared" si="92"/>
        <v>2711.0966666666668</v>
      </c>
      <c r="Y716" s="317"/>
      <c r="Z716" s="116">
        <f t="shared" si="93"/>
        <v>64</v>
      </c>
    </row>
    <row r="717" spans="1:27" s="249" customFormat="1">
      <c r="B717" s="212" t="s">
        <v>2202</v>
      </c>
      <c r="E717" s="99"/>
      <c r="F717" s="99" t="s">
        <v>867</v>
      </c>
      <c r="G717" s="134" t="str">
        <f t="shared" si="94"/>
        <v>10/11/2009</v>
      </c>
      <c r="H717" s="249">
        <v>10</v>
      </c>
      <c r="I717" s="249">
        <v>11</v>
      </c>
      <c r="J717" s="249">
        <v>2009</v>
      </c>
      <c r="K717" s="249" t="s">
        <v>540</v>
      </c>
      <c r="L717" s="99">
        <v>72257</v>
      </c>
      <c r="M717" s="249" t="s">
        <v>798</v>
      </c>
      <c r="N717" s="315">
        <v>5808.37</v>
      </c>
      <c r="O717" s="315"/>
      <c r="P717" s="364"/>
      <c r="Q717" s="249">
        <v>10</v>
      </c>
      <c r="R717" s="30">
        <f t="shared" si="89"/>
        <v>48.394749999999995</v>
      </c>
      <c r="S717" s="5">
        <v>2952.0797499999999</v>
      </c>
      <c r="T717" s="317">
        <f t="shared" si="90"/>
        <v>3097.2639999999997</v>
      </c>
      <c r="U717" s="15">
        <f t="shared" si="91"/>
        <v>145.18424999999979</v>
      </c>
      <c r="V717" s="317">
        <f t="shared" si="92"/>
        <v>2711.1060000000002</v>
      </c>
      <c r="Y717" s="317"/>
      <c r="Z717" s="116">
        <f t="shared" si="93"/>
        <v>64</v>
      </c>
    </row>
    <row r="718" spans="1:27" s="249" customFormat="1">
      <c r="A718" s="22" t="s">
        <v>533</v>
      </c>
      <c r="B718" s="99"/>
      <c r="C718" s="99"/>
      <c r="D718" s="99"/>
      <c r="E718" s="99"/>
      <c r="F718" s="99"/>
      <c r="G718" s="134"/>
      <c r="H718" s="135"/>
      <c r="I718" s="135"/>
      <c r="J718" s="136"/>
      <c r="K718" s="99"/>
      <c r="L718" s="136"/>
      <c r="M718" s="99"/>
      <c r="N718" s="26">
        <f>SUM(N703:N717)</f>
        <v>90715</v>
      </c>
      <c r="O718" s="26">
        <f t="shared" ref="O718:V718" si="95">SUM(O703:O717)</f>
        <v>0</v>
      </c>
      <c r="P718" s="26">
        <f t="shared" si="95"/>
        <v>0</v>
      </c>
      <c r="Q718" s="28"/>
      <c r="R718" s="26">
        <f t="shared" si="95"/>
        <v>755.83333333333348</v>
      </c>
      <c r="S718" s="26">
        <v>48100.544166666652</v>
      </c>
      <c r="T718" s="26">
        <f t="shared" si="95"/>
        <v>50368.044166666674</v>
      </c>
      <c r="U718" s="26">
        <f t="shared" si="95"/>
        <v>2267.5000000000018</v>
      </c>
      <c r="V718" s="26">
        <f t="shared" si="95"/>
        <v>40346.955833333341</v>
      </c>
      <c r="X718" s="316"/>
      <c r="Y718" s="317"/>
      <c r="Z718" s="116"/>
      <c r="AA718" s="363">
        <f>+Z717+AA717</f>
        <v>64</v>
      </c>
    </row>
    <row r="719" spans="1:27" s="249" customFormat="1">
      <c r="A719" s="22"/>
      <c r="B719" s="99"/>
      <c r="C719" s="99"/>
      <c r="D719" s="99"/>
      <c r="E719" s="99"/>
      <c r="F719" s="99"/>
      <c r="G719" s="134"/>
      <c r="H719" s="135"/>
      <c r="I719" s="135"/>
      <c r="J719" s="136"/>
      <c r="K719" s="99"/>
      <c r="L719" s="136"/>
      <c r="M719" s="99"/>
      <c r="N719" s="28"/>
      <c r="O719" s="28"/>
      <c r="P719" s="28"/>
      <c r="Q719" s="28"/>
      <c r="R719" s="28"/>
      <c r="S719" s="28"/>
      <c r="T719" s="28"/>
      <c r="U719" s="28"/>
      <c r="V719" s="28"/>
      <c r="X719" s="316"/>
      <c r="Y719" s="317"/>
      <c r="Z719" s="116"/>
      <c r="AA719" s="363"/>
    </row>
    <row r="720" spans="1:27" s="249" customFormat="1">
      <c r="A720" s="22" t="s">
        <v>534</v>
      </c>
      <c r="B720" s="99"/>
      <c r="C720" s="99"/>
      <c r="D720" s="99"/>
      <c r="E720" s="99"/>
      <c r="F720" s="99"/>
      <c r="G720" s="134"/>
      <c r="H720" s="135"/>
      <c r="I720" s="135"/>
      <c r="J720" s="136"/>
      <c r="K720" s="99"/>
      <c r="L720" s="99"/>
      <c r="M720" s="99"/>
      <c r="N720" s="29">
        <f>+N718+N700</f>
        <v>4702099.2204999961</v>
      </c>
      <c r="O720" s="29">
        <f t="shared" ref="O720:V720" si="96">+O718+O700</f>
        <v>0</v>
      </c>
      <c r="P720" s="29">
        <f t="shared" si="96"/>
        <v>0</v>
      </c>
      <c r="Q720" s="28"/>
      <c r="R720" s="29">
        <f t="shared" si="96"/>
        <v>26206.957837500006</v>
      </c>
      <c r="S720" s="29">
        <v>3754347.0300624971</v>
      </c>
      <c r="T720" s="29">
        <f t="shared" si="96"/>
        <v>3832545.1485749986</v>
      </c>
      <c r="U720" s="29">
        <f t="shared" si="96"/>
        <v>78198.118512499917</v>
      </c>
      <c r="V720" s="29">
        <f t="shared" si="96"/>
        <v>869554.07192500052</v>
      </c>
      <c r="X720" s="316"/>
      <c r="Y720" s="317"/>
      <c r="Z720" s="116"/>
    </row>
    <row r="721" spans="2:26" s="249" customFormat="1">
      <c r="B721" s="212"/>
      <c r="E721" s="99"/>
      <c r="F721" s="99"/>
      <c r="G721" s="134"/>
      <c r="L721" s="99"/>
      <c r="N721" s="315"/>
      <c r="O721" s="315"/>
      <c r="P721" s="364"/>
      <c r="R721" s="30"/>
      <c r="S721" s="30"/>
      <c r="T721" s="317"/>
      <c r="U721" s="317"/>
      <c r="V721" s="317"/>
      <c r="Y721" s="317"/>
      <c r="Z721" s="116"/>
    </row>
    <row r="722" spans="2:26" s="105" customFormat="1">
      <c r="B722" s="105" t="s">
        <v>2203</v>
      </c>
      <c r="C722" s="105" t="s">
        <v>461</v>
      </c>
      <c r="E722" s="99" t="s">
        <v>2204</v>
      </c>
      <c r="F722" s="99" t="s">
        <v>2205</v>
      </c>
      <c r="G722" s="134" t="str">
        <f t="shared" si="94"/>
        <v>14/6/2010</v>
      </c>
      <c r="H722" s="105">
        <v>14</v>
      </c>
      <c r="I722" s="105">
        <v>6</v>
      </c>
      <c r="J722" s="105">
        <v>2010</v>
      </c>
      <c r="K722" s="105" t="s">
        <v>540</v>
      </c>
      <c r="L722" s="99" t="s">
        <v>2206</v>
      </c>
      <c r="M722" s="105" t="s">
        <v>798</v>
      </c>
      <c r="N722" s="230">
        <v>23950</v>
      </c>
      <c r="O722" s="230"/>
      <c r="Q722" s="105">
        <v>10</v>
      </c>
      <c r="R722" s="30">
        <f t="shared" si="89"/>
        <v>199.57500000000002</v>
      </c>
      <c r="S722" s="5">
        <v>10777.050000000001</v>
      </c>
      <c r="T722" s="317">
        <f>Z722*R722</f>
        <v>11375.775000000001</v>
      </c>
      <c r="U722" s="15">
        <f>T722-S722</f>
        <v>598.72500000000036</v>
      </c>
      <c r="V722" s="137">
        <f t="shared" si="92"/>
        <v>12574.224999999999</v>
      </c>
      <c r="Y722" s="137"/>
      <c r="Z722" s="116">
        <f t="shared" si="93"/>
        <v>57</v>
      </c>
    </row>
    <row r="723" spans="2:26" s="105" customFormat="1">
      <c r="B723" s="105" t="s">
        <v>2203</v>
      </c>
      <c r="C723" s="105" t="s">
        <v>461</v>
      </c>
      <c r="E723" s="99" t="s">
        <v>2204</v>
      </c>
      <c r="F723" s="99" t="s">
        <v>2205</v>
      </c>
      <c r="G723" s="134" t="str">
        <f t="shared" si="94"/>
        <v>14/6/2010</v>
      </c>
      <c r="H723" s="105">
        <v>14</v>
      </c>
      <c r="I723" s="105">
        <v>6</v>
      </c>
      <c r="J723" s="105">
        <v>2010</v>
      </c>
      <c r="K723" s="105" t="s">
        <v>540</v>
      </c>
      <c r="L723" s="99" t="s">
        <v>2206</v>
      </c>
      <c r="M723" s="105" t="s">
        <v>798</v>
      </c>
      <c r="N723" s="230">
        <v>23950</v>
      </c>
      <c r="O723" s="230"/>
      <c r="P723" s="225"/>
      <c r="Q723" s="105">
        <v>10</v>
      </c>
      <c r="R723" s="30">
        <f t="shared" si="89"/>
        <v>199.57500000000002</v>
      </c>
      <c r="S723" s="5">
        <v>10777.050000000001</v>
      </c>
      <c r="T723" s="317">
        <f t="shared" ref="T723:T750" si="97">Z723*R723</f>
        <v>11375.775000000001</v>
      </c>
      <c r="U723" s="15">
        <f t="shared" ref="U723:U750" si="98">T723-S723</f>
        <v>598.72500000000036</v>
      </c>
      <c r="V723" s="137">
        <f t="shared" si="92"/>
        <v>12574.224999999999</v>
      </c>
      <c r="Y723" s="137"/>
      <c r="Z723" s="116">
        <f t="shared" si="93"/>
        <v>57</v>
      </c>
    </row>
    <row r="724" spans="2:26" s="105" customFormat="1">
      <c r="B724" s="105" t="s">
        <v>2207</v>
      </c>
      <c r="C724" s="105" t="s">
        <v>2208</v>
      </c>
      <c r="E724" s="99" t="s">
        <v>2209</v>
      </c>
      <c r="F724" s="99" t="s">
        <v>565</v>
      </c>
      <c r="G724" s="134" t="str">
        <f t="shared" si="94"/>
        <v>14/6/2010</v>
      </c>
      <c r="H724" s="105">
        <v>14</v>
      </c>
      <c r="I724" s="105">
        <v>6</v>
      </c>
      <c r="J724" s="105">
        <v>2010</v>
      </c>
      <c r="K724" s="105" t="s">
        <v>540</v>
      </c>
      <c r="L724" s="136">
        <v>8020045061410</v>
      </c>
      <c r="M724" s="105" t="s">
        <v>798</v>
      </c>
      <c r="N724" s="230">
        <v>59995</v>
      </c>
      <c r="O724" s="230"/>
      <c r="Q724" s="105">
        <v>10</v>
      </c>
      <c r="R724" s="30">
        <f t="shared" si="89"/>
        <v>499.95</v>
      </c>
      <c r="S724" s="5">
        <v>26997.3</v>
      </c>
      <c r="T724" s="317">
        <f t="shared" si="97"/>
        <v>28497.149999999998</v>
      </c>
      <c r="U724" s="15">
        <f t="shared" si="98"/>
        <v>1499.8499999999985</v>
      </c>
      <c r="V724" s="137">
        <f t="shared" si="92"/>
        <v>31497.850000000002</v>
      </c>
      <c r="Y724" s="137"/>
      <c r="Z724" s="116">
        <f t="shared" si="93"/>
        <v>57</v>
      </c>
    </row>
    <row r="725" spans="2:26" s="105" customFormat="1">
      <c r="B725" s="105" t="s">
        <v>2207</v>
      </c>
      <c r="C725" s="105" t="s">
        <v>2208</v>
      </c>
      <c r="E725" s="99" t="s">
        <v>2209</v>
      </c>
      <c r="F725" s="99" t="s">
        <v>565</v>
      </c>
      <c r="G725" s="134" t="str">
        <f t="shared" si="94"/>
        <v>14/6/2010</v>
      </c>
      <c r="H725" s="105">
        <v>14</v>
      </c>
      <c r="I725" s="105">
        <v>6</v>
      </c>
      <c r="J725" s="105">
        <v>2010</v>
      </c>
      <c r="K725" s="105" t="s">
        <v>540</v>
      </c>
      <c r="L725" s="136">
        <v>8020045061410</v>
      </c>
      <c r="M725" s="105" t="s">
        <v>798</v>
      </c>
      <c r="N725" s="230">
        <v>59995</v>
      </c>
      <c r="O725" s="230"/>
      <c r="P725" s="225"/>
      <c r="Q725" s="105">
        <v>10</v>
      </c>
      <c r="R725" s="30">
        <f t="shared" si="89"/>
        <v>499.95</v>
      </c>
      <c r="S725" s="5">
        <v>26997.3</v>
      </c>
      <c r="T725" s="317">
        <f t="shared" si="97"/>
        <v>28497.149999999998</v>
      </c>
      <c r="U725" s="15">
        <f t="shared" si="98"/>
        <v>1499.8499999999985</v>
      </c>
      <c r="V725" s="137">
        <f t="shared" si="92"/>
        <v>31497.850000000002</v>
      </c>
      <c r="Y725" s="137"/>
      <c r="Z725" s="116">
        <f t="shared" si="93"/>
        <v>57</v>
      </c>
    </row>
    <row r="726" spans="2:26" s="249" customFormat="1">
      <c r="B726" s="249" t="s">
        <v>2210</v>
      </c>
      <c r="D726" s="249" t="s">
        <v>2793</v>
      </c>
      <c r="E726" s="99"/>
      <c r="F726" s="99" t="s">
        <v>2211</v>
      </c>
      <c r="G726" s="134" t="str">
        <f t="shared" si="94"/>
        <v>8/7/2010</v>
      </c>
      <c r="H726" s="249">
        <v>8</v>
      </c>
      <c r="I726" s="249">
        <v>7</v>
      </c>
      <c r="J726" s="249">
        <v>2010</v>
      </c>
      <c r="K726" s="249" t="s">
        <v>540</v>
      </c>
      <c r="L726" s="99">
        <v>9249</v>
      </c>
      <c r="M726" s="249" t="s">
        <v>798</v>
      </c>
      <c r="N726" s="230">
        <v>4631.22</v>
      </c>
      <c r="O726" s="230"/>
      <c r="P726" s="364"/>
      <c r="Q726" s="249">
        <v>10</v>
      </c>
      <c r="R726" s="30">
        <f t="shared" si="89"/>
        <v>38.585166666666673</v>
      </c>
      <c r="S726" s="5">
        <v>2045.0138333333337</v>
      </c>
      <c r="T726" s="317">
        <f t="shared" si="97"/>
        <v>2160.7693333333336</v>
      </c>
      <c r="U726" s="15">
        <f t="shared" si="98"/>
        <v>115.75549999999998</v>
      </c>
      <c r="V726" s="317">
        <f t="shared" si="92"/>
        <v>2470.4506666666666</v>
      </c>
      <c r="Y726" s="317"/>
      <c r="Z726" s="116">
        <f t="shared" si="93"/>
        <v>56</v>
      </c>
    </row>
    <row r="727" spans="2:26" s="249" customFormat="1">
      <c r="B727" s="249" t="s">
        <v>2212</v>
      </c>
      <c r="D727" s="249" t="s">
        <v>2792</v>
      </c>
      <c r="E727" s="99"/>
      <c r="F727" s="99" t="s">
        <v>2211</v>
      </c>
      <c r="G727" s="134" t="str">
        <f t="shared" si="94"/>
        <v>8/7/2010</v>
      </c>
      <c r="H727" s="249">
        <v>8</v>
      </c>
      <c r="I727" s="249">
        <v>7</v>
      </c>
      <c r="J727" s="249">
        <v>2010</v>
      </c>
      <c r="K727" s="249" t="s">
        <v>540</v>
      </c>
      <c r="L727" s="99">
        <v>9249</v>
      </c>
      <c r="M727" s="249" t="s">
        <v>798</v>
      </c>
      <c r="N727" s="230">
        <v>2613.83</v>
      </c>
      <c r="O727" s="230"/>
      <c r="Q727" s="249">
        <v>10</v>
      </c>
      <c r="R727" s="30">
        <f t="shared" si="89"/>
        <v>21.773583333333335</v>
      </c>
      <c r="S727" s="5">
        <v>1153.9999166666666</v>
      </c>
      <c r="T727" s="317">
        <f t="shared" si="97"/>
        <v>1219.3206666666667</v>
      </c>
      <c r="U727" s="15">
        <f t="shared" si="98"/>
        <v>65.320750000000089</v>
      </c>
      <c r="V727" s="317">
        <f t="shared" si="92"/>
        <v>1394.5093333333332</v>
      </c>
      <c r="Y727" s="317"/>
      <c r="Z727" s="116">
        <f t="shared" si="93"/>
        <v>56</v>
      </c>
    </row>
    <row r="728" spans="2:26" s="249" customFormat="1">
      <c r="B728" s="249" t="s">
        <v>2213</v>
      </c>
      <c r="E728" s="99"/>
      <c r="F728" s="99" t="s">
        <v>2211</v>
      </c>
      <c r="G728" s="134" t="str">
        <f t="shared" si="94"/>
        <v>13/7/2010</v>
      </c>
      <c r="H728" s="249">
        <v>13</v>
      </c>
      <c r="I728" s="249">
        <v>7</v>
      </c>
      <c r="J728" s="249">
        <v>2010</v>
      </c>
      <c r="K728" s="249" t="s">
        <v>540</v>
      </c>
      <c r="L728" s="99">
        <v>9274</v>
      </c>
      <c r="M728" s="249" t="s">
        <v>798</v>
      </c>
      <c r="N728" s="230">
        <v>7185.5</v>
      </c>
      <c r="O728" s="230"/>
      <c r="Q728" s="249">
        <v>10</v>
      </c>
      <c r="R728" s="30">
        <f t="shared" si="89"/>
        <v>59.870833333333337</v>
      </c>
      <c r="S728" s="5">
        <v>3173.1541666666667</v>
      </c>
      <c r="T728" s="317">
        <f t="shared" si="97"/>
        <v>3352.7666666666669</v>
      </c>
      <c r="U728" s="15">
        <f t="shared" si="98"/>
        <v>179.61250000000018</v>
      </c>
      <c r="V728" s="317">
        <f t="shared" si="92"/>
        <v>3832.7333333333331</v>
      </c>
      <c r="Y728" s="317"/>
      <c r="Z728" s="116">
        <f t="shared" si="93"/>
        <v>56</v>
      </c>
    </row>
    <row r="729" spans="2:26" s="249" customFormat="1">
      <c r="B729" s="99" t="s">
        <v>2214</v>
      </c>
      <c r="C729" s="99"/>
      <c r="D729" s="99" t="s">
        <v>2791</v>
      </c>
      <c r="E729" s="99"/>
      <c r="F729" s="99" t="s">
        <v>2211</v>
      </c>
      <c r="G729" s="134" t="str">
        <f t="shared" si="94"/>
        <v>14/7/2010</v>
      </c>
      <c r="H729" s="102">
        <v>14</v>
      </c>
      <c r="I729" s="102">
        <v>7</v>
      </c>
      <c r="J729" s="103">
        <v>2010</v>
      </c>
      <c r="K729" s="99" t="s">
        <v>540</v>
      </c>
      <c r="L729" s="99">
        <v>9285</v>
      </c>
      <c r="M729" s="99" t="s">
        <v>798</v>
      </c>
      <c r="N729" s="190">
        <v>3824.87</v>
      </c>
      <c r="O729" s="190"/>
      <c r="Q729" s="249">
        <v>10</v>
      </c>
      <c r="R729" s="30">
        <f t="shared" si="89"/>
        <v>31.865583333333333</v>
      </c>
      <c r="S729" s="5">
        <v>1688.8759166666666</v>
      </c>
      <c r="T729" s="317">
        <f t="shared" si="97"/>
        <v>1784.4726666666666</v>
      </c>
      <c r="U729" s="15">
        <f t="shared" si="98"/>
        <v>95.596749999999929</v>
      </c>
      <c r="V729" s="317">
        <f t="shared" si="92"/>
        <v>2040.3973333333333</v>
      </c>
      <c r="Y729" s="317"/>
      <c r="Z729" s="116">
        <f t="shared" si="93"/>
        <v>56</v>
      </c>
    </row>
    <row r="730" spans="2:26" s="351" customFormat="1">
      <c r="B730" s="351" t="s">
        <v>2215</v>
      </c>
      <c r="C730" s="351" t="s">
        <v>1039</v>
      </c>
      <c r="D730" s="351" t="s">
        <v>2790</v>
      </c>
      <c r="E730" s="96" t="s">
        <v>2216</v>
      </c>
      <c r="F730" s="96" t="s">
        <v>2217</v>
      </c>
      <c r="G730" s="216" t="str">
        <f t="shared" si="94"/>
        <v>22/7/2010</v>
      </c>
      <c r="H730" s="351">
        <v>22</v>
      </c>
      <c r="I730" s="351">
        <v>7</v>
      </c>
      <c r="J730" s="351">
        <v>2010</v>
      </c>
      <c r="K730" s="351" t="s">
        <v>540</v>
      </c>
      <c r="L730" s="96">
        <v>106</v>
      </c>
      <c r="M730" s="351" t="s">
        <v>798</v>
      </c>
      <c r="N730" s="366">
        <v>148202.76</v>
      </c>
      <c r="O730" s="367"/>
      <c r="P730" s="357"/>
      <c r="Q730" s="249">
        <v>10</v>
      </c>
      <c r="R730" s="86">
        <f t="shared" si="89"/>
        <v>1235.0146666666667</v>
      </c>
      <c r="S730" s="5">
        <v>65455.777333333332</v>
      </c>
      <c r="T730" s="317">
        <f t="shared" si="97"/>
        <v>69160.821333333341</v>
      </c>
      <c r="U730" s="15">
        <f t="shared" si="98"/>
        <v>3705.044000000009</v>
      </c>
      <c r="V730" s="352">
        <f t="shared" si="92"/>
        <v>79041.938666666669</v>
      </c>
      <c r="Y730" s="352"/>
      <c r="Z730" s="97">
        <f t="shared" si="93"/>
        <v>56</v>
      </c>
    </row>
    <row r="731" spans="2:26" s="249" customFormat="1">
      <c r="B731" s="249" t="s">
        <v>2218</v>
      </c>
      <c r="E731" s="99"/>
      <c r="F731" s="99" t="s">
        <v>597</v>
      </c>
      <c r="G731" s="134" t="str">
        <f t="shared" si="94"/>
        <v>17/7/2010</v>
      </c>
      <c r="H731" s="249">
        <v>17</v>
      </c>
      <c r="I731" s="249">
        <v>7</v>
      </c>
      <c r="J731" s="249">
        <v>2010</v>
      </c>
      <c r="K731" s="249" t="s">
        <v>540</v>
      </c>
      <c r="L731" s="99" t="s">
        <v>2219</v>
      </c>
      <c r="M731" s="249" t="s">
        <v>798</v>
      </c>
      <c r="N731" s="364">
        <v>23350.2</v>
      </c>
      <c r="O731" s="364"/>
      <c r="Q731" s="249">
        <v>10</v>
      </c>
      <c r="R731" s="30">
        <f t="shared" si="89"/>
        <v>194.57666666666668</v>
      </c>
      <c r="S731" s="5">
        <v>10312.563333333334</v>
      </c>
      <c r="T731" s="317">
        <f t="shared" si="97"/>
        <v>10896.293333333335</v>
      </c>
      <c r="U731" s="15">
        <f t="shared" si="98"/>
        <v>583.73000000000138</v>
      </c>
      <c r="V731" s="317">
        <f t="shared" si="92"/>
        <v>12453.906666666666</v>
      </c>
      <c r="Y731" s="317"/>
      <c r="Z731" s="116">
        <f t="shared" si="93"/>
        <v>56</v>
      </c>
    </row>
    <row r="732" spans="2:26" s="249" customFormat="1">
      <c r="B732" s="249" t="s">
        <v>2220</v>
      </c>
      <c r="D732" s="249" t="s">
        <v>2788</v>
      </c>
      <c r="E732" s="99"/>
      <c r="F732" s="99" t="s">
        <v>2221</v>
      </c>
      <c r="G732" s="134" t="str">
        <f t="shared" si="94"/>
        <v>15/3/2010</v>
      </c>
      <c r="H732" s="249">
        <v>15</v>
      </c>
      <c r="I732" s="249">
        <v>3</v>
      </c>
      <c r="J732" s="249">
        <v>2010</v>
      </c>
      <c r="K732" s="249" t="s">
        <v>540</v>
      </c>
      <c r="L732" s="99">
        <v>8493</v>
      </c>
      <c r="M732" s="249" t="s">
        <v>798</v>
      </c>
      <c r="N732" s="364">
        <v>6573.93</v>
      </c>
      <c r="O732" s="364"/>
      <c r="P732" s="364"/>
      <c r="Q732" s="249">
        <v>10</v>
      </c>
      <c r="R732" s="30">
        <f t="shared" si="89"/>
        <v>54.774416666666667</v>
      </c>
      <c r="S732" s="5">
        <v>3122.1417500000002</v>
      </c>
      <c r="T732" s="317">
        <f t="shared" si="97"/>
        <v>3286.4650000000001</v>
      </c>
      <c r="U732" s="15">
        <f t="shared" si="98"/>
        <v>164.32324999999992</v>
      </c>
      <c r="V732" s="317">
        <f t="shared" si="92"/>
        <v>3287.4650000000001</v>
      </c>
      <c r="Y732" s="317"/>
      <c r="Z732" s="116">
        <f t="shared" si="93"/>
        <v>60</v>
      </c>
    </row>
    <row r="733" spans="2:26" s="249" customFormat="1">
      <c r="B733" s="249" t="s">
        <v>2220</v>
      </c>
      <c r="D733" s="249" t="s">
        <v>2788</v>
      </c>
      <c r="E733" s="99"/>
      <c r="F733" s="99" t="s">
        <v>2221</v>
      </c>
      <c r="G733" s="134" t="str">
        <f t="shared" si="94"/>
        <v>15/3/2010</v>
      </c>
      <c r="H733" s="249">
        <v>15</v>
      </c>
      <c r="I733" s="249">
        <v>3</v>
      </c>
      <c r="J733" s="249">
        <v>2010</v>
      </c>
      <c r="K733" s="249" t="s">
        <v>540</v>
      </c>
      <c r="L733" s="99">
        <v>8493</v>
      </c>
      <c r="M733" s="249" t="s">
        <v>798</v>
      </c>
      <c r="N733" s="364">
        <v>6573.93</v>
      </c>
      <c r="O733" s="364"/>
      <c r="Q733" s="249">
        <v>10</v>
      </c>
      <c r="R733" s="30">
        <f t="shared" si="89"/>
        <v>54.774416666666667</v>
      </c>
      <c r="S733" s="5">
        <v>3122.1417500000002</v>
      </c>
      <c r="T733" s="317">
        <f t="shared" si="97"/>
        <v>3286.4650000000001</v>
      </c>
      <c r="U733" s="15">
        <f t="shared" si="98"/>
        <v>164.32324999999992</v>
      </c>
      <c r="V733" s="317">
        <f t="shared" si="92"/>
        <v>3287.4650000000001</v>
      </c>
      <c r="Y733" s="317"/>
      <c r="Z733" s="116">
        <f t="shared" si="93"/>
        <v>60</v>
      </c>
    </row>
    <row r="734" spans="2:26" s="249" customFormat="1">
      <c r="B734" s="249" t="s">
        <v>2222</v>
      </c>
      <c r="D734" s="249" t="s">
        <v>2789</v>
      </c>
      <c r="E734" s="99"/>
      <c r="F734" s="99" t="s">
        <v>2221</v>
      </c>
      <c r="G734" s="134" t="str">
        <f t="shared" si="94"/>
        <v>15/3/2010</v>
      </c>
      <c r="H734" s="249">
        <v>15</v>
      </c>
      <c r="I734" s="249">
        <v>3</v>
      </c>
      <c r="J734" s="249">
        <v>2010</v>
      </c>
      <c r="K734" s="249" t="s">
        <v>540</v>
      </c>
      <c r="L734" s="99">
        <v>8493</v>
      </c>
      <c r="M734" s="249" t="s">
        <v>798</v>
      </c>
      <c r="N734" s="364">
        <v>5802.9</v>
      </c>
      <c r="O734" s="364"/>
      <c r="Q734" s="249">
        <v>10</v>
      </c>
      <c r="R734" s="30">
        <f t="shared" si="89"/>
        <v>48.349166666666662</v>
      </c>
      <c r="S734" s="5">
        <v>2755.9024999999997</v>
      </c>
      <c r="T734" s="317">
        <f t="shared" si="97"/>
        <v>2900.95</v>
      </c>
      <c r="U734" s="15">
        <f t="shared" si="98"/>
        <v>145.04750000000013</v>
      </c>
      <c r="V734" s="317">
        <f t="shared" si="92"/>
        <v>2901.95</v>
      </c>
      <c r="Y734" s="317"/>
      <c r="Z734" s="116">
        <f t="shared" si="93"/>
        <v>60</v>
      </c>
    </row>
    <row r="735" spans="2:26" s="249" customFormat="1">
      <c r="B735" s="249" t="s">
        <v>2223</v>
      </c>
      <c r="E735" s="99"/>
      <c r="F735" s="99" t="s">
        <v>2221</v>
      </c>
      <c r="G735" s="134" t="str">
        <f t="shared" si="94"/>
        <v>15/3/2010</v>
      </c>
      <c r="H735" s="249">
        <v>15</v>
      </c>
      <c r="I735" s="249">
        <v>3</v>
      </c>
      <c r="J735" s="249">
        <v>2010</v>
      </c>
      <c r="K735" s="249" t="s">
        <v>540</v>
      </c>
      <c r="L735" s="99">
        <v>8493</v>
      </c>
      <c r="M735" s="249" t="s">
        <v>798</v>
      </c>
      <c r="N735" s="364">
        <v>3925.78</v>
      </c>
      <c r="O735" s="364"/>
      <c r="P735" s="364"/>
      <c r="Q735" s="249">
        <v>10</v>
      </c>
      <c r="R735" s="30">
        <f t="shared" si="89"/>
        <v>32.706499999999998</v>
      </c>
      <c r="S735" s="5">
        <v>1864.2704999999999</v>
      </c>
      <c r="T735" s="317">
        <f t="shared" si="97"/>
        <v>1962.3899999999999</v>
      </c>
      <c r="U735" s="15">
        <f t="shared" si="98"/>
        <v>98.119500000000016</v>
      </c>
      <c r="V735" s="317">
        <f t="shared" si="92"/>
        <v>1963.3900000000003</v>
      </c>
      <c r="Y735" s="317"/>
      <c r="Z735" s="116">
        <f t="shared" si="93"/>
        <v>60</v>
      </c>
    </row>
    <row r="736" spans="2:26" s="105" customFormat="1">
      <c r="B736" s="105" t="s">
        <v>2223</v>
      </c>
      <c r="E736" s="99"/>
      <c r="F736" s="99" t="s">
        <v>2221</v>
      </c>
      <c r="G736" s="134" t="str">
        <f t="shared" si="94"/>
        <v>15/3/2010</v>
      </c>
      <c r="H736" s="105">
        <v>15</v>
      </c>
      <c r="I736" s="105">
        <v>3</v>
      </c>
      <c r="J736" s="105">
        <v>2010</v>
      </c>
      <c r="K736" s="105" t="s">
        <v>540</v>
      </c>
      <c r="L736" s="99">
        <v>8493</v>
      </c>
      <c r="M736" s="105" t="s">
        <v>798</v>
      </c>
      <c r="N736" s="225">
        <v>3925.78</v>
      </c>
      <c r="O736" s="225"/>
      <c r="Q736" s="105">
        <v>10</v>
      </c>
      <c r="R736" s="30">
        <f t="shared" si="89"/>
        <v>32.706499999999998</v>
      </c>
      <c r="S736" s="5">
        <v>1864.2704999999999</v>
      </c>
      <c r="T736" s="317">
        <f t="shared" si="97"/>
        <v>1962.3899999999999</v>
      </c>
      <c r="U736" s="15">
        <f t="shared" si="98"/>
        <v>98.119500000000016</v>
      </c>
      <c r="V736" s="137">
        <f t="shared" si="92"/>
        <v>1963.3900000000003</v>
      </c>
      <c r="Y736" s="137"/>
      <c r="Z736" s="116">
        <f t="shared" si="93"/>
        <v>60</v>
      </c>
    </row>
    <row r="737" spans="1:27" s="105" customFormat="1">
      <c r="B737" s="105" t="s">
        <v>2223</v>
      </c>
      <c r="E737" s="99"/>
      <c r="F737" s="99" t="s">
        <v>2221</v>
      </c>
      <c r="G737" s="134" t="str">
        <f t="shared" si="94"/>
        <v>15/3/2010</v>
      </c>
      <c r="H737" s="105">
        <v>15</v>
      </c>
      <c r="I737" s="105">
        <v>3</v>
      </c>
      <c r="J737" s="105">
        <v>2010</v>
      </c>
      <c r="K737" s="105" t="s">
        <v>540</v>
      </c>
      <c r="L737" s="99">
        <v>8493</v>
      </c>
      <c r="M737" s="105" t="s">
        <v>798</v>
      </c>
      <c r="N737" s="225">
        <v>3925.78</v>
      </c>
      <c r="O737" s="225"/>
      <c r="Q737" s="105">
        <v>10</v>
      </c>
      <c r="R737" s="30">
        <f t="shared" si="89"/>
        <v>32.706499999999998</v>
      </c>
      <c r="S737" s="5">
        <v>1864.2704999999999</v>
      </c>
      <c r="T737" s="317">
        <f t="shared" si="97"/>
        <v>1962.3899999999999</v>
      </c>
      <c r="U737" s="15">
        <f t="shared" si="98"/>
        <v>98.119500000000016</v>
      </c>
      <c r="V737" s="137">
        <f t="shared" si="92"/>
        <v>1963.3900000000003</v>
      </c>
      <c r="Y737" s="137"/>
      <c r="Z737" s="116">
        <f t="shared" si="93"/>
        <v>60</v>
      </c>
    </row>
    <row r="738" spans="1:27" s="105" customFormat="1">
      <c r="B738" s="105" t="s">
        <v>2224</v>
      </c>
      <c r="E738" s="99"/>
      <c r="F738" s="99" t="s">
        <v>2221</v>
      </c>
      <c r="G738" s="134" t="str">
        <f t="shared" si="94"/>
        <v>15/3/2010</v>
      </c>
      <c r="H738" s="105">
        <v>15</v>
      </c>
      <c r="I738" s="105">
        <v>3</v>
      </c>
      <c r="J738" s="105">
        <v>2010</v>
      </c>
      <c r="K738" s="105" t="s">
        <v>540</v>
      </c>
      <c r="L738" s="99">
        <v>8493</v>
      </c>
      <c r="M738" s="105" t="s">
        <v>798</v>
      </c>
      <c r="N738" s="225">
        <v>1890.23</v>
      </c>
      <c r="O738" s="225"/>
      <c r="Q738" s="105">
        <v>10</v>
      </c>
      <c r="R738" s="30">
        <f t="shared" si="89"/>
        <v>15.743583333333333</v>
      </c>
      <c r="S738" s="5">
        <v>897.38425000000007</v>
      </c>
      <c r="T738" s="317">
        <f t="shared" si="97"/>
        <v>944.61500000000001</v>
      </c>
      <c r="U738" s="15">
        <f t="shared" si="98"/>
        <v>47.230749999999944</v>
      </c>
      <c r="V738" s="137">
        <f t="shared" si="92"/>
        <v>945.61500000000001</v>
      </c>
      <c r="Y738" s="137"/>
      <c r="Z738" s="116">
        <f t="shared" si="93"/>
        <v>60</v>
      </c>
    </row>
    <row r="739" spans="1:27" s="53" customFormat="1">
      <c r="B739" s="368" t="s">
        <v>2225</v>
      </c>
      <c r="C739" s="41" t="s">
        <v>2786</v>
      </c>
      <c r="D739" s="41" t="s">
        <v>2787</v>
      </c>
      <c r="E739" s="72">
        <v>3101091100022</v>
      </c>
      <c r="F739" s="41" t="s">
        <v>2226</v>
      </c>
      <c r="G739" s="238" t="str">
        <f>CONCATENATE(H739,"/",I739,"/",J739,)</f>
        <v>17/1/2010</v>
      </c>
      <c r="H739" s="65">
        <v>17</v>
      </c>
      <c r="I739" s="65">
        <v>1</v>
      </c>
      <c r="J739" s="66">
        <v>2010</v>
      </c>
      <c r="K739" s="41" t="s">
        <v>540</v>
      </c>
      <c r="L739" s="72">
        <v>45123</v>
      </c>
      <c r="M739" s="105" t="s">
        <v>798</v>
      </c>
      <c r="N739" s="225">
        <v>29924.400000000001</v>
      </c>
      <c r="Q739" s="53">
        <v>10</v>
      </c>
      <c r="R739" s="30">
        <f>(((N739)-1)/10)/12</f>
        <v>249.36166666666668</v>
      </c>
      <c r="S739" s="5">
        <v>14712.338333333333</v>
      </c>
      <c r="T739" s="317">
        <f>Z739*R739</f>
        <v>15460.423333333334</v>
      </c>
      <c r="U739" s="15">
        <f>T739-S739</f>
        <v>748.08500000000095</v>
      </c>
      <c r="V739" s="137">
        <f>N739-T739</f>
        <v>14463.976666666667</v>
      </c>
      <c r="Z739" s="116">
        <f t="shared" si="93"/>
        <v>62</v>
      </c>
    </row>
    <row r="740" spans="1:27" s="53" customFormat="1">
      <c r="B740" s="368" t="s">
        <v>2227</v>
      </c>
      <c r="C740" s="41" t="s">
        <v>2786</v>
      </c>
      <c r="D740" s="41" t="s">
        <v>2787</v>
      </c>
      <c r="E740" s="41" t="s">
        <v>2228</v>
      </c>
      <c r="F740" s="41" t="s">
        <v>2226</v>
      </c>
      <c r="G740" s="238" t="str">
        <f>CONCATENATE(H740,"/",I740,"/",J740,)</f>
        <v>17/1/2010</v>
      </c>
      <c r="H740" s="65">
        <v>17</v>
      </c>
      <c r="I740" s="65">
        <v>1</v>
      </c>
      <c r="J740" s="66">
        <v>2010</v>
      </c>
      <c r="K740" s="41" t="s">
        <v>540</v>
      </c>
      <c r="L740" s="41">
        <v>45123</v>
      </c>
      <c r="M740" s="105" t="s">
        <v>798</v>
      </c>
      <c r="N740" s="225">
        <v>74000.490000000005</v>
      </c>
      <c r="Q740" s="53">
        <v>10</v>
      </c>
      <c r="R740" s="30">
        <f>(((N740)-1)/10)/12</f>
        <v>616.66241666666667</v>
      </c>
      <c r="S740" s="5">
        <v>36383.082583333337</v>
      </c>
      <c r="T740" s="317">
        <f>Z740*R740</f>
        <v>38233.069833333335</v>
      </c>
      <c r="U740" s="15">
        <f>T740-S740</f>
        <v>1849.9872499999983</v>
      </c>
      <c r="V740" s="137">
        <f>N740-T740</f>
        <v>35767.42016666667</v>
      </c>
      <c r="Z740" s="116">
        <f t="shared" si="93"/>
        <v>62</v>
      </c>
    </row>
    <row r="741" spans="1:27" s="249" customFormat="1">
      <c r="B741" s="249" t="s">
        <v>2229</v>
      </c>
      <c r="C741" s="41" t="s">
        <v>2786</v>
      </c>
      <c r="D741" s="41" t="s">
        <v>2787</v>
      </c>
      <c r="E741" s="136">
        <v>3069691100392</v>
      </c>
      <c r="F741" s="99" t="s">
        <v>2230</v>
      </c>
      <c r="G741" s="134" t="str">
        <f t="shared" si="94"/>
        <v>17/1/2010</v>
      </c>
      <c r="H741" s="249">
        <v>17</v>
      </c>
      <c r="I741" s="249">
        <v>1</v>
      </c>
      <c r="J741" s="249">
        <v>2010</v>
      </c>
      <c r="K741" s="249" t="s">
        <v>540</v>
      </c>
      <c r="L741" s="99">
        <v>45123</v>
      </c>
      <c r="M741" s="249" t="s">
        <v>798</v>
      </c>
      <c r="N741" s="364">
        <v>21420.09</v>
      </c>
      <c r="O741" s="364"/>
      <c r="P741" s="364"/>
      <c r="Q741" s="249">
        <v>10</v>
      </c>
      <c r="R741" s="30">
        <f t="shared" si="89"/>
        <v>178.49241666666668</v>
      </c>
      <c r="S741" s="5">
        <v>10531.052583333334</v>
      </c>
      <c r="T741" s="317">
        <f t="shared" si="97"/>
        <v>11066.529833333334</v>
      </c>
      <c r="U741" s="15">
        <f t="shared" si="98"/>
        <v>535.47724999999991</v>
      </c>
      <c r="V741" s="317">
        <f t="shared" si="92"/>
        <v>10353.560166666666</v>
      </c>
      <c r="Y741" s="317"/>
      <c r="Z741" s="116">
        <f t="shared" si="93"/>
        <v>62</v>
      </c>
    </row>
    <row r="742" spans="1:27" s="249" customFormat="1">
      <c r="B742" s="249" t="s">
        <v>2231</v>
      </c>
      <c r="C742" s="41" t="s">
        <v>2786</v>
      </c>
      <c r="D742" s="41" t="s">
        <v>2787</v>
      </c>
      <c r="E742" s="136">
        <v>3069691100385</v>
      </c>
      <c r="F742" s="99" t="s">
        <v>2230</v>
      </c>
      <c r="G742" s="134" t="str">
        <f t="shared" si="94"/>
        <v>17/1/2010</v>
      </c>
      <c r="H742" s="249">
        <v>17</v>
      </c>
      <c r="I742" s="249">
        <v>1</v>
      </c>
      <c r="J742" s="249">
        <v>2010</v>
      </c>
      <c r="K742" s="249" t="s">
        <v>540</v>
      </c>
      <c r="L742" s="99">
        <v>45123</v>
      </c>
      <c r="M742" s="249" t="s">
        <v>798</v>
      </c>
      <c r="N742" s="364">
        <v>21420.09</v>
      </c>
      <c r="O742" s="364"/>
      <c r="Q742" s="249">
        <v>10</v>
      </c>
      <c r="R742" s="30">
        <f t="shared" si="89"/>
        <v>178.49241666666668</v>
      </c>
      <c r="S742" s="5">
        <v>10531.052583333334</v>
      </c>
      <c r="T742" s="317">
        <f t="shared" si="97"/>
        <v>11066.529833333334</v>
      </c>
      <c r="U742" s="15">
        <f t="shared" si="98"/>
        <v>535.47724999999991</v>
      </c>
      <c r="V742" s="317">
        <f t="shared" si="92"/>
        <v>10353.560166666666</v>
      </c>
      <c r="Y742" s="317"/>
      <c r="Z742" s="116">
        <f t="shared" si="93"/>
        <v>62</v>
      </c>
    </row>
    <row r="743" spans="1:27" s="249" customFormat="1">
      <c r="B743" s="249" t="s">
        <v>2232</v>
      </c>
      <c r="C743" s="41" t="s">
        <v>2786</v>
      </c>
      <c r="D743" s="41" t="s">
        <v>2787</v>
      </c>
      <c r="E743" s="136">
        <v>3069691100391</v>
      </c>
      <c r="F743" s="99" t="s">
        <v>2230</v>
      </c>
      <c r="G743" s="134" t="str">
        <f t="shared" si="94"/>
        <v>17/1/2010</v>
      </c>
      <c r="H743" s="249">
        <v>17</v>
      </c>
      <c r="I743" s="249">
        <v>1</v>
      </c>
      <c r="J743" s="249">
        <v>2010</v>
      </c>
      <c r="K743" s="249" t="s">
        <v>540</v>
      </c>
      <c r="L743" s="99">
        <v>45123</v>
      </c>
      <c r="M743" s="249" t="s">
        <v>798</v>
      </c>
      <c r="N743" s="364">
        <v>21420.09</v>
      </c>
      <c r="O743" s="364"/>
      <c r="Q743" s="249">
        <v>10</v>
      </c>
      <c r="R743" s="30">
        <f t="shared" si="89"/>
        <v>178.49241666666668</v>
      </c>
      <c r="S743" s="5">
        <v>10531.052583333334</v>
      </c>
      <c r="T743" s="317">
        <f t="shared" si="97"/>
        <v>11066.529833333334</v>
      </c>
      <c r="U743" s="15">
        <f t="shared" si="98"/>
        <v>535.47724999999991</v>
      </c>
      <c r="V743" s="317">
        <f t="shared" si="92"/>
        <v>10353.560166666666</v>
      </c>
      <c r="Y743" s="317"/>
      <c r="Z743" s="116">
        <f t="shared" si="93"/>
        <v>62</v>
      </c>
    </row>
    <row r="744" spans="1:27" s="249" customFormat="1">
      <c r="B744" s="249" t="s">
        <v>2233</v>
      </c>
      <c r="C744" s="41" t="s">
        <v>2786</v>
      </c>
      <c r="D744" s="41" t="s">
        <v>2787</v>
      </c>
      <c r="E744" s="136">
        <v>3069691100380</v>
      </c>
      <c r="F744" s="99" t="s">
        <v>2230</v>
      </c>
      <c r="G744" s="134" t="str">
        <f t="shared" si="94"/>
        <v>17/1/2010</v>
      </c>
      <c r="H744" s="249">
        <v>17</v>
      </c>
      <c r="I744" s="249">
        <v>1</v>
      </c>
      <c r="J744" s="249">
        <v>2010</v>
      </c>
      <c r="K744" s="249" t="s">
        <v>540</v>
      </c>
      <c r="L744" s="99">
        <v>45123</v>
      </c>
      <c r="M744" s="249" t="s">
        <v>798</v>
      </c>
      <c r="N744" s="364">
        <v>21420.09</v>
      </c>
      <c r="O744" s="364"/>
      <c r="Q744" s="249">
        <v>10</v>
      </c>
      <c r="R744" s="30">
        <f t="shared" si="89"/>
        <v>178.49241666666668</v>
      </c>
      <c r="S744" s="5">
        <v>10531.052583333334</v>
      </c>
      <c r="T744" s="317">
        <f t="shared" si="97"/>
        <v>11066.529833333334</v>
      </c>
      <c r="U744" s="15">
        <f t="shared" si="98"/>
        <v>535.47724999999991</v>
      </c>
      <c r="V744" s="317">
        <f t="shared" si="92"/>
        <v>10353.560166666666</v>
      </c>
      <c r="Y744" s="317"/>
      <c r="Z744" s="116">
        <f t="shared" si="93"/>
        <v>62</v>
      </c>
    </row>
    <row r="745" spans="1:27" s="249" customFormat="1">
      <c r="B745" s="249" t="s">
        <v>2234</v>
      </c>
      <c r="C745" s="41" t="s">
        <v>2786</v>
      </c>
      <c r="D745" s="41" t="s">
        <v>2787</v>
      </c>
      <c r="E745" s="136">
        <v>3069691100382</v>
      </c>
      <c r="F745" s="99" t="s">
        <v>2230</v>
      </c>
      <c r="G745" s="134" t="str">
        <f t="shared" si="94"/>
        <v>17/1/2010</v>
      </c>
      <c r="H745" s="249">
        <v>17</v>
      </c>
      <c r="I745" s="249">
        <v>1</v>
      </c>
      <c r="J745" s="249">
        <v>2010</v>
      </c>
      <c r="K745" s="249" t="s">
        <v>540</v>
      </c>
      <c r="L745" s="99">
        <v>45123</v>
      </c>
      <c r="M745" s="249" t="s">
        <v>798</v>
      </c>
      <c r="N745" s="364">
        <v>21420.09</v>
      </c>
      <c r="O745" s="364"/>
      <c r="Q745" s="249">
        <v>10</v>
      </c>
      <c r="R745" s="30">
        <f t="shared" si="89"/>
        <v>178.49241666666668</v>
      </c>
      <c r="S745" s="5">
        <v>10531.052583333334</v>
      </c>
      <c r="T745" s="317">
        <f t="shared" si="97"/>
        <v>11066.529833333334</v>
      </c>
      <c r="U745" s="15">
        <f t="shared" si="98"/>
        <v>535.47724999999991</v>
      </c>
      <c r="V745" s="317">
        <f t="shared" si="92"/>
        <v>10353.560166666666</v>
      </c>
      <c r="Y745" s="317"/>
      <c r="Z745" s="116">
        <f t="shared" si="93"/>
        <v>62</v>
      </c>
    </row>
    <row r="746" spans="1:27" s="249" customFormat="1">
      <c r="B746" s="249" t="s">
        <v>2235</v>
      </c>
      <c r="C746" s="41" t="s">
        <v>2786</v>
      </c>
      <c r="D746" s="41" t="s">
        <v>2787</v>
      </c>
      <c r="E746" s="136">
        <v>3069691100384</v>
      </c>
      <c r="F746" s="99" t="s">
        <v>2230</v>
      </c>
      <c r="G746" s="134" t="str">
        <f t="shared" si="94"/>
        <v>17/1/2010</v>
      </c>
      <c r="H746" s="249">
        <v>17</v>
      </c>
      <c r="I746" s="249">
        <v>1</v>
      </c>
      <c r="J746" s="249">
        <v>2010</v>
      </c>
      <c r="K746" s="249" t="s">
        <v>540</v>
      </c>
      <c r="L746" s="99">
        <v>45123</v>
      </c>
      <c r="M746" s="249" t="s">
        <v>798</v>
      </c>
      <c r="N746" s="364">
        <v>21420.09</v>
      </c>
      <c r="O746" s="364"/>
      <c r="Q746" s="249">
        <v>10</v>
      </c>
      <c r="R746" s="30">
        <f t="shared" si="89"/>
        <v>178.49241666666668</v>
      </c>
      <c r="S746" s="5">
        <v>10531.052583333334</v>
      </c>
      <c r="T746" s="317">
        <f t="shared" si="97"/>
        <v>11066.529833333334</v>
      </c>
      <c r="U746" s="15">
        <f t="shared" si="98"/>
        <v>535.47724999999991</v>
      </c>
      <c r="V746" s="317">
        <f t="shared" si="92"/>
        <v>10353.560166666666</v>
      </c>
      <c r="Y746" s="317"/>
      <c r="Z746" s="116">
        <f t="shared" si="93"/>
        <v>62</v>
      </c>
    </row>
    <row r="747" spans="1:27" s="249" customFormat="1">
      <c r="B747" s="249" t="s">
        <v>2236</v>
      </c>
      <c r="C747" s="41" t="s">
        <v>2786</v>
      </c>
      <c r="D747" s="41" t="s">
        <v>2787</v>
      </c>
      <c r="E747" s="136">
        <v>3069691100393</v>
      </c>
      <c r="F747" s="99" t="s">
        <v>2230</v>
      </c>
      <c r="G747" s="134" t="str">
        <f t="shared" si="94"/>
        <v>17/1/2010</v>
      </c>
      <c r="H747" s="249">
        <v>17</v>
      </c>
      <c r="I747" s="249">
        <v>1</v>
      </c>
      <c r="J747" s="249">
        <v>2010</v>
      </c>
      <c r="K747" s="249" t="s">
        <v>540</v>
      </c>
      <c r="L747" s="99">
        <v>45123</v>
      </c>
      <c r="M747" s="249" t="s">
        <v>798</v>
      </c>
      <c r="N747" s="364">
        <v>21420.09</v>
      </c>
      <c r="O747" s="364"/>
      <c r="Q747" s="249">
        <v>10</v>
      </c>
      <c r="R747" s="30">
        <f t="shared" si="89"/>
        <v>178.49241666666668</v>
      </c>
      <c r="S747" s="5">
        <v>10531.052583333334</v>
      </c>
      <c r="T747" s="317">
        <f t="shared" si="97"/>
        <v>11066.529833333334</v>
      </c>
      <c r="U747" s="15">
        <f t="shared" si="98"/>
        <v>535.47724999999991</v>
      </c>
      <c r="V747" s="317">
        <f t="shared" si="92"/>
        <v>10353.560166666666</v>
      </c>
      <c r="Y747" s="317"/>
      <c r="Z747" s="116">
        <f t="shared" si="93"/>
        <v>62</v>
      </c>
    </row>
    <row r="748" spans="1:27" s="249" customFormat="1">
      <c r="B748" s="249" t="s">
        <v>2237</v>
      </c>
      <c r="C748" s="249" t="s">
        <v>135</v>
      </c>
      <c r="E748" s="99"/>
      <c r="F748" s="99" t="s">
        <v>2055</v>
      </c>
      <c r="G748" s="134" t="str">
        <f t="shared" si="94"/>
        <v>4/3/2010</v>
      </c>
      <c r="H748" s="249">
        <v>4</v>
      </c>
      <c r="I748" s="249">
        <v>3</v>
      </c>
      <c r="J748" s="249">
        <v>2010</v>
      </c>
      <c r="K748" s="249" t="s">
        <v>540</v>
      </c>
      <c r="L748" s="136" t="s">
        <v>2238</v>
      </c>
      <c r="M748" s="249" t="s">
        <v>798</v>
      </c>
      <c r="N748" s="364">
        <v>3495</v>
      </c>
      <c r="O748" s="364"/>
      <c r="Q748" s="249">
        <v>10</v>
      </c>
      <c r="R748" s="30">
        <f t="shared" si="89"/>
        <v>29.116666666666664</v>
      </c>
      <c r="S748" s="5">
        <v>1659.6499999999999</v>
      </c>
      <c r="T748" s="317">
        <f t="shared" si="97"/>
        <v>1746.9999999999998</v>
      </c>
      <c r="U748" s="15">
        <f t="shared" si="98"/>
        <v>87.349999999999909</v>
      </c>
      <c r="V748" s="317">
        <f t="shared" si="92"/>
        <v>1748.0000000000002</v>
      </c>
      <c r="Y748" s="317"/>
      <c r="Z748" s="116">
        <f t="shared" si="93"/>
        <v>60</v>
      </c>
    </row>
    <row r="749" spans="1:27" s="105" customFormat="1">
      <c r="B749" s="219" t="s">
        <v>2239</v>
      </c>
      <c r="E749" s="99"/>
      <c r="F749" s="99" t="s">
        <v>2055</v>
      </c>
      <c r="G749" s="134" t="str">
        <f t="shared" si="94"/>
        <v>26/5/2010</v>
      </c>
      <c r="H749" s="105">
        <v>26</v>
      </c>
      <c r="I749" s="105">
        <v>5</v>
      </c>
      <c r="J749" s="105">
        <v>2010</v>
      </c>
      <c r="K749" s="105" t="s">
        <v>540</v>
      </c>
      <c r="L749" s="136" t="s">
        <v>2240</v>
      </c>
      <c r="M749" s="105" t="s">
        <v>798</v>
      </c>
      <c r="N749" s="225">
        <v>2195</v>
      </c>
      <c r="O749" s="225"/>
      <c r="Q749" s="105">
        <v>10</v>
      </c>
      <c r="R749" s="30">
        <f t="shared" si="89"/>
        <v>18.283333333333335</v>
      </c>
      <c r="S749" s="5">
        <v>1005.5833333333334</v>
      </c>
      <c r="T749" s="317">
        <f t="shared" si="97"/>
        <v>1060.4333333333334</v>
      </c>
      <c r="U749" s="15">
        <f t="shared" si="98"/>
        <v>54.850000000000023</v>
      </c>
      <c r="V749" s="137">
        <f t="shared" si="92"/>
        <v>1134.5666666666666</v>
      </c>
      <c r="Y749" s="137"/>
      <c r="Z749" s="116">
        <f t="shared" si="93"/>
        <v>58</v>
      </c>
    </row>
    <row r="750" spans="1:27" s="105" customFormat="1">
      <c r="B750" s="219" t="s">
        <v>2241</v>
      </c>
      <c r="E750" s="99"/>
      <c r="F750" s="99" t="s">
        <v>2242</v>
      </c>
      <c r="G750" s="134" t="str">
        <f t="shared" si="94"/>
        <v>21/12/2010</v>
      </c>
      <c r="H750" s="105">
        <v>21</v>
      </c>
      <c r="I750" s="105">
        <v>12</v>
      </c>
      <c r="J750" s="105">
        <v>2010</v>
      </c>
      <c r="K750" s="105" t="s">
        <v>540</v>
      </c>
      <c r="L750" s="136">
        <v>927</v>
      </c>
      <c r="M750" s="105" t="s">
        <v>798</v>
      </c>
      <c r="N750" s="225">
        <v>16885.25</v>
      </c>
      <c r="O750" s="225"/>
      <c r="Q750" s="105">
        <v>10</v>
      </c>
      <c r="R750" s="30">
        <f t="shared" si="89"/>
        <v>140.70208333333332</v>
      </c>
      <c r="S750" s="5">
        <v>6753.6999999999989</v>
      </c>
      <c r="T750" s="317">
        <f t="shared" si="97"/>
        <v>7175.8062499999996</v>
      </c>
      <c r="U750" s="15">
        <f t="shared" si="98"/>
        <v>422.10625000000073</v>
      </c>
      <c r="V750" s="137">
        <f t="shared" si="92"/>
        <v>9709.4437500000004</v>
      </c>
      <c r="Y750" s="137"/>
      <c r="Z750" s="116">
        <f t="shared" si="93"/>
        <v>51</v>
      </c>
    </row>
    <row r="751" spans="1:27" s="249" customFormat="1">
      <c r="A751" s="22" t="s">
        <v>600</v>
      </c>
      <c r="B751" s="99"/>
      <c r="C751" s="99"/>
      <c r="D751" s="99"/>
      <c r="E751" s="99"/>
      <c r="F751" s="99"/>
      <c r="G751" s="134"/>
      <c r="H751" s="135"/>
      <c r="I751" s="135"/>
      <c r="J751" s="136"/>
      <c r="K751" s="99"/>
      <c r="L751" s="136"/>
      <c r="M751" s="99"/>
      <c r="N751" s="26">
        <f>SUM(N722:N750)</f>
        <v>666757.48</v>
      </c>
      <c r="O751" s="26">
        <f t="shared" ref="O751:V751" si="99">SUM(O722:O750)</f>
        <v>0</v>
      </c>
      <c r="P751" s="26">
        <f t="shared" si="99"/>
        <v>0</v>
      </c>
      <c r="Q751" s="28"/>
      <c r="R751" s="26">
        <f t="shared" si="99"/>
        <v>5556.0706666666692</v>
      </c>
      <c r="S751" s="26">
        <v>309100.18858333339</v>
      </c>
      <c r="T751" s="26">
        <f t="shared" si="99"/>
        <v>325768.40058333345</v>
      </c>
      <c r="U751" s="26">
        <f t="shared" si="99"/>
        <v>16668.21200000001</v>
      </c>
      <c r="V751" s="26">
        <f t="shared" si="99"/>
        <v>340989.07941666682</v>
      </c>
      <c r="X751" s="316"/>
      <c r="Y751" s="317"/>
      <c r="Z751" s="116"/>
      <c r="AA751" s="363">
        <f>+Z750+AA750</f>
        <v>51</v>
      </c>
    </row>
    <row r="752" spans="1:27" s="249" customFormat="1">
      <c r="A752" s="22"/>
      <c r="B752" s="99"/>
      <c r="C752" s="99"/>
      <c r="D752" s="99"/>
      <c r="E752" s="99"/>
      <c r="F752" s="99"/>
      <c r="G752" s="134"/>
      <c r="H752" s="135"/>
      <c r="I752" s="135"/>
      <c r="J752" s="136"/>
      <c r="K752" s="99"/>
      <c r="L752" s="136"/>
      <c r="M752" s="99"/>
      <c r="N752" s="28"/>
      <c r="O752" s="28"/>
      <c r="P752" s="28"/>
      <c r="Q752" s="28"/>
      <c r="R752" s="28"/>
      <c r="S752" s="28"/>
      <c r="T752" s="28"/>
      <c r="U752" s="28"/>
      <c r="V752" s="28"/>
      <c r="X752" s="316"/>
      <c r="Y752" s="317"/>
      <c r="Z752" s="116"/>
      <c r="AA752" s="363"/>
    </row>
    <row r="753" spans="1:26" s="249" customFormat="1">
      <c r="A753" s="22" t="s">
        <v>601</v>
      </c>
      <c r="B753" s="99"/>
      <c r="C753" s="99"/>
      <c r="D753" s="99"/>
      <c r="E753" s="99"/>
      <c r="F753" s="99"/>
      <c r="G753" s="134"/>
      <c r="H753" s="135"/>
      <c r="I753" s="135"/>
      <c r="J753" s="136"/>
      <c r="K753" s="99"/>
      <c r="L753" s="99"/>
      <c r="M753" s="99"/>
      <c r="N753" s="29">
        <f>+N751+N720</f>
        <v>5368856.7004999965</v>
      </c>
      <c r="O753" s="29">
        <f t="shared" ref="O753:V753" si="100">+O751+O720</f>
        <v>0</v>
      </c>
      <c r="P753" s="29">
        <f t="shared" si="100"/>
        <v>0</v>
      </c>
      <c r="Q753" s="28"/>
      <c r="R753" s="29">
        <f t="shared" si="100"/>
        <v>31763.028504166676</v>
      </c>
      <c r="S753" s="29">
        <v>4063447.2186458306</v>
      </c>
      <c r="T753" s="29">
        <f t="shared" si="100"/>
        <v>4158313.5491583319</v>
      </c>
      <c r="U753" s="29">
        <f t="shared" si="100"/>
        <v>94866.330512499932</v>
      </c>
      <c r="V753" s="29">
        <f t="shared" si="100"/>
        <v>1210543.1513416674</v>
      </c>
      <c r="X753" s="316"/>
      <c r="Y753" s="317"/>
      <c r="Z753" s="116"/>
    </row>
    <row r="754" spans="1:26" s="105" customFormat="1">
      <c r="B754" s="219"/>
      <c r="E754" s="99"/>
      <c r="F754" s="99"/>
      <c r="G754" s="134"/>
      <c r="L754" s="136"/>
      <c r="N754" s="225"/>
      <c r="O754" s="225"/>
      <c r="R754" s="30"/>
      <c r="S754" s="30"/>
      <c r="T754" s="137"/>
      <c r="U754" s="137"/>
      <c r="V754" s="137"/>
      <c r="Y754" s="137"/>
      <c r="Z754" s="116"/>
    </row>
    <row r="755" spans="1:26" s="219" customFormat="1" ht="15.75" customHeight="1">
      <c r="A755" s="239"/>
      <c r="B755" s="240" t="s">
        <v>2243</v>
      </c>
      <c r="E755" s="237"/>
      <c r="F755" s="236" t="s">
        <v>1767</v>
      </c>
      <c r="G755" s="241">
        <v>40557</v>
      </c>
      <c r="J755" s="219">
        <v>2011</v>
      </c>
      <c r="K755" s="219" t="s">
        <v>763</v>
      </c>
      <c r="L755" s="242" t="s">
        <v>2244</v>
      </c>
      <c r="M755" s="219" t="s">
        <v>798</v>
      </c>
      <c r="N755" s="243">
        <v>12080.12</v>
      </c>
      <c r="O755" s="244"/>
      <c r="P755" s="244"/>
      <c r="Q755" s="219">
        <v>10</v>
      </c>
      <c r="R755" s="30">
        <f t="shared" si="89"/>
        <v>100.65933333333334</v>
      </c>
      <c r="S755" s="5">
        <v>4730.9886666666671</v>
      </c>
      <c r="T755" s="317">
        <f>Z755*R755</f>
        <v>5032.9666666666672</v>
      </c>
      <c r="U755" s="15">
        <f>T755-S755</f>
        <v>301.97800000000007</v>
      </c>
      <c r="V755" s="137">
        <f t="shared" si="92"/>
        <v>7047.1533333333336</v>
      </c>
      <c r="W755" s="242">
        <v>15039</v>
      </c>
      <c r="Y755" s="137"/>
      <c r="Z755" s="116">
        <f t="shared" si="93"/>
        <v>50</v>
      </c>
    </row>
    <row r="756" spans="1:26" s="219" customFormat="1" ht="15.75" customHeight="1">
      <c r="A756" s="239"/>
      <c r="B756" s="200" t="s">
        <v>2245</v>
      </c>
      <c r="E756" s="237"/>
      <c r="F756" s="236" t="s">
        <v>1767</v>
      </c>
      <c r="G756" s="241">
        <v>40557</v>
      </c>
      <c r="J756" s="219">
        <v>2011</v>
      </c>
      <c r="K756" s="219" t="s">
        <v>763</v>
      </c>
      <c r="L756" s="242" t="s">
        <v>2244</v>
      </c>
      <c r="M756" s="219" t="s">
        <v>798</v>
      </c>
      <c r="N756" s="245">
        <v>102040.56</v>
      </c>
      <c r="O756" s="244"/>
      <c r="P756" s="244"/>
      <c r="Q756" s="219">
        <v>10</v>
      </c>
      <c r="R756" s="30">
        <f t="shared" si="89"/>
        <v>850.32966666666664</v>
      </c>
      <c r="S756" s="5">
        <v>39965.494333333329</v>
      </c>
      <c r="T756" s="317">
        <f>Z756*R756</f>
        <v>42516.48333333333</v>
      </c>
      <c r="U756" s="15">
        <f>T756-S756</f>
        <v>2550.9890000000014</v>
      </c>
      <c r="V756" s="137">
        <f t="shared" si="92"/>
        <v>59524.076666666668</v>
      </c>
      <c r="W756" s="242">
        <v>15039</v>
      </c>
      <c r="Y756" s="137"/>
      <c r="Z756" s="116">
        <f t="shared" si="93"/>
        <v>50</v>
      </c>
    </row>
    <row r="757" spans="1:26" s="249" customFormat="1">
      <c r="A757" s="369"/>
      <c r="B757" s="200" t="s">
        <v>2246</v>
      </c>
      <c r="E757" s="99"/>
      <c r="F757" s="212" t="s">
        <v>2247</v>
      </c>
      <c r="G757" s="370">
        <v>40571</v>
      </c>
      <c r="J757" s="249">
        <v>2011</v>
      </c>
      <c r="K757" s="249" t="s">
        <v>763</v>
      </c>
      <c r="L757" s="371" t="s">
        <v>2248</v>
      </c>
      <c r="M757" s="249" t="s">
        <v>798</v>
      </c>
      <c r="N757" s="93">
        <v>39252.660000000003</v>
      </c>
      <c r="O757" s="372"/>
      <c r="P757" s="372"/>
      <c r="Q757" s="249">
        <v>10</v>
      </c>
      <c r="R757" s="30">
        <f t="shared" si="89"/>
        <v>327.09716666666668</v>
      </c>
      <c r="S757" s="5">
        <v>15373.566833333334</v>
      </c>
      <c r="T757" s="317">
        <f>Z757*R757</f>
        <v>16354.858333333334</v>
      </c>
      <c r="U757" s="15">
        <f>T757-S757</f>
        <v>981.29149999999936</v>
      </c>
      <c r="V757" s="317">
        <f t="shared" si="92"/>
        <v>22897.80166666667</v>
      </c>
      <c r="W757" s="371">
        <v>15038</v>
      </c>
      <c r="Y757" s="317"/>
      <c r="Z757" s="116">
        <f t="shared" si="93"/>
        <v>50</v>
      </c>
    </row>
    <row r="758" spans="1:26" s="249" customFormat="1" ht="16.5" customHeight="1">
      <c r="A758" s="369"/>
      <c r="B758" s="199" t="s">
        <v>2249</v>
      </c>
      <c r="E758" s="99"/>
      <c r="F758" s="212" t="s">
        <v>1767</v>
      </c>
      <c r="G758" s="370">
        <v>40570</v>
      </c>
      <c r="J758" s="249">
        <v>2011</v>
      </c>
      <c r="K758" s="249" t="s">
        <v>763</v>
      </c>
      <c r="L758" s="371" t="s">
        <v>2250</v>
      </c>
      <c r="M758" s="249" t="s">
        <v>798</v>
      </c>
      <c r="N758" s="93">
        <v>24200.61</v>
      </c>
      <c r="O758" s="372"/>
      <c r="P758" s="372"/>
      <c r="Q758" s="249">
        <v>10</v>
      </c>
      <c r="R758" s="30">
        <f t="shared" si="89"/>
        <v>201.66341666666668</v>
      </c>
      <c r="S758" s="5">
        <v>9478.1805833333347</v>
      </c>
      <c r="T758" s="317">
        <f t="shared" ref="T758:T781" si="101">Z758*R758</f>
        <v>10083.170833333334</v>
      </c>
      <c r="U758" s="15">
        <f t="shared" ref="U758:U780" si="102">T758-S758</f>
        <v>604.99024999999892</v>
      </c>
      <c r="V758" s="317">
        <f t="shared" si="92"/>
        <v>14117.439166666667</v>
      </c>
      <c r="W758" s="371">
        <v>15167</v>
      </c>
      <c r="Y758" s="317"/>
      <c r="Z758" s="116">
        <f t="shared" si="93"/>
        <v>50</v>
      </c>
    </row>
    <row r="759" spans="1:26" s="249" customFormat="1">
      <c r="A759" s="369"/>
      <c r="B759" s="199" t="s">
        <v>2251</v>
      </c>
      <c r="E759" s="99"/>
      <c r="F759" s="212" t="s">
        <v>1767</v>
      </c>
      <c r="G759" s="370">
        <v>40570</v>
      </c>
      <c r="J759" s="249">
        <v>2011</v>
      </c>
      <c r="K759" s="249" t="s">
        <v>763</v>
      </c>
      <c r="L759" s="371" t="s">
        <v>2250</v>
      </c>
      <c r="M759" s="249" t="s">
        <v>798</v>
      </c>
      <c r="N759" s="93">
        <v>22656.55</v>
      </c>
      <c r="O759" s="372"/>
      <c r="P759" s="372"/>
      <c r="Q759" s="249">
        <v>10</v>
      </c>
      <c r="R759" s="30">
        <f t="shared" si="89"/>
        <v>188.79624999999999</v>
      </c>
      <c r="S759" s="5">
        <v>8873.4237499999999</v>
      </c>
      <c r="T759" s="317">
        <f t="shared" si="101"/>
        <v>9439.8125</v>
      </c>
      <c r="U759" s="15">
        <f t="shared" si="102"/>
        <v>566.38875000000007</v>
      </c>
      <c r="V759" s="317">
        <f t="shared" si="92"/>
        <v>13216.737499999999</v>
      </c>
      <c r="W759" s="371">
        <v>15167</v>
      </c>
      <c r="Y759" s="317"/>
      <c r="Z759" s="116">
        <f t="shared" si="93"/>
        <v>50</v>
      </c>
    </row>
    <row r="760" spans="1:26" s="249" customFormat="1">
      <c r="A760" s="369"/>
      <c r="B760" s="199" t="s">
        <v>2252</v>
      </c>
      <c r="E760" s="99"/>
      <c r="F760" s="212" t="s">
        <v>1767</v>
      </c>
      <c r="G760" s="370">
        <v>40570</v>
      </c>
      <c r="J760" s="249">
        <v>2011</v>
      </c>
      <c r="K760" s="249" t="s">
        <v>763</v>
      </c>
      <c r="L760" s="371" t="s">
        <v>2250</v>
      </c>
      <c r="M760" s="249" t="s">
        <v>798</v>
      </c>
      <c r="N760" s="93">
        <v>23554.74</v>
      </c>
      <c r="O760" s="372"/>
      <c r="P760" s="372"/>
      <c r="Q760" s="249">
        <v>10</v>
      </c>
      <c r="R760" s="30">
        <f t="shared" si="89"/>
        <v>196.28116666666668</v>
      </c>
      <c r="S760" s="5">
        <v>9225.2148333333334</v>
      </c>
      <c r="T760" s="317">
        <f t="shared" si="101"/>
        <v>9814.0583333333343</v>
      </c>
      <c r="U760" s="15">
        <f t="shared" si="102"/>
        <v>588.84350000000086</v>
      </c>
      <c r="V760" s="317">
        <f t="shared" si="92"/>
        <v>13740.681666666667</v>
      </c>
      <c r="W760" s="371">
        <v>15167</v>
      </c>
      <c r="Y760" s="317"/>
      <c r="Z760" s="116">
        <f t="shared" si="93"/>
        <v>50</v>
      </c>
    </row>
    <row r="761" spans="1:26" s="249" customFormat="1" ht="15" customHeight="1">
      <c r="A761" s="369"/>
      <c r="B761" s="199" t="s">
        <v>2253</v>
      </c>
      <c r="E761" s="99"/>
      <c r="F761" s="212" t="s">
        <v>1767</v>
      </c>
      <c r="G761" s="370">
        <v>40570</v>
      </c>
      <c r="J761" s="249">
        <v>2011</v>
      </c>
      <c r="K761" s="249" t="s">
        <v>763</v>
      </c>
      <c r="L761" s="371" t="s">
        <v>2250</v>
      </c>
      <c r="M761" s="249" t="s">
        <v>798</v>
      </c>
      <c r="N761" s="93">
        <v>16674.16</v>
      </c>
      <c r="O761" s="372"/>
      <c r="P761" s="372"/>
      <c r="Q761" s="249">
        <v>10</v>
      </c>
      <c r="R761" s="30">
        <f t="shared" si="89"/>
        <v>138.94300000000001</v>
      </c>
      <c r="S761" s="5">
        <v>6530.3210000000008</v>
      </c>
      <c r="T761" s="317">
        <f t="shared" si="101"/>
        <v>6947.1500000000005</v>
      </c>
      <c r="U761" s="15">
        <f t="shared" si="102"/>
        <v>416.82899999999972</v>
      </c>
      <c r="V761" s="317">
        <f t="shared" si="92"/>
        <v>9727.0099999999984</v>
      </c>
      <c r="W761" s="371">
        <v>15167</v>
      </c>
      <c r="Y761" s="317"/>
      <c r="Z761" s="116">
        <f t="shared" si="93"/>
        <v>50</v>
      </c>
    </row>
    <row r="762" spans="1:26" s="249" customFormat="1">
      <c r="A762" s="369"/>
      <c r="B762" s="199" t="s">
        <v>2254</v>
      </c>
      <c r="E762" s="99"/>
      <c r="F762" s="212" t="s">
        <v>1767</v>
      </c>
      <c r="G762" s="370">
        <v>40584</v>
      </c>
      <c r="J762" s="249">
        <v>2011</v>
      </c>
      <c r="K762" s="249" t="s">
        <v>763</v>
      </c>
      <c r="L762" s="371" t="s">
        <v>2255</v>
      </c>
      <c r="M762" s="249" t="s">
        <v>798</v>
      </c>
      <c r="N762" s="93">
        <v>22192.31</v>
      </c>
      <c r="O762" s="372"/>
      <c r="P762" s="372"/>
      <c r="Q762" s="249">
        <v>10</v>
      </c>
      <c r="R762" s="30">
        <f t="shared" si="89"/>
        <v>184.92758333333336</v>
      </c>
      <c r="S762" s="5">
        <v>8506.668833333335</v>
      </c>
      <c r="T762" s="317">
        <f t="shared" si="101"/>
        <v>9061.4515833333353</v>
      </c>
      <c r="U762" s="15">
        <f t="shared" si="102"/>
        <v>554.78275000000031</v>
      </c>
      <c r="V762" s="317">
        <f t="shared" si="92"/>
        <v>13130.858416666666</v>
      </c>
      <c r="W762" s="371">
        <v>15167</v>
      </c>
      <c r="Y762" s="317"/>
      <c r="Z762" s="116">
        <f t="shared" si="93"/>
        <v>49</v>
      </c>
    </row>
    <row r="763" spans="1:26" s="249" customFormat="1">
      <c r="A763" s="369"/>
      <c r="B763" s="199" t="s">
        <v>2256</v>
      </c>
      <c r="E763" s="99"/>
      <c r="F763" s="212" t="s">
        <v>1767</v>
      </c>
      <c r="G763" s="370">
        <v>40584</v>
      </c>
      <c r="J763" s="249">
        <v>2011</v>
      </c>
      <c r="K763" s="249" t="s">
        <v>763</v>
      </c>
      <c r="L763" s="371" t="s">
        <v>2255</v>
      </c>
      <c r="M763" s="249" t="s">
        <v>798</v>
      </c>
      <c r="N763" s="93">
        <v>6529.52</v>
      </c>
      <c r="O763" s="372"/>
      <c r="P763" s="372"/>
      <c r="Q763" s="249">
        <v>10</v>
      </c>
      <c r="R763" s="30">
        <f t="shared" si="89"/>
        <v>54.404333333333341</v>
      </c>
      <c r="S763" s="5">
        <v>2502.5993333333336</v>
      </c>
      <c r="T763" s="317">
        <f t="shared" si="101"/>
        <v>2665.8123333333338</v>
      </c>
      <c r="U763" s="15">
        <f t="shared" si="102"/>
        <v>163.21300000000019</v>
      </c>
      <c r="V763" s="317">
        <f t="shared" si="92"/>
        <v>3863.7076666666667</v>
      </c>
      <c r="W763" s="371">
        <v>15167</v>
      </c>
      <c r="Y763" s="317"/>
      <c r="Z763" s="116">
        <f t="shared" si="93"/>
        <v>49</v>
      </c>
    </row>
    <row r="764" spans="1:26" s="249" customFormat="1">
      <c r="A764" s="369"/>
      <c r="B764" s="199" t="s">
        <v>2257</v>
      </c>
      <c r="E764" s="99"/>
      <c r="F764" s="212" t="s">
        <v>1767</v>
      </c>
      <c r="G764" s="370">
        <v>40584</v>
      </c>
      <c r="J764" s="249">
        <v>2011</v>
      </c>
      <c r="K764" s="249" t="s">
        <v>763</v>
      </c>
      <c r="L764" s="371" t="s">
        <v>2255</v>
      </c>
      <c r="M764" s="249" t="s">
        <v>798</v>
      </c>
      <c r="N764" s="93">
        <v>8976.83</v>
      </c>
      <c r="O764" s="372"/>
      <c r="P764" s="372"/>
      <c r="Q764" s="249">
        <v>10</v>
      </c>
      <c r="R764" s="30">
        <f t="shared" si="89"/>
        <v>74.798583333333326</v>
      </c>
      <c r="S764" s="5">
        <v>3440.734833333333</v>
      </c>
      <c r="T764" s="317">
        <f t="shared" si="101"/>
        <v>3665.1305833333331</v>
      </c>
      <c r="U764" s="15">
        <f t="shared" si="102"/>
        <v>224.39575000000013</v>
      </c>
      <c r="V764" s="317">
        <f t="shared" si="92"/>
        <v>5311.6994166666664</v>
      </c>
      <c r="W764" s="371">
        <v>15167</v>
      </c>
      <c r="Y764" s="317"/>
      <c r="Z764" s="116">
        <f t="shared" si="93"/>
        <v>49</v>
      </c>
    </row>
    <row r="765" spans="1:26" s="249" customFormat="1">
      <c r="B765" s="199" t="s">
        <v>2258</v>
      </c>
      <c r="E765" s="214"/>
      <c r="F765" s="212" t="s">
        <v>1767</v>
      </c>
      <c r="G765" s="134" t="str">
        <f>CONCATENATE(H765,"/",I765,"/",J765,)</f>
        <v>10/2/2011</v>
      </c>
      <c r="H765" s="205">
        <v>10</v>
      </c>
      <c r="I765" s="205">
        <v>2</v>
      </c>
      <c r="J765" s="205">
        <v>2011</v>
      </c>
      <c r="K765" s="249" t="s">
        <v>763</v>
      </c>
      <c r="L765" s="371" t="s">
        <v>2255</v>
      </c>
      <c r="M765" s="249" t="s">
        <v>798</v>
      </c>
      <c r="N765" s="93">
        <v>17837.62</v>
      </c>
      <c r="O765" s="364"/>
      <c r="Q765" s="249">
        <v>10</v>
      </c>
      <c r="R765" s="30">
        <f t="shared" si="89"/>
        <v>148.63849999999999</v>
      </c>
      <c r="S765" s="5">
        <v>6837.3710000000001</v>
      </c>
      <c r="T765" s="317">
        <f t="shared" si="101"/>
        <v>7283.2864999999993</v>
      </c>
      <c r="U765" s="15">
        <f t="shared" si="102"/>
        <v>445.91549999999916</v>
      </c>
      <c r="V765" s="317">
        <f t="shared" si="92"/>
        <v>10554.333500000001</v>
      </c>
      <c r="W765" s="371">
        <v>15167</v>
      </c>
      <c r="Y765" s="317"/>
      <c r="Z765" s="116">
        <f t="shared" si="93"/>
        <v>49</v>
      </c>
    </row>
    <row r="766" spans="1:26" s="249" customFormat="1">
      <c r="B766" s="200" t="s">
        <v>2259</v>
      </c>
      <c r="E766" s="214"/>
      <c r="F766" s="212" t="s">
        <v>2260</v>
      </c>
      <c r="G766" s="134" t="str">
        <f>CONCATENATE(H766,"/",I766,"/",J766,)</f>
        <v>22/3/2011</v>
      </c>
      <c r="H766" s="205">
        <v>22</v>
      </c>
      <c r="I766" s="205">
        <v>3</v>
      </c>
      <c r="J766" s="205">
        <v>2011</v>
      </c>
      <c r="K766" s="249" t="s">
        <v>763</v>
      </c>
      <c r="L766" s="371" t="s">
        <v>2261</v>
      </c>
      <c r="M766" s="249" t="s">
        <v>798</v>
      </c>
      <c r="N766" s="93">
        <v>5195</v>
      </c>
      <c r="Q766" s="249">
        <v>10</v>
      </c>
      <c r="R766" s="30">
        <f t="shared" si="89"/>
        <v>43.283333333333331</v>
      </c>
      <c r="S766" s="5">
        <v>1947.75</v>
      </c>
      <c r="T766" s="317">
        <f t="shared" si="101"/>
        <v>2077.6</v>
      </c>
      <c r="U766" s="15">
        <f t="shared" si="102"/>
        <v>129.84999999999991</v>
      </c>
      <c r="V766" s="317">
        <f t="shared" si="92"/>
        <v>3117.4</v>
      </c>
      <c r="W766" s="371">
        <v>15291</v>
      </c>
      <c r="Y766" s="317"/>
      <c r="Z766" s="116">
        <f t="shared" si="93"/>
        <v>48</v>
      </c>
    </row>
    <row r="767" spans="1:26" s="249" customFormat="1">
      <c r="B767" s="199" t="s">
        <v>2262</v>
      </c>
      <c r="C767" s="99"/>
      <c r="D767" s="99"/>
      <c r="E767" s="136" t="s">
        <v>2263</v>
      </c>
      <c r="F767" s="99" t="s">
        <v>2264</v>
      </c>
      <c r="G767" s="134" t="str">
        <f>CONCATENATE(H767,"/",I767,"/",J767,)</f>
        <v>25/3/2011</v>
      </c>
      <c r="H767" s="102">
        <v>25</v>
      </c>
      <c r="I767" s="102">
        <v>3</v>
      </c>
      <c r="J767" s="205">
        <v>2011</v>
      </c>
      <c r="K767" s="249" t="s">
        <v>763</v>
      </c>
      <c r="L767" s="371" t="s">
        <v>2265</v>
      </c>
      <c r="M767" s="249" t="s">
        <v>798</v>
      </c>
      <c r="N767" s="570">
        <v>7994.98</v>
      </c>
      <c r="O767" s="315"/>
      <c r="Q767" s="249">
        <v>10</v>
      </c>
      <c r="R767" s="30">
        <f t="shared" si="89"/>
        <v>66.616499999999988</v>
      </c>
      <c r="S767" s="5">
        <v>2997.7424999999994</v>
      </c>
      <c r="T767" s="317">
        <f t="shared" si="101"/>
        <v>3197.5919999999996</v>
      </c>
      <c r="U767" s="15">
        <f t="shared" si="102"/>
        <v>199.84950000000026</v>
      </c>
      <c r="V767" s="317">
        <f t="shared" si="92"/>
        <v>4797.3879999999999</v>
      </c>
      <c r="W767" s="571">
        <v>15308</v>
      </c>
      <c r="Y767" s="317"/>
      <c r="Z767" s="116">
        <f t="shared" si="93"/>
        <v>48</v>
      </c>
    </row>
    <row r="768" spans="1:26" s="249" customFormat="1">
      <c r="B768" s="199" t="s">
        <v>2266</v>
      </c>
      <c r="C768" s="99"/>
      <c r="D768" s="99"/>
      <c r="E768" s="136" t="s">
        <v>2267</v>
      </c>
      <c r="F768" s="99" t="s">
        <v>565</v>
      </c>
      <c r="G768" s="134" t="str">
        <f>CONCATENATE(H768,"/",I768,"/",J768,)</f>
        <v>1/4/2011</v>
      </c>
      <c r="H768" s="102">
        <v>1</v>
      </c>
      <c r="I768" s="102">
        <v>4</v>
      </c>
      <c r="J768" s="205">
        <v>2011</v>
      </c>
      <c r="K768" s="249" t="s">
        <v>763</v>
      </c>
      <c r="L768" s="371" t="s">
        <v>2268</v>
      </c>
      <c r="M768" s="249" t="s">
        <v>798</v>
      </c>
      <c r="N768" s="570">
        <v>8995</v>
      </c>
      <c r="O768" s="315"/>
      <c r="Q768" s="249">
        <v>10</v>
      </c>
      <c r="R768" s="30">
        <f t="shared" si="89"/>
        <v>74.95</v>
      </c>
      <c r="S768" s="5">
        <v>3297.8</v>
      </c>
      <c r="T768" s="317">
        <f t="shared" si="101"/>
        <v>3522.65</v>
      </c>
      <c r="U768" s="15">
        <f t="shared" si="102"/>
        <v>224.84999999999991</v>
      </c>
      <c r="V768" s="317">
        <f t="shared" si="92"/>
        <v>5472.35</v>
      </c>
      <c r="W768" s="571">
        <v>15408</v>
      </c>
      <c r="Y768" s="317"/>
      <c r="Z768" s="116">
        <f t="shared" si="93"/>
        <v>47</v>
      </c>
    </row>
    <row r="769" spans="1:26" s="249" customFormat="1">
      <c r="A769" s="99"/>
      <c r="B769" s="199" t="s">
        <v>2269</v>
      </c>
      <c r="C769" s="99"/>
      <c r="D769" s="99"/>
      <c r="E769" s="99"/>
      <c r="F769" s="212" t="s">
        <v>2270</v>
      </c>
      <c r="G769" s="134" t="str">
        <f>CONCATENATE(H769,"/",I769,"/",J769,)</f>
        <v>20/5/2011</v>
      </c>
      <c r="H769" s="102">
        <v>20</v>
      </c>
      <c r="I769" s="102">
        <v>5</v>
      </c>
      <c r="J769" s="205">
        <v>2011</v>
      </c>
      <c r="K769" s="249" t="s">
        <v>763</v>
      </c>
      <c r="L769" s="571" t="s">
        <v>2271</v>
      </c>
      <c r="M769" s="249" t="s">
        <v>798</v>
      </c>
      <c r="N769" s="570">
        <v>56091.5</v>
      </c>
      <c r="O769" s="315"/>
      <c r="Q769" s="249">
        <v>10</v>
      </c>
      <c r="R769" s="30">
        <f t="shared" si="89"/>
        <v>467.42083333333335</v>
      </c>
      <c r="S769" s="5">
        <v>20099.095833333333</v>
      </c>
      <c r="T769" s="317">
        <f t="shared" si="101"/>
        <v>21501.358333333334</v>
      </c>
      <c r="U769" s="15">
        <f t="shared" si="102"/>
        <v>1402.2625000000007</v>
      </c>
      <c r="V769" s="317">
        <f t="shared" si="92"/>
        <v>34590.141666666663</v>
      </c>
      <c r="W769" s="571">
        <v>15607</v>
      </c>
      <c r="Y769" s="317"/>
      <c r="Z769" s="116">
        <f t="shared" si="93"/>
        <v>46</v>
      </c>
    </row>
    <row r="770" spans="1:26" s="249" customFormat="1">
      <c r="A770" s="99"/>
      <c r="B770" s="199" t="s">
        <v>2272</v>
      </c>
      <c r="C770" s="99"/>
      <c r="D770" s="99"/>
      <c r="E770" s="99"/>
      <c r="F770" s="212" t="s">
        <v>2273</v>
      </c>
      <c r="G770" s="134">
        <v>40738</v>
      </c>
      <c r="H770" s="102">
        <v>14</v>
      </c>
      <c r="I770" s="102">
        <v>7</v>
      </c>
      <c r="J770" s="205">
        <v>2011</v>
      </c>
      <c r="K770" s="249" t="s">
        <v>763</v>
      </c>
      <c r="L770" s="571" t="s">
        <v>2274</v>
      </c>
      <c r="M770" s="249" t="s">
        <v>798</v>
      </c>
      <c r="N770" s="570">
        <v>43938.48</v>
      </c>
      <c r="O770" s="315"/>
      <c r="Q770" s="249">
        <v>10</v>
      </c>
      <c r="R770" s="30">
        <f t="shared" si="89"/>
        <v>366.14566666666673</v>
      </c>
      <c r="S770" s="5">
        <v>15011.972333333335</v>
      </c>
      <c r="T770" s="317">
        <f t="shared" si="101"/>
        <v>16110.409333333337</v>
      </c>
      <c r="U770" s="15">
        <f t="shared" si="102"/>
        <v>1098.4370000000017</v>
      </c>
      <c r="V770" s="317">
        <f t="shared" si="92"/>
        <v>27828.070666666667</v>
      </c>
      <c r="W770" s="571"/>
      <c r="Y770" s="317"/>
      <c r="Z770" s="116">
        <f t="shared" si="93"/>
        <v>44</v>
      </c>
    </row>
    <row r="771" spans="1:26" s="249" customFormat="1">
      <c r="A771" s="99"/>
      <c r="B771" s="199" t="s">
        <v>2275</v>
      </c>
      <c r="C771" s="99"/>
      <c r="D771" s="99"/>
      <c r="E771" s="99"/>
      <c r="F771" s="212" t="s">
        <v>2276</v>
      </c>
      <c r="G771" s="134" t="str">
        <f t="shared" ref="G771:G776" si="103">CONCATENATE(H771,"/",I771,"/",J771,)</f>
        <v>23/8/2011</v>
      </c>
      <c r="H771" s="102">
        <v>23</v>
      </c>
      <c r="I771" s="102">
        <v>8</v>
      </c>
      <c r="J771" s="205">
        <v>2011</v>
      </c>
      <c r="K771" s="249" t="s">
        <v>763</v>
      </c>
      <c r="L771" s="371" t="s">
        <v>2277</v>
      </c>
      <c r="M771" s="249" t="s">
        <v>798</v>
      </c>
      <c r="N771" s="570">
        <v>3995</v>
      </c>
      <c r="O771" s="315"/>
      <c r="Q771" s="249">
        <v>10</v>
      </c>
      <c r="R771" s="30">
        <f t="shared" si="89"/>
        <v>33.283333333333331</v>
      </c>
      <c r="S771" s="5">
        <v>1331.3333333333333</v>
      </c>
      <c r="T771" s="317">
        <f t="shared" si="101"/>
        <v>1431.1833333333332</v>
      </c>
      <c r="U771" s="15">
        <f t="shared" si="102"/>
        <v>99.849999999999909</v>
      </c>
      <c r="V771" s="317">
        <f t="shared" si="92"/>
        <v>2563.8166666666666</v>
      </c>
      <c r="W771" s="371">
        <v>16105</v>
      </c>
      <c r="Y771" s="317"/>
      <c r="Z771" s="116">
        <f t="shared" si="93"/>
        <v>43</v>
      </c>
    </row>
    <row r="772" spans="1:26" s="249" customFormat="1">
      <c r="A772" s="99"/>
      <c r="B772" s="199" t="s">
        <v>2278</v>
      </c>
      <c r="C772" s="99"/>
      <c r="D772" s="99"/>
      <c r="E772" s="99"/>
      <c r="F772" s="212" t="s">
        <v>2276</v>
      </c>
      <c r="G772" s="134" t="str">
        <f t="shared" si="103"/>
        <v>23/8/2011</v>
      </c>
      <c r="H772" s="102">
        <v>23</v>
      </c>
      <c r="I772" s="102">
        <v>8</v>
      </c>
      <c r="J772" s="205">
        <v>2011</v>
      </c>
      <c r="K772" s="249" t="s">
        <v>763</v>
      </c>
      <c r="L772" s="371" t="s">
        <v>2277</v>
      </c>
      <c r="M772" s="249" t="s">
        <v>798</v>
      </c>
      <c r="N772" s="570">
        <v>3795</v>
      </c>
      <c r="O772" s="315"/>
      <c r="Q772" s="249">
        <v>10</v>
      </c>
      <c r="R772" s="30">
        <f t="shared" si="89"/>
        <v>31.616666666666664</v>
      </c>
      <c r="S772" s="5">
        <v>1264.6666666666665</v>
      </c>
      <c r="T772" s="317">
        <f t="shared" si="101"/>
        <v>1359.5166666666664</v>
      </c>
      <c r="U772" s="15">
        <f t="shared" si="102"/>
        <v>94.849999999999909</v>
      </c>
      <c r="V772" s="317">
        <f t="shared" si="92"/>
        <v>2435.4833333333336</v>
      </c>
      <c r="W772" s="371">
        <v>16105</v>
      </c>
      <c r="Y772" s="317"/>
      <c r="Z772" s="116">
        <f t="shared" si="93"/>
        <v>43</v>
      </c>
    </row>
    <row r="773" spans="1:26" s="249" customFormat="1">
      <c r="A773" s="99"/>
      <c r="B773" s="199" t="s">
        <v>2279</v>
      </c>
      <c r="C773" s="99"/>
      <c r="D773" s="99"/>
      <c r="E773" s="99"/>
      <c r="F773" s="212" t="s">
        <v>2276</v>
      </c>
      <c r="G773" s="134" t="str">
        <f t="shared" si="103"/>
        <v>7/9/2011</v>
      </c>
      <c r="H773" s="102">
        <v>7</v>
      </c>
      <c r="I773" s="102">
        <v>9</v>
      </c>
      <c r="J773" s="205">
        <v>2011</v>
      </c>
      <c r="K773" s="249" t="s">
        <v>763</v>
      </c>
      <c r="L773" s="371" t="s">
        <v>2280</v>
      </c>
      <c r="M773" s="249" t="s">
        <v>798</v>
      </c>
      <c r="N773" s="570">
        <v>1595</v>
      </c>
      <c r="O773" s="315"/>
      <c r="Q773" s="249">
        <v>10</v>
      </c>
      <c r="R773" s="30">
        <f t="shared" si="89"/>
        <v>13.283333333333333</v>
      </c>
      <c r="S773" s="5">
        <v>518.04999999999995</v>
      </c>
      <c r="T773" s="317">
        <f t="shared" si="101"/>
        <v>557.9</v>
      </c>
      <c r="U773" s="15">
        <f t="shared" si="102"/>
        <v>39.850000000000023</v>
      </c>
      <c r="V773" s="317">
        <f t="shared" si="92"/>
        <v>1037.0999999999999</v>
      </c>
      <c r="W773" s="371">
        <v>16236</v>
      </c>
      <c r="Y773" s="317"/>
      <c r="Z773" s="116">
        <f t="shared" si="93"/>
        <v>42</v>
      </c>
    </row>
    <row r="774" spans="1:26" s="249" customFormat="1">
      <c r="A774" s="99"/>
      <c r="B774" s="199" t="s">
        <v>2281</v>
      </c>
      <c r="C774" s="99"/>
      <c r="D774" s="99"/>
      <c r="E774" s="99"/>
      <c r="F774" s="212" t="s">
        <v>2276</v>
      </c>
      <c r="G774" s="134" t="str">
        <f t="shared" si="103"/>
        <v>7/9/2011</v>
      </c>
      <c r="H774" s="102">
        <v>7</v>
      </c>
      <c r="I774" s="102">
        <v>9</v>
      </c>
      <c r="J774" s="205">
        <v>2011</v>
      </c>
      <c r="K774" s="249" t="s">
        <v>763</v>
      </c>
      <c r="L774" s="371" t="s">
        <v>2282</v>
      </c>
      <c r="M774" s="249" t="s">
        <v>798</v>
      </c>
      <c r="N774" s="570">
        <v>1595</v>
      </c>
      <c r="O774" s="315"/>
      <c r="Q774" s="249">
        <v>10</v>
      </c>
      <c r="R774" s="30">
        <f t="shared" si="89"/>
        <v>13.283333333333333</v>
      </c>
      <c r="S774" s="5">
        <v>518.04999999999995</v>
      </c>
      <c r="T774" s="317">
        <f t="shared" si="101"/>
        <v>557.9</v>
      </c>
      <c r="U774" s="15">
        <f t="shared" si="102"/>
        <v>39.850000000000023</v>
      </c>
      <c r="V774" s="317">
        <f t="shared" si="92"/>
        <v>1037.0999999999999</v>
      </c>
      <c r="W774" s="371">
        <v>16236</v>
      </c>
      <c r="Y774" s="317"/>
      <c r="Z774" s="116">
        <f t="shared" si="93"/>
        <v>42</v>
      </c>
    </row>
    <row r="775" spans="1:26" s="249" customFormat="1">
      <c r="A775" s="99"/>
      <c r="B775" s="199" t="s">
        <v>2283</v>
      </c>
      <c r="C775" s="99"/>
      <c r="D775" s="99"/>
      <c r="E775" s="99"/>
      <c r="F775" s="212" t="s">
        <v>2284</v>
      </c>
      <c r="G775" s="134" t="str">
        <f t="shared" si="103"/>
        <v>7/9/2011</v>
      </c>
      <c r="H775" s="102">
        <v>7</v>
      </c>
      <c r="I775" s="102">
        <v>9</v>
      </c>
      <c r="J775" s="205">
        <v>2011</v>
      </c>
      <c r="K775" s="249" t="s">
        <v>763</v>
      </c>
      <c r="L775" s="371" t="s">
        <v>2285</v>
      </c>
      <c r="M775" s="249" t="s">
        <v>798</v>
      </c>
      <c r="N775" s="570">
        <v>18560</v>
      </c>
      <c r="O775" s="315"/>
      <c r="Q775" s="249">
        <v>10</v>
      </c>
      <c r="R775" s="30">
        <f t="shared" ref="R775:R781" si="104">(((N775)-1)/10)/12</f>
        <v>154.65833333333333</v>
      </c>
      <c r="S775" s="5">
        <v>6031.6750000000002</v>
      </c>
      <c r="T775" s="317">
        <f t="shared" si="101"/>
        <v>6495.65</v>
      </c>
      <c r="U775" s="15">
        <f t="shared" si="102"/>
        <v>463.97499999999945</v>
      </c>
      <c r="V775" s="317">
        <f t="shared" ref="V775:V782" si="105">N775-T775</f>
        <v>12064.35</v>
      </c>
      <c r="W775" s="371">
        <v>16048</v>
      </c>
      <c r="Y775" s="317"/>
      <c r="Z775" s="116">
        <f t="shared" ref="Z775:Z781" si="106">IF((DATEDIF(G775,Z$4,"m"))&gt;=120,120,(DATEDIF(G775,Z$4,"m")))</f>
        <v>42</v>
      </c>
    </row>
    <row r="776" spans="1:26" s="249" customFormat="1">
      <c r="A776" s="99"/>
      <c r="B776" s="199" t="s">
        <v>2286</v>
      </c>
      <c r="C776" s="99"/>
      <c r="D776" s="99"/>
      <c r="E776" s="99"/>
      <c r="F776" s="212" t="s">
        <v>2284</v>
      </c>
      <c r="G776" s="134" t="str">
        <f t="shared" si="103"/>
        <v>7/9/2011</v>
      </c>
      <c r="H776" s="102">
        <v>7</v>
      </c>
      <c r="I776" s="102">
        <v>9</v>
      </c>
      <c r="J776" s="205">
        <v>2011</v>
      </c>
      <c r="K776" s="249" t="s">
        <v>763</v>
      </c>
      <c r="L776" s="371" t="s">
        <v>2285</v>
      </c>
      <c r="M776" s="249" t="s">
        <v>798</v>
      </c>
      <c r="N776" s="570">
        <v>9744</v>
      </c>
      <c r="O776" s="315"/>
      <c r="Q776" s="249">
        <v>10</v>
      </c>
      <c r="R776" s="30">
        <f t="shared" si="104"/>
        <v>81.191666666666663</v>
      </c>
      <c r="S776" s="5">
        <v>3166.4749999999999</v>
      </c>
      <c r="T776" s="317">
        <f t="shared" si="101"/>
        <v>3410.0499999999997</v>
      </c>
      <c r="U776" s="15">
        <f t="shared" si="102"/>
        <v>243.57499999999982</v>
      </c>
      <c r="V776" s="317">
        <f t="shared" si="105"/>
        <v>6333.9500000000007</v>
      </c>
      <c r="W776" s="371">
        <v>16048</v>
      </c>
      <c r="Y776" s="317"/>
      <c r="Z776" s="116">
        <f t="shared" si="106"/>
        <v>42</v>
      </c>
    </row>
    <row r="777" spans="1:26" s="249" customFormat="1">
      <c r="A777" s="99"/>
      <c r="B777" s="199" t="s">
        <v>2272</v>
      </c>
      <c r="C777" s="99"/>
      <c r="D777" s="99"/>
      <c r="E777" s="99"/>
      <c r="F777" s="212" t="s">
        <v>2287</v>
      </c>
      <c r="G777" s="134">
        <v>40820</v>
      </c>
      <c r="H777" s="102">
        <v>4</v>
      </c>
      <c r="I777" s="102">
        <v>10</v>
      </c>
      <c r="J777" s="205">
        <v>2011</v>
      </c>
      <c r="K777" s="249" t="s">
        <v>763</v>
      </c>
      <c r="L777" s="371" t="s">
        <v>2288</v>
      </c>
      <c r="M777" s="249" t="s">
        <v>798</v>
      </c>
      <c r="N777" s="570">
        <f>82600+13216</f>
        <v>95816</v>
      </c>
      <c r="O777" s="315"/>
      <c r="Q777" s="249">
        <v>10</v>
      </c>
      <c r="R777" s="30">
        <f t="shared" si="104"/>
        <v>798.45833333333337</v>
      </c>
      <c r="S777" s="5">
        <v>30341.416666666668</v>
      </c>
      <c r="T777" s="317">
        <f t="shared" si="101"/>
        <v>32736.791666666668</v>
      </c>
      <c r="U777" s="15">
        <f t="shared" si="102"/>
        <v>2395.375</v>
      </c>
      <c r="V777" s="317">
        <f t="shared" si="105"/>
        <v>63079.208333333328</v>
      </c>
      <c r="W777" s="371"/>
      <c r="Y777" s="317"/>
      <c r="Z777" s="116">
        <f t="shared" si="106"/>
        <v>41</v>
      </c>
    </row>
    <row r="778" spans="1:26" s="219" customFormat="1" ht="15" customHeight="1">
      <c r="A778" s="237"/>
      <c r="B778" s="314" t="s">
        <v>2289</v>
      </c>
      <c r="C778" s="237"/>
      <c r="D778" s="237"/>
      <c r="E778" s="236"/>
      <c r="F778" s="237" t="s">
        <v>2290</v>
      </c>
      <c r="G778" s="246" t="str">
        <f>CONCATENATE(H778,"/",I778,"/",J778,)</f>
        <v>4/10/2011</v>
      </c>
      <c r="H778" s="250">
        <v>4</v>
      </c>
      <c r="I778" s="250">
        <v>10</v>
      </c>
      <c r="J778" s="247">
        <v>2011</v>
      </c>
      <c r="K778" s="219" t="s">
        <v>763</v>
      </c>
      <c r="L778" s="242" t="s">
        <v>2291</v>
      </c>
      <c r="M778" s="219" t="s">
        <v>798</v>
      </c>
      <c r="N778" s="251">
        <v>5379.04</v>
      </c>
      <c r="O778" s="151"/>
      <c r="Q778" s="219">
        <v>10</v>
      </c>
      <c r="R778" s="312">
        <f t="shared" si="104"/>
        <v>44.817</v>
      </c>
      <c r="S778" s="5">
        <v>1703.046</v>
      </c>
      <c r="T778" s="317">
        <f t="shared" si="101"/>
        <v>1837.4970000000001</v>
      </c>
      <c r="U778" s="15">
        <f t="shared" si="102"/>
        <v>134.45100000000002</v>
      </c>
      <c r="V778" s="248">
        <f t="shared" si="105"/>
        <v>3541.5429999999997</v>
      </c>
      <c r="W778" s="242">
        <v>16181</v>
      </c>
      <c r="Y778" s="248"/>
      <c r="Z778" s="313">
        <f t="shared" si="106"/>
        <v>41</v>
      </c>
    </row>
    <row r="779" spans="1:26" s="219" customFormat="1" ht="15" customHeight="1">
      <c r="A779" s="237"/>
      <c r="B779" s="314" t="s">
        <v>2292</v>
      </c>
      <c r="C779" s="237"/>
      <c r="D779" s="237"/>
      <c r="E779" s="236"/>
      <c r="F779" s="237" t="s">
        <v>2290</v>
      </c>
      <c r="G779" s="246" t="str">
        <f>CONCATENATE(H779,"/",I779,"/",J779,)</f>
        <v>4/10/2011</v>
      </c>
      <c r="H779" s="250">
        <v>4</v>
      </c>
      <c r="I779" s="250">
        <v>10</v>
      </c>
      <c r="J779" s="247">
        <v>2011</v>
      </c>
      <c r="K779" s="219" t="s">
        <v>763</v>
      </c>
      <c r="L779" s="242" t="s">
        <v>2291</v>
      </c>
      <c r="M779" s="219" t="s">
        <v>798</v>
      </c>
      <c r="N779" s="251">
        <v>1976.01</v>
      </c>
      <c r="O779" s="151"/>
      <c r="Q779" s="219">
        <v>10</v>
      </c>
      <c r="R779" s="312">
        <f t="shared" si="104"/>
        <v>16.458416666666668</v>
      </c>
      <c r="S779" s="5">
        <v>625.41983333333337</v>
      </c>
      <c r="T779" s="317">
        <f t="shared" si="101"/>
        <v>674.79508333333342</v>
      </c>
      <c r="U779" s="15">
        <f t="shared" si="102"/>
        <v>49.375250000000051</v>
      </c>
      <c r="V779" s="248">
        <f t="shared" si="105"/>
        <v>1301.2149166666666</v>
      </c>
      <c r="W779" s="242">
        <v>16181</v>
      </c>
      <c r="Y779" s="248"/>
      <c r="Z779" s="313">
        <f t="shared" si="106"/>
        <v>41</v>
      </c>
    </row>
    <row r="780" spans="1:26" s="219" customFormat="1" ht="15" customHeight="1">
      <c r="A780" s="237"/>
      <c r="B780" s="314" t="s">
        <v>2293</v>
      </c>
      <c r="C780" s="237"/>
      <c r="D780" s="237"/>
      <c r="E780" s="236"/>
      <c r="F780" s="237" t="s">
        <v>2290</v>
      </c>
      <c r="G780" s="246" t="str">
        <f>CONCATENATE(H780,"/",I780,"/",J780,)</f>
        <v>4/10/2011</v>
      </c>
      <c r="H780" s="250">
        <v>4</v>
      </c>
      <c r="I780" s="250">
        <v>10</v>
      </c>
      <c r="J780" s="247">
        <v>2011</v>
      </c>
      <c r="K780" s="219" t="s">
        <v>763</v>
      </c>
      <c r="L780" s="242" t="s">
        <v>2291</v>
      </c>
      <c r="M780" s="219" t="s">
        <v>798</v>
      </c>
      <c r="N780" s="251">
        <v>4839.1099999999997</v>
      </c>
      <c r="O780" s="151"/>
      <c r="Q780" s="219">
        <v>10</v>
      </c>
      <c r="R780" s="312">
        <f t="shared" si="104"/>
        <v>40.317583333333332</v>
      </c>
      <c r="S780" s="5">
        <v>1532.0681666666667</v>
      </c>
      <c r="T780" s="317">
        <f t="shared" si="101"/>
        <v>1653.0209166666666</v>
      </c>
      <c r="U780" s="15">
        <f t="shared" si="102"/>
        <v>120.95274999999992</v>
      </c>
      <c r="V780" s="248">
        <f t="shared" si="105"/>
        <v>3186.0890833333333</v>
      </c>
      <c r="W780" s="242">
        <v>16181</v>
      </c>
      <c r="Y780" s="248"/>
      <c r="Z780" s="313">
        <f t="shared" si="106"/>
        <v>41</v>
      </c>
    </row>
    <row r="781" spans="1:26" s="249" customFormat="1">
      <c r="A781" s="99"/>
      <c r="B781" s="200" t="s">
        <v>2294</v>
      </c>
      <c r="C781" s="99"/>
      <c r="D781" s="99"/>
      <c r="E781" s="212"/>
      <c r="F781" s="212" t="s">
        <v>2276</v>
      </c>
      <c r="G781" s="134" t="str">
        <f>CONCATENATE(H781,"/",I781,"/",J781,)</f>
        <v>28/10/2011</v>
      </c>
      <c r="H781" s="102">
        <v>28</v>
      </c>
      <c r="I781" s="102">
        <v>10</v>
      </c>
      <c r="J781" s="205">
        <v>2011</v>
      </c>
      <c r="K781" s="249" t="s">
        <v>763</v>
      </c>
      <c r="L781" s="371" t="s">
        <v>2295</v>
      </c>
      <c r="M781" s="249" t="s">
        <v>798</v>
      </c>
      <c r="N781" s="575">
        <v>9995</v>
      </c>
      <c r="O781" s="315"/>
      <c r="Q781" s="249">
        <v>10</v>
      </c>
      <c r="R781" s="30">
        <f t="shared" si="104"/>
        <v>83.283333333333331</v>
      </c>
      <c r="S781" s="5">
        <v>3164.7666666666664</v>
      </c>
      <c r="T781" s="317">
        <f t="shared" si="101"/>
        <v>3414.6166666666668</v>
      </c>
      <c r="U781" s="15">
        <f>T781-S781</f>
        <v>249.85000000000036</v>
      </c>
      <c r="V781" s="317">
        <f t="shared" si="105"/>
        <v>6580.3833333333332</v>
      </c>
      <c r="W781" s="371">
        <v>16312</v>
      </c>
      <c r="Y781" s="317"/>
      <c r="Z781" s="116">
        <f t="shared" si="106"/>
        <v>41</v>
      </c>
    </row>
    <row r="782" spans="1:26" s="252" customFormat="1">
      <c r="B782" s="253" t="s">
        <v>2296</v>
      </c>
      <c r="E782" s="254"/>
      <c r="F782" s="254"/>
      <c r="G782" s="255" t="str">
        <f>CONCATENATE(H782,"/",I782,"/",J782,)</f>
        <v>28/10/2011</v>
      </c>
      <c r="H782" s="250">
        <v>28</v>
      </c>
      <c r="I782" s="250">
        <v>10</v>
      </c>
      <c r="J782" s="247">
        <v>2011</v>
      </c>
      <c r="L782" s="256"/>
      <c r="N782" s="257">
        <v>1623862</v>
      </c>
      <c r="O782" s="257"/>
      <c r="Q782" s="105"/>
      <c r="R782" s="258">
        <v>22548.06</v>
      </c>
      <c r="S782" s="258">
        <v>1184839.58</v>
      </c>
      <c r="T782" s="258">
        <f>+S782+R782</f>
        <v>1207387.6400000001</v>
      </c>
      <c r="U782" s="15">
        <f>T782-S782</f>
        <v>22548.060000000056</v>
      </c>
      <c r="V782" s="258">
        <f t="shared" si="105"/>
        <v>416474.35999999987</v>
      </c>
    </row>
    <row r="783" spans="1:26" s="265" customFormat="1" ht="16.5" thickBot="1">
      <c r="A783" s="22" t="s">
        <v>686</v>
      </c>
      <c r="B783" s="260"/>
      <c r="C783" s="259"/>
      <c r="D783" s="259"/>
      <c r="E783" s="259"/>
      <c r="F783" s="259"/>
      <c r="G783" s="259"/>
      <c r="H783" s="261"/>
      <c r="I783" s="261"/>
      <c r="J783" s="262"/>
      <c r="K783" s="259"/>
      <c r="L783" s="259"/>
      <c r="M783" s="259"/>
      <c r="N783" s="263">
        <f>SUM(N755:N782)</f>
        <v>2199361.7999999998</v>
      </c>
      <c r="O783" s="263">
        <f t="shared" ref="O783:V783" si="107">SUM(O755:O782)</f>
        <v>0</v>
      </c>
      <c r="P783" s="263">
        <f t="shared" si="107"/>
        <v>0</v>
      </c>
      <c r="Q783" s="266"/>
      <c r="R783" s="263">
        <f t="shared" si="107"/>
        <v>27343.666666666668</v>
      </c>
      <c r="S783" s="263">
        <v>1393855.4720000001</v>
      </c>
      <c r="T783" s="263">
        <f t="shared" si="107"/>
        <v>1430790.3520000002</v>
      </c>
      <c r="U783" s="263">
        <f t="shared" si="107"/>
        <v>36934.880000000063</v>
      </c>
      <c r="V783" s="263">
        <f t="shared" si="107"/>
        <v>768571.44799999986</v>
      </c>
    </row>
    <row r="784" spans="1:26" s="265" customFormat="1" ht="16.5" thickTop="1">
      <c r="A784" s="259"/>
      <c r="B784" s="260"/>
      <c r="C784" s="259"/>
      <c r="D784" s="259"/>
      <c r="E784" s="259"/>
      <c r="F784" s="259"/>
      <c r="G784" s="259"/>
      <c r="H784" s="261"/>
      <c r="I784" s="261"/>
      <c r="J784" s="262"/>
      <c r="K784" s="259"/>
      <c r="L784" s="259"/>
      <c r="M784" s="259"/>
      <c r="N784" s="266"/>
      <c r="O784" s="264"/>
      <c r="Q784" s="239"/>
      <c r="R784" s="266"/>
      <c r="S784" s="266"/>
      <c r="T784" s="266"/>
      <c r="U784" s="266"/>
      <c r="V784" s="266"/>
    </row>
    <row r="785" spans="1:26" s="249" customFormat="1">
      <c r="A785" s="22" t="s">
        <v>688</v>
      </c>
      <c r="B785" s="99"/>
      <c r="C785" s="99"/>
      <c r="D785" s="99"/>
      <c r="E785" s="99"/>
      <c r="F785" s="99"/>
      <c r="G785" s="134"/>
      <c r="H785" s="135"/>
      <c r="I785" s="135"/>
      <c r="J785" s="136"/>
      <c r="K785" s="99"/>
      <c r="L785" s="99"/>
      <c r="M785" s="99"/>
      <c r="N785" s="29">
        <f>+N783+N753</f>
        <v>7568218.5004999964</v>
      </c>
      <c r="O785" s="29">
        <f t="shared" ref="O785:V785" si="108">+O783+O753</f>
        <v>0</v>
      </c>
      <c r="P785" s="29">
        <f t="shared" si="108"/>
        <v>0</v>
      </c>
      <c r="Q785" s="28"/>
      <c r="R785" s="29">
        <f>+R783+R753</f>
        <v>59106.695170833344</v>
      </c>
      <c r="S785" s="29">
        <v>5457302.6906458307</v>
      </c>
      <c r="T785" s="29">
        <f t="shared" si="108"/>
        <v>5589103.9011583319</v>
      </c>
      <c r="U785" s="29">
        <f t="shared" si="108"/>
        <v>131801.21051249999</v>
      </c>
      <c r="V785" s="29">
        <f t="shared" si="108"/>
        <v>1979114.5993416673</v>
      </c>
      <c r="X785" s="316"/>
      <c r="Y785" s="317"/>
      <c r="Z785" s="116"/>
    </row>
    <row r="786" spans="1:26" s="271" customFormat="1">
      <c r="A786" s="267"/>
      <c r="B786" s="267"/>
      <c r="C786" s="267"/>
      <c r="D786" s="267"/>
      <c r="E786" s="267"/>
      <c r="F786" s="267"/>
      <c r="G786" s="267"/>
      <c r="H786" s="268"/>
      <c r="I786" s="268"/>
      <c r="J786" s="269"/>
      <c r="K786" s="267"/>
      <c r="L786" s="267"/>
      <c r="M786" s="267"/>
      <c r="N786" s="270"/>
      <c r="O786" s="270"/>
      <c r="Q786" s="219"/>
      <c r="R786" s="272"/>
      <c r="S786" s="272"/>
      <c r="T786" s="272"/>
      <c r="U786" s="272"/>
      <c r="V786" s="272"/>
    </row>
    <row r="787" spans="1:26" s="105" customFormat="1">
      <c r="A787" s="99"/>
      <c r="B787" s="99" t="s">
        <v>1667</v>
      </c>
      <c r="C787" s="99" t="s">
        <v>2297</v>
      </c>
      <c r="D787" s="99" t="s">
        <v>2298</v>
      </c>
      <c r="E787" s="99"/>
      <c r="F787" s="99" t="s">
        <v>1682</v>
      </c>
      <c r="G787" s="134">
        <v>40934</v>
      </c>
      <c r="H787" s="135">
        <v>26</v>
      </c>
      <c r="I787" s="135">
        <v>1</v>
      </c>
      <c r="J787" s="136">
        <v>2012</v>
      </c>
      <c r="K787" s="99" t="s">
        <v>58</v>
      </c>
      <c r="L787" s="99">
        <v>90120729</v>
      </c>
      <c r="M787" s="99" t="s">
        <v>798</v>
      </c>
      <c r="N787" s="190">
        <v>5481.26</v>
      </c>
      <c r="O787" s="191" t="s">
        <v>1669</v>
      </c>
      <c r="Q787" s="105">
        <v>10</v>
      </c>
      <c r="R787" s="137">
        <f>(N787/Q787)/12</f>
        <v>45.677166666666665</v>
      </c>
      <c r="S787" s="5">
        <v>1598.7008333333333</v>
      </c>
      <c r="T787" s="317">
        <f>Z787*R787</f>
        <v>1735.7323333333334</v>
      </c>
      <c r="U787" s="15">
        <f>T787-S787</f>
        <v>137.03150000000005</v>
      </c>
      <c r="V787" s="137">
        <f>N787-T787</f>
        <v>3745.5276666666668</v>
      </c>
      <c r="W787" s="105">
        <v>16617</v>
      </c>
      <c r="X787" s="138"/>
      <c r="Y787" s="234"/>
      <c r="Z787" s="116">
        <f>IF((DATEDIF(G787,Z$4,"m"))&gt;=120,120,(DATEDIF(G787,Z$4,"m")))</f>
        <v>38</v>
      </c>
    </row>
    <row r="788" spans="1:26" s="105" customFormat="1">
      <c r="A788" s="99"/>
      <c r="B788" s="99" t="s">
        <v>1667</v>
      </c>
      <c r="C788" s="99" t="s">
        <v>2297</v>
      </c>
      <c r="D788" s="99" t="s">
        <v>2298</v>
      </c>
      <c r="E788" s="99"/>
      <c r="F788" s="99" t="s">
        <v>1682</v>
      </c>
      <c r="G788" s="134">
        <v>40934</v>
      </c>
      <c r="H788" s="135">
        <v>26</v>
      </c>
      <c r="I788" s="135">
        <v>1</v>
      </c>
      <c r="J788" s="136">
        <v>2012</v>
      </c>
      <c r="K788" s="99" t="s">
        <v>58</v>
      </c>
      <c r="L788" s="99">
        <v>90120729</v>
      </c>
      <c r="M788" s="99" t="s">
        <v>798</v>
      </c>
      <c r="N788" s="190">
        <v>5481.26</v>
      </c>
      <c r="O788" s="191" t="s">
        <v>1669</v>
      </c>
      <c r="Q788" s="105">
        <v>10</v>
      </c>
      <c r="R788" s="137">
        <f>(N788/Q788)/12</f>
        <v>45.677166666666665</v>
      </c>
      <c r="S788" s="5">
        <v>1598.7008333333333</v>
      </c>
      <c r="T788" s="317">
        <f>Z788*R788</f>
        <v>1735.7323333333334</v>
      </c>
      <c r="U788" s="15">
        <f>T788-S788</f>
        <v>137.03150000000005</v>
      </c>
      <c r="V788" s="137">
        <f>N788-T788</f>
        <v>3745.5276666666668</v>
      </c>
      <c r="W788" s="105">
        <v>16617</v>
      </c>
      <c r="X788" s="138"/>
      <c r="Y788" s="234"/>
      <c r="Z788" s="116">
        <f>IF((DATEDIF(G788,Z$4,"m"))&gt;=120,120,(DATEDIF(G788,Z$4,"m")))</f>
        <v>38</v>
      </c>
    </row>
    <row r="789" spans="1:26" s="105" customFormat="1">
      <c r="A789" s="99"/>
      <c r="B789" s="99"/>
      <c r="C789" s="99"/>
      <c r="D789" s="99"/>
      <c r="E789" s="99"/>
      <c r="F789" s="99"/>
      <c r="G789" s="134"/>
      <c r="H789" s="135"/>
      <c r="I789" s="135"/>
      <c r="J789" s="136"/>
      <c r="K789" s="99"/>
      <c r="L789" s="99"/>
      <c r="M789" s="99"/>
      <c r="N789" s="111">
        <f>SUM(N787:N788)</f>
        <v>10962.52</v>
      </c>
      <c r="O789" s="273"/>
      <c r="P789" s="114"/>
      <c r="Q789" s="286"/>
      <c r="R789" s="115">
        <f>SUM(R787:R788)</f>
        <v>91.354333333333329</v>
      </c>
      <c r="S789" s="115">
        <v>3197.4016666666666</v>
      </c>
      <c r="T789" s="115">
        <f>SUM(T787:T788)</f>
        <v>3471.4646666666667</v>
      </c>
      <c r="U789" s="115">
        <f>SUM(U787:U788)</f>
        <v>274.0630000000001</v>
      </c>
      <c r="V789" s="115">
        <f>SUM(V787:V788)</f>
        <v>7491.0553333333337</v>
      </c>
      <c r="X789" s="138"/>
      <c r="Y789" s="234"/>
      <c r="Z789" s="116"/>
    </row>
    <row r="790" spans="1:26" s="105" customFormat="1">
      <c r="A790" s="99"/>
      <c r="B790" s="99"/>
      <c r="C790" s="99"/>
      <c r="D790" s="99"/>
      <c r="E790" s="99"/>
      <c r="F790" s="99"/>
      <c r="G790" s="134"/>
      <c r="H790" s="135"/>
      <c r="I790" s="135"/>
      <c r="J790" s="136"/>
      <c r="K790" s="99"/>
      <c r="L790" s="99"/>
      <c r="M790" s="99"/>
      <c r="N790" s="190"/>
      <c r="O790" s="191"/>
      <c r="R790" s="137"/>
      <c r="S790" s="137"/>
      <c r="T790" s="248"/>
      <c r="U790" s="248"/>
      <c r="V790" s="137"/>
      <c r="X790" s="138"/>
      <c r="Y790" s="234"/>
      <c r="Z790" s="116"/>
    </row>
    <row r="791" spans="1:26">
      <c r="B791" s="100" t="s">
        <v>2299</v>
      </c>
      <c r="D791" s="100">
        <v>2000</v>
      </c>
      <c r="F791" s="237" t="s">
        <v>2290</v>
      </c>
      <c r="G791" s="134">
        <v>41116</v>
      </c>
      <c r="H791" s="274">
        <v>26</v>
      </c>
      <c r="I791" s="274">
        <v>7</v>
      </c>
      <c r="J791" s="275">
        <v>2012</v>
      </c>
      <c r="K791" s="99" t="s">
        <v>58</v>
      </c>
      <c r="L791" s="99" t="s">
        <v>2300</v>
      </c>
      <c r="M791" s="99" t="s">
        <v>798</v>
      </c>
      <c r="N791" s="192">
        <v>7059.3455000000004</v>
      </c>
      <c r="O791" s="191" t="s">
        <v>1669</v>
      </c>
      <c r="P791" s="105"/>
      <c r="Q791" s="105">
        <v>10</v>
      </c>
      <c r="R791" s="137">
        <f t="shared" ref="R791:R803" si="109">(N791/Q791)/12</f>
        <v>58.827879166666669</v>
      </c>
      <c r="S791" s="5">
        <v>1706.0084958333334</v>
      </c>
      <c r="T791" s="317">
        <f>Z791*R791</f>
        <v>1882.4921333333334</v>
      </c>
      <c r="U791" s="15">
        <f>T791-S791</f>
        <v>176.48363749999999</v>
      </c>
      <c r="V791" s="137">
        <f t="shared" ref="V791:V803" si="110">N791-T791</f>
        <v>5176.8533666666672</v>
      </c>
      <c r="W791" s="105">
        <v>17327</v>
      </c>
      <c r="X791" s="138"/>
      <c r="Y791" s="234"/>
      <c r="Z791" s="116">
        <f t="shared" ref="Z791:Z803" si="111">IF((DATEDIF(G791,Z$4,"m"))&gt;=120,120,(DATEDIF(G791,Z$4,"m")))</f>
        <v>32</v>
      </c>
    </row>
    <row r="792" spans="1:26">
      <c r="B792" s="100" t="s">
        <v>2299</v>
      </c>
      <c r="D792" s="100">
        <v>2000</v>
      </c>
      <c r="F792" s="237" t="s">
        <v>2290</v>
      </c>
      <c r="G792" s="134">
        <v>41116</v>
      </c>
      <c r="H792" s="274">
        <v>26</v>
      </c>
      <c r="I792" s="274">
        <v>7</v>
      </c>
      <c r="J792" s="275">
        <v>2012</v>
      </c>
      <c r="K792" s="99" t="s">
        <v>58</v>
      </c>
      <c r="L792" s="99" t="s">
        <v>2300</v>
      </c>
      <c r="M792" s="99" t="s">
        <v>798</v>
      </c>
      <c r="N792" s="192">
        <v>7059.3455000000004</v>
      </c>
      <c r="O792" s="191" t="s">
        <v>1669</v>
      </c>
      <c r="P792" s="105"/>
      <c r="Q792" s="105">
        <v>10</v>
      </c>
      <c r="R792" s="137">
        <f t="shared" si="109"/>
        <v>58.827879166666669</v>
      </c>
      <c r="S792" s="5">
        <v>1706.0084958333334</v>
      </c>
      <c r="T792" s="317">
        <f t="shared" ref="T792:T803" si="112">Z792*R792</f>
        <v>1882.4921333333334</v>
      </c>
      <c r="U792" s="15">
        <f t="shared" ref="U792:U803" si="113">T792-S792</f>
        <v>176.48363749999999</v>
      </c>
      <c r="V792" s="137">
        <f t="shared" si="110"/>
        <v>5176.8533666666672</v>
      </c>
      <c r="W792" s="105">
        <v>17327</v>
      </c>
      <c r="X792" s="138"/>
      <c r="Y792" s="234"/>
      <c r="Z792" s="116">
        <f t="shared" si="111"/>
        <v>32</v>
      </c>
    </row>
    <row r="793" spans="1:26">
      <c r="B793" s="100" t="s">
        <v>2299</v>
      </c>
      <c r="D793" s="100">
        <v>2000</v>
      </c>
      <c r="F793" s="237" t="s">
        <v>2290</v>
      </c>
      <c r="G793" s="134">
        <v>41116</v>
      </c>
      <c r="H793" s="274">
        <v>26</v>
      </c>
      <c r="I793" s="274">
        <v>7</v>
      </c>
      <c r="J793" s="275">
        <v>2012</v>
      </c>
      <c r="K793" s="99" t="s">
        <v>58</v>
      </c>
      <c r="L793" s="99" t="s">
        <v>2300</v>
      </c>
      <c r="M793" s="99" t="s">
        <v>798</v>
      </c>
      <c r="N793" s="192">
        <v>7059.3455000000004</v>
      </c>
      <c r="O793" s="191" t="s">
        <v>1669</v>
      </c>
      <c r="P793" s="105"/>
      <c r="Q793" s="105">
        <v>10</v>
      </c>
      <c r="R793" s="137">
        <f t="shared" si="109"/>
        <v>58.827879166666669</v>
      </c>
      <c r="S793" s="5">
        <v>1706.0084958333334</v>
      </c>
      <c r="T793" s="317">
        <f t="shared" si="112"/>
        <v>1882.4921333333334</v>
      </c>
      <c r="U793" s="15">
        <f t="shared" si="113"/>
        <v>176.48363749999999</v>
      </c>
      <c r="V793" s="137">
        <f t="shared" si="110"/>
        <v>5176.8533666666672</v>
      </c>
      <c r="W793" s="105">
        <v>17327</v>
      </c>
      <c r="X793" s="138"/>
      <c r="Y793" s="234"/>
      <c r="Z793" s="116">
        <f t="shared" si="111"/>
        <v>32</v>
      </c>
    </row>
    <row r="794" spans="1:26">
      <c r="B794" s="100" t="s">
        <v>2299</v>
      </c>
      <c r="D794" s="100">
        <v>2000</v>
      </c>
      <c r="F794" s="237" t="s">
        <v>2290</v>
      </c>
      <c r="G794" s="134">
        <v>41116</v>
      </c>
      <c r="H794" s="274">
        <v>26</v>
      </c>
      <c r="I794" s="274">
        <v>7</v>
      </c>
      <c r="J794" s="275">
        <v>2012</v>
      </c>
      <c r="K794" s="99" t="s">
        <v>58</v>
      </c>
      <c r="L794" s="99" t="s">
        <v>2300</v>
      </c>
      <c r="M794" s="99" t="s">
        <v>798</v>
      </c>
      <c r="N794" s="192">
        <v>7059.3455000000004</v>
      </c>
      <c r="O794" s="191" t="s">
        <v>1669</v>
      </c>
      <c r="P794" s="105"/>
      <c r="Q794" s="105">
        <v>10</v>
      </c>
      <c r="R794" s="137">
        <f t="shared" si="109"/>
        <v>58.827879166666669</v>
      </c>
      <c r="S794" s="5">
        <v>1706.0084958333334</v>
      </c>
      <c r="T794" s="317">
        <f t="shared" si="112"/>
        <v>1882.4921333333334</v>
      </c>
      <c r="U794" s="15">
        <f t="shared" si="113"/>
        <v>176.48363749999999</v>
      </c>
      <c r="V794" s="137">
        <f t="shared" si="110"/>
        <v>5176.8533666666672</v>
      </c>
      <c r="W794" s="105">
        <v>17327</v>
      </c>
      <c r="X794" s="138"/>
      <c r="Y794" s="234"/>
      <c r="Z794" s="116">
        <f t="shared" si="111"/>
        <v>32</v>
      </c>
    </row>
    <row r="795" spans="1:26">
      <c r="B795" s="100" t="s">
        <v>2299</v>
      </c>
      <c r="D795" s="100">
        <v>2000</v>
      </c>
      <c r="F795" s="237" t="s">
        <v>2290</v>
      </c>
      <c r="G795" s="134">
        <v>41116</v>
      </c>
      <c r="H795" s="274">
        <v>26</v>
      </c>
      <c r="I795" s="274">
        <v>7</v>
      </c>
      <c r="J795" s="275">
        <v>2012</v>
      </c>
      <c r="K795" s="99" t="s">
        <v>58</v>
      </c>
      <c r="L795" s="99" t="s">
        <v>2300</v>
      </c>
      <c r="M795" s="99" t="s">
        <v>798</v>
      </c>
      <c r="N795" s="192">
        <v>7059.3455000000004</v>
      </c>
      <c r="O795" s="191" t="s">
        <v>1669</v>
      </c>
      <c r="P795" s="105"/>
      <c r="Q795" s="105">
        <v>10</v>
      </c>
      <c r="R795" s="137">
        <f t="shared" si="109"/>
        <v>58.827879166666669</v>
      </c>
      <c r="S795" s="5">
        <v>1706.0084958333334</v>
      </c>
      <c r="T795" s="317">
        <f t="shared" si="112"/>
        <v>1882.4921333333334</v>
      </c>
      <c r="U795" s="15">
        <f t="shared" si="113"/>
        <v>176.48363749999999</v>
      </c>
      <c r="V795" s="137">
        <f t="shared" si="110"/>
        <v>5176.8533666666672</v>
      </c>
      <c r="W795" s="105">
        <v>17327</v>
      </c>
      <c r="X795" s="138"/>
      <c r="Y795" s="234"/>
      <c r="Z795" s="116">
        <f t="shared" si="111"/>
        <v>32</v>
      </c>
    </row>
    <row r="796" spans="1:26">
      <c r="B796" s="100" t="s">
        <v>2301</v>
      </c>
      <c r="D796" s="100">
        <v>2000</v>
      </c>
      <c r="F796" s="237" t="s">
        <v>2290</v>
      </c>
      <c r="G796" s="134">
        <v>41116</v>
      </c>
      <c r="H796" s="274">
        <v>26</v>
      </c>
      <c r="I796" s="274">
        <v>7</v>
      </c>
      <c r="J796" s="275">
        <v>2012</v>
      </c>
      <c r="K796" s="99" t="s">
        <v>58</v>
      </c>
      <c r="L796" s="99" t="s">
        <v>2300</v>
      </c>
      <c r="M796" s="99" t="s">
        <v>798</v>
      </c>
      <c r="N796" s="192">
        <v>7871.77</v>
      </c>
      <c r="O796" s="191" t="s">
        <v>1669</v>
      </c>
      <c r="P796" s="105"/>
      <c r="Q796" s="105">
        <v>10</v>
      </c>
      <c r="R796" s="137">
        <f t="shared" si="109"/>
        <v>65.598083333333335</v>
      </c>
      <c r="S796" s="5">
        <v>1902.3444166666668</v>
      </c>
      <c r="T796" s="317">
        <f t="shared" si="112"/>
        <v>2099.1386666666667</v>
      </c>
      <c r="U796" s="15">
        <f t="shared" si="113"/>
        <v>196.79424999999992</v>
      </c>
      <c r="V796" s="137">
        <f t="shared" si="110"/>
        <v>5772.6313333333337</v>
      </c>
      <c r="W796" s="105">
        <v>17327</v>
      </c>
      <c r="X796" s="138"/>
      <c r="Y796" s="234"/>
      <c r="Z796" s="116">
        <f t="shared" si="111"/>
        <v>32</v>
      </c>
    </row>
    <row r="797" spans="1:26">
      <c r="B797" s="100" t="s">
        <v>2302</v>
      </c>
      <c r="D797" s="100" t="s">
        <v>2303</v>
      </c>
      <c r="F797" s="237" t="s">
        <v>2290</v>
      </c>
      <c r="G797" s="134">
        <v>41116</v>
      </c>
      <c r="H797" s="274">
        <v>26</v>
      </c>
      <c r="I797" s="274">
        <v>7</v>
      </c>
      <c r="J797" s="275">
        <v>2012</v>
      </c>
      <c r="K797" s="99" t="s">
        <v>58</v>
      </c>
      <c r="L797" s="99" t="s">
        <v>2300</v>
      </c>
      <c r="M797" s="99" t="s">
        <v>798</v>
      </c>
      <c r="N797" s="192">
        <v>3024.58</v>
      </c>
      <c r="O797" s="191" t="s">
        <v>1669</v>
      </c>
      <c r="P797" s="105"/>
      <c r="Q797" s="105">
        <v>10</v>
      </c>
      <c r="R797" s="137">
        <f t="shared" si="109"/>
        <v>25.20483333333333</v>
      </c>
      <c r="S797" s="5">
        <v>730.94016666666653</v>
      </c>
      <c r="T797" s="317">
        <f t="shared" si="112"/>
        <v>806.55466666666655</v>
      </c>
      <c r="U797" s="15">
        <f t="shared" si="113"/>
        <v>75.614500000000021</v>
      </c>
      <c r="V797" s="137">
        <f t="shared" si="110"/>
        <v>2218.0253333333335</v>
      </c>
      <c r="W797" s="105">
        <v>17327</v>
      </c>
      <c r="X797" s="138"/>
      <c r="Y797" s="234"/>
      <c r="Z797" s="116">
        <f t="shared" si="111"/>
        <v>32</v>
      </c>
    </row>
    <row r="798" spans="1:26">
      <c r="B798" s="100" t="s">
        <v>2304</v>
      </c>
      <c r="F798" s="237" t="s">
        <v>2290</v>
      </c>
      <c r="G798" s="134">
        <v>41116</v>
      </c>
      <c r="H798" s="274">
        <v>26</v>
      </c>
      <c r="I798" s="274">
        <v>7</v>
      </c>
      <c r="J798" s="275">
        <v>2012</v>
      </c>
      <c r="K798" s="99" t="s">
        <v>58</v>
      </c>
      <c r="L798" s="99" t="s">
        <v>2300</v>
      </c>
      <c r="M798" s="99" t="s">
        <v>798</v>
      </c>
      <c r="N798" s="192">
        <v>655.97550000000001</v>
      </c>
      <c r="O798" s="191" t="s">
        <v>1669</v>
      </c>
      <c r="P798" s="105"/>
      <c r="Q798" s="105">
        <v>10</v>
      </c>
      <c r="R798" s="137">
        <f t="shared" si="109"/>
        <v>5.4664624999999996</v>
      </c>
      <c r="S798" s="5">
        <v>158.5274125</v>
      </c>
      <c r="T798" s="317">
        <f t="shared" si="112"/>
        <v>174.92679999999999</v>
      </c>
      <c r="U798" s="15">
        <f t="shared" si="113"/>
        <v>16.399387499999989</v>
      </c>
      <c r="V798" s="137">
        <f t="shared" si="110"/>
        <v>481.04870000000005</v>
      </c>
      <c r="W798" s="105">
        <v>17327</v>
      </c>
      <c r="X798" s="138"/>
      <c r="Y798" s="234"/>
      <c r="Z798" s="116">
        <f t="shared" si="111"/>
        <v>32</v>
      </c>
    </row>
    <row r="799" spans="1:26">
      <c r="B799" s="100" t="s">
        <v>2304</v>
      </c>
      <c r="F799" s="237" t="s">
        <v>2290</v>
      </c>
      <c r="G799" s="134">
        <v>41116</v>
      </c>
      <c r="H799" s="274">
        <v>26</v>
      </c>
      <c r="I799" s="274">
        <v>7</v>
      </c>
      <c r="J799" s="275">
        <v>2012</v>
      </c>
      <c r="K799" s="99" t="s">
        <v>58</v>
      </c>
      <c r="L799" s="99" t="s">
        <v>2300</v>
      </c>
      <c r="M799" s="99" t="s">
        <v>798</v>
      </c>
      <c r="N799" s="192">
        <v>655.97550000000001</v>
      </c>
      <c r="O799" s="191" t="s">
        <v>1669</v>
      </c>
      <c r="P799" s="105"/>
      <c r="Q799" s="105">
        <v>10</v>
      </c>
      <c r="R799" s="137">
        <f t="shared" si="109"/>
        <v>5.4664624999999996</v>
      </c>
      <c r="S799" s="5">
        <v>158.5274125</v>
      </c>
      <c r="T799" s="317">
        <f t="shared" si="112"/>
        <v>174.92679999999999</v>
      </c>
      <c r="U799" s="15">
        <f t="shared" si="113"/>
        <v>16.399387499999989</v>
      </c>
      <c r="V799" s="137">
        <f t="shared" si="110"/>
        <v>481.04870000000005</v>
      </c>
      <c r="W799" s="105">
        <v>17327</v>
      </c>
      <c r="X799" s="138"/>
      <c r="Y799" s="234"/>
      <c r="Z799" s="116">
        <f t="shared" si="111"/>
        <v>32</v>
      </c>
    </row>
    <row r="800" spans="1:26">
      <c r="B800" s="100" t="s">
        <v>2304</v>
      </c>
      <c r="F800" s="237" t="s">
        <v>2290</v>
      </c>
      <c r="G800" s="134">
        <v>41116</v>
      </c>
      <c r="H800" s="274">
        <v>26</v>
      </c>
      <c r="I800" s="274">
        <v>7</v>
      </c>
      <c r="J800" s="275">
        <v>2012</v>
      </c>
      <c r="K800" s="99" t="s">
        <v>58</v>
      </c>
      <c r="L800" s="99" t="s">
        <v>2300</v>
      </c>
      <c r="M800" s="99" t="s">
        <v>798</v>
      </c>
      <c r="N800" s="192">
        <v>655.97550000000001</v>
      </c>
      <c r="O800" s="191" t="s">
        <v>1669</v>
      </c>
      <c r="P800" s="105"/>
      <c r="Q800" s="105">
        <v>10</v>
      </c>
      <c r="R800" s="137">
        <f t="shared" si="109"/>
        <v>5.4664624999999996</v>
      </c>
      <c r="S800" s="5">
        <v>158.5274125</v>
      </c>
      <c r="T800" s="317">
        <f t="shared" si="112"/>
        <v>174.92679999999999</v>
      </c>
      <c r="U800" s="15">
        <f t="shared" si="113"/>
        <v>16.399387499999989</v>
      </c>
      <c r="V800" s="137">
        <f t="shared" si="110"/>
        <v>481.04870000000005</v>
      </c>
      <c r="W800" s="105">
        <v>17327</v>
      </c>
      <c r="X800" s="138"/>
      <c r="Y800" s="234"/>
      <c r="Z800" s="116">
        <f t="shared" si="111"/>
        <v>32</v>
      </c>
    </row>
    <row r="801" spans="2:26">
      <c r="B801" s="100" t="s">
        <v>2304</v>
      </c>
      <c r="F801" s="237" t="s">
        <v>2290</v>
      </c>
      <c r="G801" s="134">
        <v>41116</v>
      </c>
      <c r="H801" s="274">
        <v>26</v>
      </c>
      <c r="I801" s="274">
        <v>7</v>
      </c>
      <c r="J801" s="275">
        <v>2012</v>
      </c>
      <c r="K801" s="99" t="s">
        <v>58</v>
      </c>
      <c r="L801" s="99" t="s">
        <v>2300</v>
      </c>
      <c r="M801" s="99" t="s">
        <v>798</v>
      </c>
      <c r="N801" s="192">
        <v>655.97550000000001</v>
      </c>
      <c r="O801" s="191" t="s">
        <v>1669</v>
      </c>
      <c r="P801" s="105"/>
      <c r="Q801" s="105">
        <v>10</v>
      </c>
      <c r="R801" s="137">
        <f t="shared" si="109"/>
        <v>5.4664624999999996</v>
      </c>
      <c r="S801" s="5">
        <v>158.5274125</v>
      </c>
      <c r="T801" s="317">
        <f t="shared" si="112"/>
        <v>174.92679999999999</v>
      </c>
      <c r="U801" s="15">
        <f t="shared" si="113"/>
        <v>16.399387499999989</v>
      </c>
      <c r="V801" s="137">
        <f t="shared" si="110"/>
        <v>481.04870000000005</v>
      </c>
      <c r="W801" s="105">
        <v>17327</v>
      </c>
      <c r="X801" s="138"/>
      <c r="Y801" s="234"/>
      <c r="Z801" s="116">
        <f t="shared" si="111"/>
        <v>32</v>
      </c>
    </row>
    <row r="802" spans="2:26">
      <c r="B802" s="100" t="s">
        <v>2304</v>
      </c>
      <c r="F802" s="237" t="s">
        <v>2290</v>
      </c>
      <c r="G802" s="134">
        <v>41116</v>
      </c>
      <c r="H802" s="274">
        <v>26</v>
      </c>
      <c r="I802" s="274">
        <v>7</v>
      </c>
      <c r="J802" s="275">
        <v>2012</v>
      </c>
      <c r="K802" s="99" t="s">
        <v>58</v>
      </c>
      <c r="L802" s="99" t="s">
        <v>2300</v>
      </c>
      <c r="M802" s="99" t="s">
        <v>798</v>
      </c>
      <c r="N802" s="192">
        <v>655.97550000000001</v>
      </c>
      <c r="O802" s="191" t="s">
        <v>1669</v>
      </c>
      <c r="P802" s="105"/>
      <c r="Q802" s="105">
        <v>10</v>
      </c>
      <c r="R802" s="137">
        <f t="shared" si="109"/>
        <v>5.4664624999999996</v>
      </c>
      <c r="S802" s="5">
        <v>158.5274125</v>
      </c>
      <c r="T802" s="317">
        <f t="shared" si="112"/>
        <v>174.92679999999999</v>
      </c>
      <c r="U802" s="15">
        <f t="shared" si="113"/>
        <v>16.399387499999989</v>
      </c>
      <c r="V802" s="137">
        <f t="shared" si="110"/>
        <v>481.04870000000005</v>
      </c>
      <c r="W802" s="105">
        <v>17327</v>
      </c>
      <c r="X802" s="138"/>
      <c r="Y802" s="234"/>
      <c r="Z802" s="116">
        <f t="shared" si="111"/>
        <v>32</v>
      </c>
    </row>
    <row r="803" spans="2:26">
      <c r="B803" s="100" t="s">
        <v>2305</v>
      </c>
      <c r="D803" s="100">
        <v>2000</v>
      </c>
      <c r="F803" s="237" t="s">
        <v>2290</v>
      </c>
      <c r="G803" s="134">
        <v>41121</v>
      </c>
      <c r="H803" s="274">
        <v>31</v>
      </c>
      <c r="I803" s="274">
        <v>7</v>
      </c>
      <c r="J803" s="275">
        <v>2012</v>
      </c>
      <c r="K803" s="99" t="s">
        <v>58</v>
      </c>
      <c r="L803" s="99" t="s">
        <v>2306</v>
      </c>
      <c r="M803" s="99" t="s">
        <v>798</v>
      </c>
      <c r="N803" s="192">
        <v>10089.98</v>
      </c>
      <c r="O803" s="191" t="s">
        <v>1669</v>
      </c>
      <c r="P803" s="105"/>
      <c r="Q803" s="105">
        <v>10</v>
      </c>
      <c r="R803" s="137">
        <f t="shared" si="109"/>
        <v>84.083166666666656</v>
      </c>
      <c r="S803" s="5">
        <v>2438.4118333333331</v>
      </c>
      <c r="T803" s="317">
        <f t="shared" si="112"/>
        <v>2690.661333333333</v>
      </c>
      <c r="U803" s="15">
        <f t="shared" si="113"/>
        <v>252.2494999999999</v>
      </c>
      <c r="V803" s="137">
        <f t="shared" si="110"/>
        <v>7399.3186666666661</v>
      </c>
      <c r="W803" s="105">
        <v>17327</v>
      </c>
      <c r="X803" s="138"/>
      <c r="Y803" s="234"/>
      <c r="Z803" s="116">
        <f t="shared" si="111"/>
        <v>32</v>
      </c>
    </row>
    <row r="804" spans="2:26">
      <c r="N804" s="111">
        <f>SUM(N791:P803)</f>
        <v>59562.934999999998</v>
      </c>
      <c r="O804" s="273"/>
      <c r="P804" s="114"/>
      <c r="Q804" s="286"/>
      <c r="R804" s="115">
        <f>SUM(R791:R803)</f>
        <v>496.35779166666663</v>
      </c>
      <c r="S804" s="115">
        <v>14394.375958333332</v>
      </c>
      <c r="T804" s="115">
        <f>SUM(T791:T803)</f>
        <v>15883.449333333332</v>
      </c>
      <c r="U804" s="115">
        <f>SUM(U791:U803)</f>
        <v>1489.0733750000004</v>
      </c>
      <c r="V804" s="115">
        <f>SUM(V791:V803)</f>
        <v>43679.485666666667</v>
      </c>
    </row>
    <row r="805" spans="2:26">
      <c r="Q805" s="105"/>
    </row>
    <row r="806" spans="2:26">
      <c r="B806" s="100" t="s">
        <v>2307</v>
      </c>
      <c r="F806" s="100" t="s">
        <v>2308</v>
      </c>
      <c r="G806" s="134">
        <v>41131</v>
      </c>
      <c r="H806" s="274">
        <v>10</v>
      </c>
      <c r="I806" s="274">
        <v>8</v>
      </c>
      <c r="J806" s="275">
        <v>2012</v>
      </c>
      <c r="K806" s="99" t="s">
        <v>58</v>
      </c>
      <c r="L806" s="99" t="s">
        <v>2309</v>
      </c>
      <c r="M806" s="99" t="s">
        <v>798</v>
      </c>
      <c r="N806" s="276">
        <v>12374.999711999999</v>
      </c>
      <c r="Q806" s="105">
        <v>10</v>
      </c>
      <c r="R806" s="137">
        <f t="shared" ref="R806:R869" si="114">(N806/Q806)/12</f>
        <v>103.12499759999999</v>
      </c>
      <c r="S806" s="5">
        <v>2887.4999327999994</v>
      </c>
      <c r="T806" s="317">
        <f>Z806*R806</f>
        <v>3196.8749255999996</v>
      </c>
      <c r="U806" s="15">
        <f>T806-S806</f>
        <v>309.3749928000002</v>
      </c>
      <c r="V806" s="137">
        <f t="shared" ref="V806:V869" si="115">N806-T806</f>
        <v>9178.1247863999997</v>
      </c>
      <c r="W806" s="105">
        <v>17317</v>
      </c>
      <c r="Z806" s="116">
        <f t="shared" ref="Z806:Z869" si="116">IF((DATEDIF(G806,Z$4,"m"))&gt;=120,120,(DATEDIF(G806,Z$4,"m")))</f>
        <v>31</v>
      </c>
    </row>
    <row r="807" spans="2:26">
      <c r="B807" s="100" t="s">
        <v>2307</v>
      </c>
      <c r="F807" s="100" t="s">
        <v>2308</v>
      </c>
      <c r="G807" s="134">
        <v>41131</v>
      </c>
      <c r="H807" s="274">
        <v>10</v>
      </c>
      <c r="I807" s="274">
        <v>8</v>
      </c>
      <c r="J807" s="275">
        <v>2012</v>
      </c>
      <c r="K807" s="99" t="s">
        <v>58</v>
      </c>
      <c r="L807" s="99" t="s">
        <v>2309</v>
      </c>
      <c r="M807" s="99" t="s">
        <v>798</v>
      </c>
      <c r="N807" s="276">
        <v>12375.043559999998</v>
      </c>
      <c r="Q807" s="105">
        <v>10</v>
      </c>
      <c r="R807" s="137">
        <f t="shared" si="114"/>
        <v>103.12536299999999</v>
      </c>
      <c r="S807" s="5">
        <v>2887.5101639999998</v>
      </c>
      <c r="T807" s="317">
        <f t="shared" ref="T807:T870" si="117">Z807*R807</f>
        <v>3196.8862529999997</v>
      </c>
      <c r="U807" s="15">
        <f t="shared" ref="U807:U870" si="118">T807-S807</f>
        <v>309.37608899999987</v>
      </c>
      <c r="V807" s="137">
        <f t="shared" si="115"/>
        <v>9178.1573069999977</v>
      </c>
      <c r="W807" s="105">
        <v>17317</v>
      </c>
      <c r="Z807" s="116">
        <f t="shared" si="116"/>
        <v>31</v>
      </c>
    </row>
    <row r="808" spans="2:26">
      <c r="B808" s="100" t="s">
        <v>2307</v>
      </c>
      <c r="F808" s="100" t="s">
        <v>2308</v>
      </c>
      <c r="G808" s="134">
        <v>41131</v>
      </c>
      <c r="H808" s="274">
        <v>10</v>
      </c>
      <c r="I808" s="274">
        <v>8</v>
      </c>
      <c r="J808" s="275">
        <v>2012</v>
      </c>
      <c r="K808" s="99" t="s">
        <v>58</v>
      </c>
      <c r="L808" s="99" t="s">
        <v>2309</v>
      </c>
      <c r="M808" s="99" t="s">
        <v>798</v>
      </c>
      <c r="N808" s="276">
        <v>12375.043559999998</v>
      </c>
      <c r="Q808" s="105">
        <v>10</v>
      </c>
      <c r="R808" s="137">
        <f t="shared" si="114"/>
        <v>103.12536299999999</v>
      </c>
      <c r="S808" s="5">
        <v>2887.5101639999998</v>
      </c>
      <c r="T808" s="317">
        <f t="shared" si="117"/>
        <v>3196.8862529999997</v>
      </c>
      <c r="U808" s="15">
        <f t="shared" si="118"/>
        <v>309.37608899999987</v>
      </c>
      <c r="V808" s="137">
        <f t="shared" si="115"/>
        <v>9178.1573069999977</v>
      </c>
      <c r="W808" s="105">
        <v>17317</v>
      </c>
      <c r="Z808" s="116">
        <f t="shared" si="116"/>
        <v>31</v>
      </c>
    </row>
    <row r="809" spans="2:26">
      <c r="B809" s="100" t="s">
        <v>2307</v>
      </c>
      <c r="F809" s="100" t="s">
        <v>2308</v>
      </c>
      <c r="G809" s="134">
        <v>41131</v>
      </c>
      <c r="H809" s="274">
        <v>10</v>
      </c>
      <c r="I809" s="274">
        <v>8</v>
      </c>
      <c r="J809" s="275">
        <v>2012</v>
      </c>
      <c r="K809" s="99" t="s">
        <v>58</v>
      </c>
      <c r="L809" s="99" t="s">
        <v>2309</v>
      </c>
      <c r="M809" s="99" t="s">
        <v>798</v>
      </c>
      <c r="N809" s="276">
        <v>12375.043559999998</v>
      </c>
      <c r="Q809" s="105">
        <v>10</v>
      </c>
      <c r="R809" s="137">
        <f t="shared" si="114"/>
        <v>103.12536299999999</v>
      </c>
      <c r="S809" s="5">
        <v>2887.5101639999998</v>
      </c>
      <c r="T809" s="317">
        <f t="shared" si="117"/>
        <v>3196.8862529999997</v>
      </c>
      <c r="U809" s="15">
        <f t="shared" si="118"/>
        <v>309.37608899999987</v>
      </c>
      <c r="V809" s="137">
        <f t="shared" si="115"/>
        <v>9178.1573069999977</v>
      </c>
      <c r="W809" s="105">
        <v>17317</v>
      </c>
      <c r="Z809" s="116">
        <f t="shared" si="116"/>
        <v>31</v>
      </c>
    </row>
    <row r="810" spans="2:26">
      <c r="B810" s="100" t="s">
        <v>2310</v>
      </c>
      <c r="F810" s="100" t="s">
        <v>2308</v>
      </c>
      <c r="G810" s="134">
        <v>41131</v>
      </c>
      <c r="H810" s="274">
        <v>10</v>
      </c>
      <c r="I810" s="274">
        <v>8</v>
      </c>
      <c r="J810" s="275">
        <v>2012</v>
      </c>
      <c r="K810" s="99" t="s">
        <v>58</v>
      </c>
      <c r="L810" s="99" t="s">
        <v>2309</v>
      </c>
      <c r="M810" s="99" t="s">
        <v>798</v>
      </c>
      <c r="N810" s="276">
        <v>6992.9990999999991</v>
      </c>
      <c r="Q810" s="105">
        <v>10</v>
      </c>
      <c r="R810" s="137">
        <f t="shared" si="114"/>
        <v>58.274992499999996</v>
      </c>
      <c r="S810" s="5">
        <v>1631.6997899999999</v>
      </c>
      <c r="T810" s="317">
        <f t="shared" si="117"/>
        <v>1806.5247674999998</v>
      </c>
      <c r="U810" s="15">
        <f t="shared" si="118"/>
        <v>174.82497749999993</v>
      </c>
      <c r="V810" s="137">
        <f t="shared" si="115"/>
        <v>5186.474332499999</v>
      </c>
      <c r="W810" s="105">
        <v>17317</v>
      </c>
      <c r="Z810" s="116">
        <f t="shared" si="116"/>
        <v>31</v>
      </c>
    </row>
    <row r="811" spans="2:26">
      <c r="B811" s="100" t="s">
        <v>2310</v>
      </c>
      <c r="F811" s="100" t="s">
        <v>2308</v>
      </c>
      <c r="G811" s="134">
        <v>41131</v>
      </c>
      <c r="H811" s="274">
        <v>10</v>
      </c>
      <c r="I811" s="274">
        <v>8</v>
      </c>
      <c r="J811" s="275">
        <v>2012</v>
      </c>
      <c r="K811" s="99" t="s">
        <v>58</v>
      </c>
      <c r="L811" s="99" t="s">
        <v>2309</v>
      </c>
      <c r="M811" s="99" t="s">
        <v>798</v>
      </c>
      <c r="N811" s="276">
        <v>6992.9990999999991</v>
      </c>
      <c r="Q811" s="105">
        <v>10</v>
      </c>
      <c r="R811" s="137">
        <f t="shared" si="114"/>
        <v>58.274992499999996</v>
      </c>
      <c r="S811" s="5">
        <v>1631.6997899999999</v>
      </c>
      <c r="T811" s="317">
        <f t="shared" si="117"/>
        <v>1806.5247674999998</v>
      </c>
      <c r="U811" s="15">
        <f t="shared" si="118"/>
        <v>174.82497749999993</v>
      </c>
      <c r="V811" s="137">
        <f t="shared" si="115"/>
        <v>5186.474332499999</v>
      </c>
      <c r="W811" s="105">
        <v>17317</v>
      </c>
      <c r="Z811" s="116">
        <f t="shared" si="116"/>
        <v>31</v>
      </c>
    </row>
    <row r="812" spans="2:26">
      <c r="B812" s="100" t="s">
        <v>2310</v>
      </c>
      <c r="F812" s="100" t="s">
        <v>2308</v>
      </c>
      <c r="G812" s="134">
        <v>41131</v>
      </c>
      <c r="H812" s="274">
        <v>10</v>
      </c>
      <c r="I812" s="274">
        <v>8</v>
      </c>
      <c r="J812" s="275">
        <v>2012</v>
      </c>
      <c r="K812" s="99" t="s">
        <v>58</v>
      </c>
      <c r="L812" s="99" t="s">
        <v>2309</v>
      </c>
      <c r="M812" s="99" t="s">
        <v>798</v>
      </c>
      <c r="N812" s="276">
        <v>6992.9990999999991</v>
      </c>
      <c r="Q812" s="105">
        <v>10</v>
      </c>
      <c r="R812" s="137">
        <f t="shared" si="114"/>
        <v>58.274992499999996</v>
      </c>
      <c r="S812" s="5">
        <v>1631.6997899999999</v>
      </c>
      <c r="T812" s="317">
        <f t="shared" si="117"/>
        <v>1806.5247674999998</v>
      </c>
      <c r="U812" s="15">
        <f t="shared" si="118"/>
        <v>174.82497749999993</v>
      </c>
      <c r="V812" s="137">
        <f t="shared" si="115"/>
        <v>5186.474332499999</v>
      </c>
      <c r="W812" s="105">
        <v>17317</v>
      </c>
      <c r="Z812" s="116">
        <f t="shared" si="116"/>
        <v>31</v>
      </c>
    </row>
    <row r="813" spans="2:26">
      <c r="B813" s="100" t="s">
        <v>2310</v>
      </c>
      <c r="F813" s="100" t="s">
        <v>2308</v>
      </c>
      <c r="G813" s="134">
        <v>41131</v>
      </c>
      <c r="H813" s="274">
        <v>10</v>
      </c>
      <c r="I813" s="274">
        <v>8</v>
      </c>
      <c r="J813" s="275">
        <v>2012</v>
      </c>
      <c r="K813" s="99" t="s">
        <v>58</v>
      </c>
      <c r="L813" s="99" t="s">
        <v>2309</v>
      </c>
      <c r="M813" s="99" t="s">
        <v>798</v>
      </c>
      <c r="N813" s="276">
        <v>6992.9990999999991</v>
      </c>
      <c r="Q813" s="105">
        <v>10</v>
      </c>
      <c r="R813" s="137">
        <f t="shared" si="114"/>
        <v>58.274992499999996</v>
      </c>
      <c r="S813" s="5">
        <v>1631.6997899999999</v>
      </c>
      <c r="T813" s="317">
        <f t="shared" si="117"/>
        <v>1806.5247674999998</v>
      </c>
      <c r="U813" s="15">
        <f t="shared" si="118"/>
        <v>174.82497749999993</v>
      </c>
      <c r="V813" s="137">
        <f t="shared" si="115"/>
        <v>5186.474332499999</v>
      </c>
      <c r="W813" s="105">
        <v>17317</v>
      </c>
      <c r="Z813" s="116">
        <f t="shared" si="116"/>
        <v>31</v>
      </c>
    </row>
    <row r="814" spans="2:26">
      <c r="B814" s="100" t="s">
        <v>2310</v>
      </c>
      <c r="F814" s="100" t="s">
        <v>2308</v>
      </c>
      <c r="G814" s="134">
        <v>41131</v>
      </c>
      <c r="H814" s="274">
        <v>10</v>
      </c>
      <c r="I814" s="274">
        <v>8</v>
      </c>
      <c r="J814" s="275">
        <v>2012</v>
      </c>
      <c r="K814" s="99" t="s">
        <v>58</v>
      </c>
      <c r="L814" s="99" t="s">
        <v>2309</v>
      </c>
      <c r="M814" s="99" t="s">
        <v>798</v>
      </c>
      <c r="N814" s="276">
        <v>6992.9990999999991</v>
      </c>
      <c r="Q814" s="105">
        <v>10</v>
      </c>
      <c r="R814" s="137">
        <f t="shared" si="114"/>
        <v>58.274992499999996</v>
      </c>
      <c r="S814" s="5">
        <v>1631.6997899999999</v>
      </c>
      <c r="T814" s="317">
        <f t="shared" si="117"/>
        <v>1806.5247674999998</v>
      </c>
      <c r="U814" s="15">
        <f t="shared" si="118"/>
        <v>174.82497749999993</v>
      </c>
      <c r="V814" s="137">
        <f t="shared" si="115"/>
        <v>5186.474332499999</v>
      </c>
      <c r="W814" s="105">
        <v>17317</v>
      </c>
      <c r="Z814" s="116">
        <f t="shared" si="116"/>
        <v>31</v>
      </c>
    </row>
    <row r="815" spans="2:26">
      <c r="B815" s="100" t="s">
        <v>2310</v>
      </c>
      <c r="F815" s="100" t="s">
        <v>2308</v>
      </c>
      <c r="G815" s="134">
        <v>41131</v>
      </c>
      <c r="H815" s="274">
        <v>10</v>
      </c>
      <c r="I815" s="274">
        <v>8</v>
      </c>
      <c r="J815" s="275">
        <v>2012</v>
      </c>
      <c r="K815" s="99" t="s">
        <v>58</v>
      </c>
      <c r="L815" s="99" t="s">
        <v>2309</v>
      </c>
      <c r="M815" s="99" t="s">
        <v>798</v>
      </c>
      <c r="N815" s="276">
        <v>6992.9990999999991</v>
      </c>
      <c r="Q815" s="105">
        <v>10</v>
      </c>
      <c r="R815" s="137">
        <f t="shared" si="114"/>
        <v>58.274992499999996</v>
      </c>
      <c r="S815" s="5">
        <v>1631.6997899999999</v>
      </c>
      <c r="T815" s="317">
        <f t="shared" si="117"/>
        <v>1806.5247674999998</v>
      </c>
      <c r="U815" s="15">
        <f t="shared" si="118"/>
        <v>174.82497749999993</v>
      </c>
      <c r="V815" s="137">
        <f t="shared" si="115"/>
        <v>5186.474332499999</v>
      </c>
      <c r="W815" s="105">
        <v>17317</v>
      </c>
      <c r="Z815" s="116">
        <f t="shared" si="116"/>
        <v>31</v>
      </c>
    </row>
    <row r="816" spans="2:26">
      <c r="B816" s="100" t="s">
        <v>2311</v>
      </c>
      <c r="F816" s="100" t="s">
        <v>2308</v>
      </c>
      <c r="G816" s="134">
        <v>41131</v>
      </c>
      <c r="H816" s="274">
        <v>10</v>
      </c>
      <c r="I816" s="274">
        <v>8</v>
      </c>
      <c r="J816" s="275">
        <v>2012</v>
      </c>
      <c r="K816" s="99" t="s">
        <v>58</v>
      </c>
      <c r="L816" s="99" t="s">
        <v>2309</v>
      </c>
      <c r="M816" s="99" t="s">
        <v>798</v>
      </c>
      <c r="N816" s="276">
        <v>1511.9991</v>
      </c>
      <c r="Q816" s="105">
        <v>10</v>
      </c>
      <c r="R816" s="137">
        <f t="shared" si="114"/>
        <v>12.599992499999999</v>
      </c>
      <c r="S816" s="5">
        <v>352.79978999999997</v>
      </c>
      <c r="T816" s="317">
        <f t="shared" si="117"/>
        <v>390.59976749999998</v>
      </c>
      <c r="U816" s="15">
        <f t="shared" si="118"/>
        <v>37.799977500000011</v>
      </c>
      <c r="V816" s="137">
        <f t="shared" si="115"/>
        <v>1121.3993325000001</v>
      </c>
      <c r="W816" s="105">
        <v>17317</v>
      </c>
      <c r="Z816" s="116">
        <f t="shared" si="116"/>
        <v>31</v>
      </c>
    </row>
    <row r="817" spans="2:26">
      <c r="B817" s="100" t="s">
        <v>2311</v>
      </c>
      <c r="F817" s="100" t="s">
        <v>2308</v>
      </c>
      <c r="G817" s="134">
        <v>41131</v>
      </c>
      <c r="H817" s="274">
        <v>10</v>
      </c>
      <c r="I817" s="274">
        <v>8</v>
      </c>
      <c r="J817" s="275">
        <v>2012</v>
      </c>
      <c r="K817" s="99" t="s">
        <v>58</v>
      </c>
      <c r="L817" s="99" t="s">
        <v>2309</v>
      </c>
      <c r="M817" s="99" t="s">
        <v>798</v>
      </c>
      <c r="N817" s="276">
        <v>1511.9991</v>
      </c>
      <c r="Q817" s="105">
        <v>10</v>
      </c>
      <c r="R817" s="137">
        <f t="shared" si="114"/>
        <v>12.599992499999999</v>
      </c>
      <c r="S817" s="5">
        <v>352.79978999999997</v>
      </c>
      <c r="T817" s="317">
        <f t="shared" si="117"/>
        <v>390.59976749999998</v>
      </c>
      <c r="U817" s="15">
        <f t="shared" si="118"/>
        <v>37.799977500000011</v>
      </c>
      <c r="V817" s="137">
        <f t="shared" si="115"/>
        <v>1121.3993325000001</v>
      </c>
      <c r="W817" s="105">
        <v>17317</v>
      </c>
      <c r="Z817" s="116">
        <f t="shared" si="116"/>
        <v>31</v>
      </c>
    </row>
    <row r="818" spans="2:26">
      <c r="B818" s="100" t="s">
        <v>2311</v>
      </c>
      <c r="F818" s="100" t="s">
        <v>2308</v>
      </c>
      <c r="G818" s="134">
        <v>41131</v>
      </c>
      <c r="H818" s="274">
        <v>10</v>
      </c>
      <c r="I818" s="274">
        <v>8</v>
      </c>
      <c r="J818" s="275">
        <v>2012</v>
      </c>
      <c r="K818" s="99" t="s">
        <v>58</v>
      </c>
      <c r="L818" s="99" t="s">
        <v>2309</v>
      </c>
      <c r="M818" s="99" t="s">
        <v>798</v>
      </c>
      <c r="N818" s="276">
        <v>1511.9991</v>
      </c>
      <c r="Q818" s="105">
        <v>10</v>
      </c>
      <c r="R818" s="137">
        <f t="shared" si="114"/>
        <v>12.599992499999999</v>
      </c>
      <c r="S818" s="5">
        <v>352.79978999999997</v>
      </c>
      <c r="T818" s="317">
        <f t="shared" si="117"/>
        <v>390.59976749999998</v>
      </c>
      <c r="U818" s="15">
        <f t="shared" si="118"/>
        <v>37.799977500000011</v>
      </c>
      <c r="V818" s="137">
        <f t="shared" si="115"/>
        <v>1121.3993325000001</v>
      </c>
      <c r="W818" s="105">
        <v>17317</v>
      </c>
      <c r="Z818" s="116">
        <f t="shared" si="116"/>
        <v>31</v>
      </c>
    </row>
    <row r="819" spans="2:26">
      <c r="B819" s="100" t="s">
        <v>2311</v>
      </c>
      <c r="F819" s="100" t="s">
        <v>2308</v>
      </c>
      <c r="G819" s="134">
        <v>41131</v>
      </c>
      <c r="H819" s="274">
        <v>10</v>
      </c>
      <c r="I819" s="274">
        <v>8</v>
      </c>
      <c r="J819" s="275">
        <v>2012</v>
      </c>
      <c r="K819" s="99" t="s">
        <v>58</v>
      </c>
      <c r="L819" s="99" t="s">
        <v>2309</v>
      </c>
      <c r="M819" s="99" t="s">
        <v>798</v>
      </c>
      <c r="N819" s="276">
        <v>1511.9991</v>
      </c>
      <c r="Q819" s="105">
        <v>10</v>
      </c>
      <c r="R819" s="137">
        <f t="shared" si="114"/>
        <v>12.599992499999999</v>
      </c>
      <c r="S819" s="5">
        <v>352.79978999999997</v>
      </c>
      <c r="T819" s="317">
        <f t="shared" si="117"/>
        <v>390.59976749999998</v>
      </c>
      <c r="U819" s="15">
        <f t="shared" si="118"/>
        <v>37.799977500000011</v>
      </c>
      <c r="V819" s="137">
        <f t="shared" si="115"/>
        <v>1121.3993325000001</v>
      </c>
      <c r="W819" s="105">
        <v>17317</v>
      </c>
      <c r="Z819" s="116">
        <f t="shared" si="116"/>
        <v>31</v>
      </c>
    </row>
    <row r="820" spans="2:26">
      <c r="B820" s="100" t="s">
        <v>2311</v>
      </c>
      <c r="F820" s="100" t="s">
        <v>2308</v>
      </c>
      <c r="G820" s="134">
        <v>41131</v>
      </c>
      <c r="H820" s="274">
        <v>10</v>
      </c>
      <c r="I820" s="274">
        <v>8</v>
      </c>
      <c r="J820" s="275">
        <v>2012</v>
      </c>
      <c r="K820" s="99" t="s">
        <v>58</v>
      </c>
      <c r="L820" s="99" t="s">
        <v>2309</v>
      </c>
      <c r="M820" s="99" t="s">
        <v>798</v>
      </c>
      <c r="N820" s="276">
        <v>1511.9991</v>
      </c>
      <c r="Q820" s="105">
        <v>10</v>
      </c>
      <c r="R820" s="137">
        <f t="shared" si="114"/>
        <v>12.599992499999999</v>
      </c>
      <c r="S820" s="5">
        <v>352.79978999999997</v>
      </c>
      <c r="T820" s="317">
        <f t="shared" si="117"/>
        <v>390.59976749999998</v>
      </c>
      <c r="U820" s="15">
        <f t="shared" si="118"/>
        <v>37.799977500000011</v>
      </c>
      <c r="V820" s="137">
        <f t="shared" si="115"/>
        <v>1121.3993325000001</v>
      </c>
      <c r="W820" s="105">
        <v>17317</v>
      </c>
      <c r="Z820" s="116">
        <f t="shared" si="116"/>
        <v>31</v>
      </c>
    </row>
    <row r="821" spans="2:26">
      <c r="B821" s="100" t="s">
        <v>2311</v>
      </c>
      <c r="F821" s="100" t="s">
        <v>2308</v>
      </c>
      <c r="G821" s="134">
        <v>41131</v>
      </c>
      <c r="H821" s="274">
        <v>10</v>
      </c>
      <c r="I821" s="274">
        <v>8</v>
      </c>
      <c r="J821" s="275">
        <v>2012</v>
      </c>
      <c r="K821" s="99" t="s">
        <v>58</v>
      </c>
      <c r="L821" s="99" t="s">
        <v>2309</v>
      </c>
      <c r="M821" s="99" t="s">
        <v>798</v>
      </c>
      <c r="N821" s="276">
        <v>1511.9991</v>
      </c>
      <c r="Q821" s="105">
        <v>10</v>
      </c>
      <c r="R821" s="137">
        <f t="shared" si="114"/>
        <v>12.599992499999999</v>
      </c>
      <c r="S821" s="5">
        <v>352.79978999999997</v>
      </c>
      <c r="T821" s="317">
        <f t="shared" si="117"/>
        <v>390.59976749999998</v>
      </c>
      <c r="U821" s="15">
        <f t="shared" si="118"/>
        <v>37.799977500000011</v>
      </c>
      <c r="V821" s="137">
        <f t="shared" si="115"/>
        <v>1121.3993325000001</v>
      </c>
      <c r="W821" s="105">
        <v>17317</v>
      </c>
      <c r="Z821" s="116">
        <f t="shared" si="116"/>
        <v>31</v>
      </c>
    </row>
    <row r="822" spans="2:26">
      <c r="B822" s="100" t="s">
        <v>2311</v>
      </c>
      <c r="F822" s="100" t="s">
        <v>2308</v>
      </c>
      <c r="G822" s="134">
        <v>41131</v>
      </c>
      <c r="H822" s="274">
        <v>10</v>
      </c>
      <c r="I822" s="274">
        <v>8</v>
      </c>
      <c r="J822" s="275">
        <v>2012</v>
      </c>
      <c r="K822" s="99" t="s">
        <v>58</v>
      </c>
      <c r="L822" s="99" t="s">
        <v>2309</v>
      </c>
      <c r="M822" s="99" t="s">
        <v>798</v>
      </c>
      <c r="N822" s="276">
        <v>1511.9991</v>
      </c>
      <c r="Q822" s="105">
        <v>10</v>
      </c>
      <c r="R822" s="137">
        <f t="shared" si="114"/>
        <v>12.599992499999999</v>
      </c>
      <c r="S822" s="5">
        <v>352.79978999999997</v>
      </c>
      <c r="T822" s="317">
        <f t="shared" si="117"/>
        <v>390.59976749999998</v>
      </c>
      <c r="U822" s="15">
        <f t="shared" si="118"/>
        <v>37.799977500000011</v>
      </c>
      <c r="V822" s="137">
        <f t="shared" si="115"/>
        <v>1121.3993325000001</v>
      </c>
      <c r="W822" s="105">
        <v>17317</v>
      </c>
      <c r="Z822" s="116">
        <f t="shared" si="116"/>
        <v>31</v>
      </c>
    </row>
    <row r="823" spans="2:26">
      <c r="B823" s="100" t="s">
        <v>2311</v>
      </c>
      <c r="F823" s="100" t="s">
        <v>2308</v>
      </c>
      <c r="G823" s="134">
        <v>41131</v>
      </c>
      <c r="H823" s="274">
        <v>10</v>
      </c>
      <c r="I823" s="274">
        <v>8</v>
      </c>
      <c r="J823" s="275">
        <v>2012</v>
      </c>
      <c r="K823" s="99" t="s">
        <v>58</v>
      </c>
      <c r="L823" s="99" t="s">
        <v>2309</v>
      </c>
      <c r="M823" s="99" t="s">
        <v>798</v>
      </c>
      <c r="N823" s="276">
        <v>1511.9991</v>
      </c>
      <c r="Q823" s="105">
        <v>10</v>
      </c>
      <c r="R823" s="137">
        <f t="shared" si="114"/>
        <v>12.599992499999999</v>
      </c>
      <c r="S823" s="5">
        <v>352.79978999999997</v>
      </c>
      <c r="T823" s="317">
        <f t="shared" si="117"/>
        <v>390.59976749999998</v>
      </c>
      <c r="U823" s="15">
        <f t="shared" si="118"/>
        <v>37.799977500000011</v>
      </c>
      <c r="V823" s="137">
        <f t="shared" si="115"/>
        <v>1121.3993325000001</v>
      </c>
      <c r="W823" s="105">
        <v>17317</v>
      </c>
      <c r="Z823" s="116">
        <f t="shared" si="116"/>
        <v>31</v>
      </c>
    </row>
    <row r="824" spans="2:26">
      <c r="B824" s="100" t="s">
        <v>2311</v>
      </c>
      <c r="F824" s="100" t="s">
        <v>2308</v>
      </c>
      <c r="G824" s="134">
        <v>41131</v>
      </c>
      <c r="H824" s="274">
        <v>10</v>
      </c>
      <c r="I824" s="274">
        <v>8</v>
      </c>
      <c r="J824" s="275">
        <v>2012</v>
      </c>
      <c r="K824" s="99" t="s">
        <v>58</v>
      </c>
      <c r="L824" s="99" t="s">
        <v>2309</v>
      </c>
      <c r="M824" s="99" t="s">
        <v>798</v>
      </c>
      <c r="N824" s="276">
        <v>1511.9991</v>
      </c>
      <c r="Q824" s="105">
        <v>10</v>
      </c>
      <c r="R824" s="137">
        <f t="shared" si="114"/>
        <v>12.599992499999999</v>
      </c>
      <c r="S824" s="5">
        <v>352.79978999999997</v>
      </c>
      <c r="T824" s="317">
        <f t="shared" si="117"/>
        <v>390.59976749999998</v>
      </c>
      <c r="U824" s="15">
        <f t="shared" si="118"/>
        <v>37.799977500000011</v>
      </c>
      <c r="V824" s="137">
        <f t="shared" si="115"/>
        <v>1121.3993325000001</v>
      </c>
      <c r="W824" s="105">
        <v>17317</v>
      </c>
      <c r="Z824" s="116">
        <f t="shared" si="116"/>
        <v>31</v>
      </c>
    </row>
    <row r="825" spans="2:26">
      <c r="B825" s="100" t="s">
        <v>2311</v>
      </c>
      <c r="F825" s="100" t="s">
        <v>2308</v>
      </c>
      <c r="G825" s="134">
        <v>41131</v>
      </c>
      <c r="H825" s="274">
        <v>10</v>
      </c>
      <c r="I825" s="274">
        <v>8</v>
      </c>
      <c r="J825" s="275">
        <v>2012</v>
      </c>
      <c r="K825" s="99" t="s">
        <v>58</v>
      </c>
      <c r="L825" s="99" t="s">
        <v>2309</v>
      </c>
      <c r="M825" s="99" t="s">
        <v>798</v>
      </c>
      <c r="N825" s="276">
        <v>1511.9991</v>
      </c>
      <c r="Q825" s="105">
        <v>10</v>
      </c>
      <c r="R825" s="137">
        <f t="shared" si="114"/>
        <v>12.599992499999999</v>
      </c>
      <c r="S825" s="5">
        <v>352.79978999999997</v>
      </c>
      <c r="T825" s="317">
        <f t="shared" si="117"/>
        <v>390.59976749999998</v>
      </c>
      <c r="U825" s="15">
        <f t="shared" si="118"/>
        <v>37.799977500000011</v>
      </c>
      <c r="V825" s="137">
        <f t="shared" si="115"/>
        <v>1121.3993325000001</v>
      </c>
      <c r="W825" s="105">
        <v>17317</v>
      </c>
      <c r="Z825" s="116">
        <f t="shared" si="116"/>
        <v>31</v>
      </c>
    </row>
    <row r="826" spans="2:26">
      <c r="B826" s="100" t="s">
        <v>2311</v>
      </c>
      <c r="F826" s="100" t="s">
        <v>2308</v>
      </c>
      <c r="G826" s="134">
        <v>41131</v>
      </c>
      <c r="H826" s="274">
        <v>10</v>
      </c>
      <c r="I826" s="274">
        <v>8</v>
      </c>
      <c r="J826" s="275">
        <v>2012</v>
      </c>
      <c r="K826" s="99" t="s">
        <v>58</v>
      </c>
      <c r="L826" s="99" t="s">
        <v>2309</v>
      </c>
      <c r="M826" s="99" t="s">
        <v>798</v>
      </c>
      <c r="N826" s="276">
        <v>1511.9991</v>
      </c>
      <c r="Q826" s="105">
        <v>10</v>
      </c>
      <c r="R826" s="137">
        <f t="shared" si="114"/>
        <v>12.599992499999999</v>
      </c>
      <c r="S826" s="5">
        <v>352.79978999999997</v>
      </c>
      <c r="T826" s="317">
        <f t="shared" si="117"/>
        <v>390.59976749999998</v>
      </c>
      <c r="U826" s="15">
        <f t="shared" si="118"/>
        <v>37.799977500000011</v>
      </c>
      <c r="V826" s="137">
        <f t="shared" si="115"/>
        <v>1121.3993325000001</v>
      </c>
      <c r="W826" s="105">
        <v>17317</v>
      </c>
      <c r="Z826" s="116">
        <f t="shared" si="116"/>
        <v>31</v>
      </c>
    </row>
    <row r="827" spans="2:26">
      <c r="B827" s="100" t="s">
        <v>2311</v>
      </c>
      <c r="F827" s="100" t="s">
        <v>2308</v>
      </c>
      <c r="G827" s="134">
        <v>41131</v>
      </c>
      <c r="H827" s="274">
        <v>10</v>
      </c>
      <c r="I827" s="274">
        <v>8</v>
      </c>
      <c r="J827" s="275">
        <v>2012</v>
      </c>
      <c r="K827" s="99" t="s">
        <v>58</v>
      </c>
      <c r="L827" s="99" t="s">
        <v>2309</v>
      </c>
      <c r="M827" s="99" t="s">
        <v>798</v>
      </c>
      <c r="N827" s="276">
        <v>1511.9991</v>
      </c>
      <c r="Q827" s="105">
        <v>10</v>
      </c>
      <c r="R827" s="137">
        <f t="shared" si="114"/>
        <v>12.599992499999999</v>
      </c>
      <c r="S827" s="5">
        <v>352.79978999999997</v>
      </c>
      <c r="T827" s="317">
        <f t="shared" si="117"/>
        <v>390.59976749999998</v>
      </c>
      <c r="U827" s="15">
        <f t="shared" si="118"/>
        <v>37.799977500000011</v>
      </c>
      <c r="V827" s="137">
        <f t="shared" si="115"/>
        <v>1121.3993325000001</v>
      </c>
      <c r="W827" s="105">
        <v>17317</v>
      </c>
      <c r="Z827" s="116">
        <f t="shared" si="116"/>
        <v>31</v>
      </c>
    </row>
    <row r="828" spans="2:26">
      <c r="B828" s="100" t="s">
        <v>2311</v>
      </c>
      <c r="F828" s="100" t="s">
        <v>2308</v>
      </c>
      <c r="G828" s="134">
        <v>41131</v>
      </c>
      <c r="H828" s="274">
        <v>10</v>
      </c>
      <c r="I828" s="274">
        <v>8</v>
      </c>
      <c r="J828" s="275">
        <v>2012</v>
      </c>
      <c r="K828" s="99" t="s">
        <v>58</v>
      </c>
      <c r="L828" s="99" t="s">
        <v>2309</v>
      </c>
      <c r="M828" s="99" t="s">
        <v>798</v>
      </c>
      <c r="N828" s="276">
        <v>1511.9991</v>
      </c>
      <c r="Q828" s="105">
        <v>10</v>
      </c>
      <c r="R828" s="137">
        <f t="shared" si="114"/>
        <v>12.599992499999999</v>
      </c>
      <c r="S828" s="5">
        <v>352.79978999999997</v>
      </c>
      <c r="T828" s="317">
        <f t="shared" si="117"/>
        <v>390.59976749999998</v>
      </c>
      <c r="U828" s="15">
        <f t="shared" si="118"/>
        <v>37.799977500000011</v>
      </c>
      <c r="V828" s="137">
        <f t="shared" si="115"/>
        <v>1121.3993325000001</v>
      </c>
      <c r="W828" s="105">
        <v>17317</v>
      </c>
      <c r="Z828" s="116">
        <f t="shared" si="116"/>
        <v>31</v>
      </c>
    </row>
    <row r="829" spans="2:26">
      <c r="B829" s="100" t="s">
        <v>2311</v>
      </c>
      <c r="F829" s="100" t="s">
        <v>2308</v>
      </c>
      <c r="G829" s="134">
        <v>41131</v>
      </c>
      <c r="H829" s="274">
        <v>10</v>
      </c>
      <c r="I829" s="274">
        <v>8</v>
      </c>
      <c r="J829" s="275">
        <v>2012</v>
      </c>
      <c r="K829" s="99" t="s">
        <v>58</v>
      </c>
      <c r="L829" s="99" t="s">
        <v>2309</v>
      </c>
      <c r="M829" s="99" t="s">
        <v>798</v>
      </c>
      <c r="N829" s="276">
        <v>1511.9991</v>
      </c>
      <c r="Q829" s="105">
        <v>10</v>
      </c>
      <c r="R829" s="137">
        <f t="shared" si="114"/>
        <v>12.599992499999999</v>
      </c>
      <c r="S829" s="5">
        <v>352.79978999999997</v>
      </c>
      <c r="T829" s="317">
        <f t="shared" si="117"/>
        <v>390.59976749999998</v>
      </c>
      <c r="U829" s="15">
        <f t="shared" si="118"/>
        <v>37.799977500000011</v>
      </c>
      <c r="V829" s="137">
        <f t="shared" si="115"/>
        <v>1121.3993325000001</v>
      </c>
      <c r="W829" s="105">
        <v>17317</v>
      </c>
      <c r="Z829" s="116">
        <f t="shared" si="116"/>
        <v>31</v>
      </c>
    </row>
    <row r="830" spans="2:26">
      <c r="B830" s="100" t="s">
        <v>2311</v>
      </c>
      <c r="F830" s="100" t="s">
        <v>2308</v>
      </c>
      <c r="G830" s="134">
        <v>41131</v>
      </c>
      <c r="H830" s="274">
        <v>10</v>
      </c>
      <c r="I830" s="274">
        <v>8</v>
      </c>
      <c r="J830" s="275">
        <v>2012</v>
      </c>
      <c r="K830" s="99" t="s">
        <v>58</v>
      </c>
      <c r="L830" s="99" t="s">
        <v>2309</v>
      </c>
      <c r="M830" s="99" t="s">
        <v>798</v>
      </c>
      <c r="N830" s="276">
        <v>1511.9991</v>
      </c>
      <c r="Q830" s="105">
        <v>10</v>
      </c>
      <c r="R830" s="137">
        <f t="shared" si="114"/>
        <v>12.599992499999999</v>
      </c>
      <c r="S830" s="5">
        <v>352.79978999999997</v>
      </c>
      <c r="T830" s="317">
        <f t="shared" si="117"/>
        <v>390.59976749999998</v>
      </c>
      <c r="U830" s="15">
        <f t="shared" si="118"/>
        <v>37.799977500000011</v>
      </c>
      <c r="V830" s="137">
        <f t="shared" si="115"/>
        <v>1121.3993325000001</v>
      </c>
      <c r="W830" s="105">
        <v>17317</v>
      </c>
      <c r="Z830" s="116">
        <f t="shared" si="116"/>
        <v>31</v>
      </c>
    </row>
    <row r="831" spans="2:26">
      <c r="B831" s="100" t="s">
        <v>2311</v>
      </c>
      <c r="F831" s="100" t="s">
        <v>2308</v>
      </c>
      <c r="G831" s="134">
        <v>41131</v>
      </c>
      <c r="H831" s="274">
        <v>10</v>
      </c>
      <c r="I831" s="274">
        <v>8</v>
      </c>
      <c r="J831" s="275">
        <v>2012</v>
      </c>
      <c r="K831" s="99" t="s">
        <v>58</v>
      </c>
      <c r="L831" s="99" t="s">
        <v>2309</v>
      </c>
      <c r="M831" s="99" t="s">
        <v>798</v>
      </c>
      <c r="N831" s="276">
        <v>1511.9991</v>
      </c>
      <c r="Q831" s="105">
        <v>10</v>
      </c>
      <c r="R831" s="137">
        <f t="shared" si="114"/>
        <v>12.599992499999999</v>
      </c>
      <c r="S831" s="5">
        <v>352.79978999999997</v>
      </c>
      <c r="T831" s="317">
        <f t="shared" si="117"/>
        <v>390.59976749999998</v>
      </c>
      <c r="U831" s="15">
        <f t="shared" si="118"/>
        <v>37.799977500000011</v>
      </c>
      <c r="V831" s="137">
        <f t="shared" si="115"/>
        <v>1121.3993325000001</v>
      </c>
      <c r="W831" s="105">
        <v>17317</v>
      </c>
      <c r="Z831" s="116">
        <f t="shared" si="116"/>
        <v>31</v>
      </c>
    </row>
    <row r="832" spans="2:26">
      <c r="B832" s="100" t="s">
        <v>2311</v>
      </c>
      <c r="F832" s="100" t="s">
        <v>2308</v>
      </c>
      <c r="G832" s="134">
        <v>41131</v>
      </c>
      <c r="H832" s="274">
        <v>10</v>
      </c>
      <c r="I832" s="274">
        <v>8</v>
      </c>
      <c r="J832" s="275">
        <v>2012</v>
      </c>
      <c r="K832" s="99" t="s">
        <v>58</v>
      </c>
      <c r="L832" s="99" t="s">
        <v>2309</v>
      </c>
      <c r="M832" s="99" t="s">
        <v>798</v>
      </c>
      <c r="N832" s="276">
        <v>1511.9991</v>
      </c>
      <c r="Q832" s="105">
        <v>10</v>
      </c>
      <c r="R832" s="137">
        <f t="shared" si="114"/>
        <v>12.599992499999999</v>
      </c>
      <c r="S832" s="5">
        <v>352.79978999999997</v>
      </c>
      <c r="T832" s="317">
        <f t="shared" si="117"/>
        <v>390.59976749999998</v>
      </c>
      <c r="U832" s="15">
        <f t="shared" si="118"/>
        <v>37.799977500000011</v>
      </c>
      <c r="V832" s="137">
        <f t="shared" si="115"/>
        <v>1121.3993325000001</v>
      </c>
      <c r="W832" s="105">
        <v>17317</v>
      </c>
      <c r="Z832" s="116">
        <f t="shared" si="116"/>
        <v>31</v>
      </c>
    </row>
    <row r="833" spans="2:26">
      <c r="B833" s="100" t="s">
        <v>2311</v>
      </c>
      <c r="F833" s="100" t="s">
        <v>2308</v>
      </c>
      <c r="G833" s="134">
        <v>41131</v>
      </c>
      <c r="H833" s="274">
        <v>10</v>
      </c>
      <c r="I833" s="274">
        <v>8</v>
      </c>
      <c r="J833" s="275">
        <v>2012</v>
      </c>
      <c r="K833" s="99" t="s">
        <v>58</v>
      </c>
      <c r="L833" s="99" t="s">
        <v>2309</v>
      </c>
      <c r="M833" s="99" t="s">
        <v>798</v>
      </c>
      <c r="N833" s="276">
        <v>1511.9991</v>
      </c>
      <c r="Q833" s="105">
        <v>10</v>
      </c>
      <c r="R833" s="137">
        <f t="shared" si="114"/>
        <v>12.599992499999999</v>
      </c>
      <c r="S833" s="5">
        <v>352.79978999999997</v>
      </c>
      <c r="T833" s="317">
        <f t="shared" si="117"/>
        <v>390.59976749999998</v>
      </c>
      <c r="U833" s="15">
        <f t="shared" si="118"/>
        <v>37.799977500000011</v>
      </c>
      <c r="V833" s="137">
        <f t="shared" si="115"/>
        <v>1121.3993325000001</v>
      </c>
      <c r="W833" s="105">
        <v>17317</v>
      </c>
      <c r="Z833" s="116">
        <f t="shared" si="116"/>
        <v>31</v>
      </c>
    </row>
    <row r="834" spans="2:26">
      <c r="B834" s="100" t="s">
        <v>2311</v>
      </c>
      <c r="F834" s="100" t="s">
        <v>2308</v>
      </c>
      <c r="G834" s="134">
        <v>41131</v>
      </c>
      <c r="H834" s="274">
        <v>10</v>
      </c>
      <c r="I834" s="274">
        <v>8</v>
      </c>
      <c r="J834" s="275">
        <v>2012</v>
      </c>
      <c r="K834" s="99" t="s">
        <v>58</v>
      </c>
      <c r="L834" s="99" t="s">
        <v>2309</v>
      </c>
      <c r="M834" s="99" t="s">
        <v>798</v>
      </c>
      <c r="N834" s="276">
        <v>1511.9991</v>
      </c>
      <c r="Q834" s="105">
        <v>10</v>
      </c>
      <c r="R834" s="137">
        <f t="shared" si="114"/>
        <v>12.599992499999999</v>
      </c>
      <c r="S834" s="5">
        <v>352.79978999999997</v>
      </c>
      <c r="T834" s="317">
        <f t="shared" si="117"/>
        <v>390.59976749999998</v>
      </c>
      <c r="U834" s="15">
        <f t="shared" si="118"/>
        <v>37.799977500000011</v>
      </c>
      <c r="V834" s="137">
        <f t="shared" si="115"/>
        <v>1121.3993325000001</v>
      </c>
      <c r="W834" s="105">
        <v>17317</v>
      </c>
      <c r="Z834" s="116">
        <f t="shared" si="116"/>
        <v>31</v>
      </c>
    </row>
    <row r="835" spans="2:26">
      <c r="B835" s="100" t="s">
        <v>2311</v>
      </c>
      <c r="F835" s="100" t="s">
        <v>2308</v>
      </c>
      <c r="G835" s="134">
        <v>41131</v>
      </c>
      <c r="H835" s="274">
        <v>10</v>
      </c>
      <c r="I835" s="274">
        <v>8</v>
      </c>
      <c r="J835" s="275">
        <v>2012</v>
      </c>
      <c r="K835" s="99" t="s">
        <v>58</v>
      </c>
      <c r="L835" s="99" t="s">
        <v>2309</v>
      </c>
      <c r="M835" s="99" t="s">
        <v>798</v>
      </c>
      <c r="N835" s="276">
        <v>1511.9991</v>
      </c>
      <c r="Q835" s="105">
        <v>10</v>
      </c>
      <c r="R835" s="137">
        <f t="shared" si="114"/>
        <v>12.599992499999999</v>
      </c>
      <c r="S835" s="5">
        <v>352.79978999999997</v>
      </c>
      <c r="T835" s="317">
        <f t="shared" si="117"/>
        <v>390.59976749999998</v>
      </c>
      <c r="U835" s="15">
        <f t="shared" si="118"/>
        <v>37.799977500000011</v>
      </c>
      <c r="V835" s="137">
        <f t="shared" si="115"/>
        <v>1121.3993325000001</v>
      </c>
      <c r="W835" s="105">
        <v>17317</v>
      </c>
      <c r="Z835" s="116">
        <f t="shared" si="116"/>
        <v>31</v>
      </c>
    </row>
    <row r="836" spans="2:26">
      <c r="B836" s="100" t="s">
        <v>2311</v>
      </c>
      <c r="F836" s="100" t="s">
        <v>2308</v>
      </c>
      <c r="G836" s="134">
        <v>41131</v>
      </c>
      <c r="H836" s="274">
        <v>10</v>
      </c>
      <c r="I836" s="274">
        <v>8</v>
      </c>
      <c r="J836" s="275">
        <v>2012</v>
      </c>
      <c r="K836" s="99" t="s">
        <v>58</v>
      </c>
      <c r="L836" s="99" t="s">
        <v>2309</v>
      </c>
      <c r="M836" s="99" t="s">
        <v>798</v>
      </c>
      <c r="N836" s="276">
        <v>1511.9991</v>
      </c>
      <c r="Q836" s="105">
        <v>10</v>
      </c>
      <c r="R836" s="137">
        <f t="shared" si="114"/>
        <v>12.599992499999999</v>
      </c>
      <c r="S836" s="5">
        <v>352.79978999999997</v>
      </c>
      <c r="T836" s="317">
        <f t="shared" si="117"/>
        <v>390.59976749999998</v>
      </c>
      <c r="U836" s="15">
        <f t="shared" si="118"/>
        <v>37.799977500000011</v>
      </c>
      <c r="V836" s="137">
        <f t="shared" si="115"/>
        <v>1121.3993325000001</v>
      </c>
      <c r="W836" s="105">
        <v>17317</v>
      </c>
      <c r="Z836" s="116">
        <f t="shared" si="116"/>
        <v>31</v>
      </c>
    </row>
    <row r="837" spans="2:26">
      <c r="B837" s="100" t="s">
        <v>2311</v>
      </c>
      <c r="F837" s="100" t="s">
        <v>2308</v>
      </c>
      <c r="G837" s="134">
        <v>41131</v>
      </c>
      <c r="H837" s="274">
        <v>10</v>
      </c>
      <c r="I837" s="274">
        <v>8</v>
      </c>
      <c r="J837" s="275">
        <v>2012</v>
      </c>
      <c r="K837" s="99" t="s">
        <v>58</v>
      </c>
      <c r="L837" s="99" t="s">
        <v>2309</v>
      </c>
      <c r="M837" s="99" t="s">
        <v>798</v>
      </c>
      <c r="N837" s="276">
        <v>1511.9991</v>
      </c>
      <c r="Q837" s="105">
        <v>10</v>
      </c>
      <c r="R837" s="137">
        <f t="shared" si="114"/>
        <v>12.599992499999999</v>
      </c>
      <c r="S837" s="5">
        <v>352.79978999999997</v>
      </c>
      <c r="T837" s="317">
        <f t="shared" si="117"/>
        <v>390.59976749999998</v>
      </c>
      <c r="U837" s="15">
        <f t="shared" si="118"/>
        <v>37.799977500000011</v>
      </c>
      <c r="V837" s="137">
        <f t="shared" si="115"/>
        <v>1121.3993325000001</v>
      </c>
      <c r="W837" s="105">
        <v>17317</v>
      </c>
      <c r="Z837" s="116">
        <f t="shared" si="116"/>
        <v>31</v>
      </c>
    </row>
    <row r="838" spans="2:26">
      <c r="B838" s="100" t="s">
        <v>2311</v>
      </c>
      <c r="F838" s="100" t="s">
        <v>2308</v>
      </c>
      <c r="G838" s="134">
        <v>41131</v>
      </c>
      <c r="H838" s="274">
        <v>10</v>
      </c>
      <c r="I838" s="274">
        <v>8</v>
      </c>
      <c r="J838" s="275">
        <v>2012</v>
      </c>
      <c r="K838" s="99" t="s">
        <v>58</v>
      </c>
      <c r="L838" s="99" t="s">
        <v>2309</v>
      </c>
      <c r="M838" s="99" t="s">
        <v>798</v>
      </c>
      <c r="N838" s="276">
        <v>1511.9991</v>
      </c>
      <c r="Q838" s="105">
        <v>10</v>
      </c>
      <c r="R838" s="137">
        <f t="shared" si="114"/>
        <v>12.599992499999999</v>
      </c>
      <c r="S838" s="5">
        <v>352.79978999999997</v>
      </c>
      <c r="T838" s="317">
        <f t="shared" si="117"/>
        <v>390.59976749999998</v>
      </c>
      <c r="U838" s="15">
        <f t="shared" si="118"/>
        <v>37.799977500000011</v>
      </c>
      <c r="V838" s="137">
        <f t="shared" si="115"/>
        <v>1121.3993325000001</v>
      </c>
      <c r="W838" s="105">
        <v>17317</v>
      </c>
      <c r="Z838" s="116">
        <f t="shared" si="116"/>
        <v>31</v>
      </c>
    </row>
    <row r="839" spans="2:26">
      <c r="B839" s="100" t="s">
        <v>2311</v>
      </c>
      <c r="F839" s="100" t="s">
        <v>2308</v>
      </c>
      <c r="G839" s="134">
        <v>41131</v>
      </c>
      <c r="H839" s="274">
        <v>10</v>
      </c>
      <c r="I839" s="274">
        <v>8</v>
      </c>
      <c r="J839" s="275">
        <v>2012</v>
      </c>
      <c r="K839" s="99" t="s">
        <v>58</v>
      </c>
      <c r="L839" s="99" t="s">
        <v>2309</v>
      </c>
      <c r="M839" s="99" t="s">
        <v>798</v>
      </c>
      <c r="N839" s="276">
        <v>1511.9991</v>
      </c>
      <c r="Q839" s="105">
        <v>10</v>
      </c>
      <c r="R839" s="137">
        <f t="shared" si="114"/>
        <v>12.599992499999999</v>
      </c>
      <c r="S839" s="5">
        <v>352.79978999999997</v>
      </c>
      <c r="T839" s="317">
        <f t="shared" si="117"/>
        <v>390.59976749999998</v>
      </c>
      <c r="U839" s="15">
        <f t="shared" si="118"/>
        <v>37.799977500000011</v>
      </c>
      <c r="V839" s="137">
        <f t="shared" si="115"/>
        <v>1121.3993325000001</v>
      </c>
      <c r="W839" s="105">
        <v>17317</v>
      </c>
      <c r="Z839" s="116">
        <f t="shared" si="116"/>
        <v>31</v>
      </c>
    </row>
    <row r="840" spans="2:26">
      <c r="B840" s="100" t="s">
        <v>2311</v>
      </c>
      <c r="F840" s="100" t="s">
        <v>2308</v>
      </c>
      <c r="G840" s="134">
        <v>41131</v>
      </c>
      <c r="H840" s="274">
        <v>10</v>
      </c>
      <c r="I840" s="274">
        <v>8</v>
      </c>
      <c r="J840" s="275">
        <v>2012</v>
      </c>
      <c r="K840" s="99" t="s">
        <v>58</v>
      </c>
      <c r="L840" s="99" t="s">
        <v>2309</v>
      </c>
      <c r="M840" s="99" t="s">
        <v>798</v>
      </c>
      <c r="N840" s="276">
        <v>1511.9991</v>
      </c>
      <c r="Q840" s="105">
        <v>10</v>
      </c>
      <c r="R840" s="137">
        <f t="shared" si="114"/>
        <v>12.599992499999999</v>
      </c>
      <c r="S840" s="5">
        <v>352.79978999999997</v>
      </c>
      <c r="T840" s="317">
        <f t="shared" si="117"/>
        <v>390.59976749999998</v>
      </c>
      <c r="U840" s="15">
        <f t="shared" si="118"/>
        <v>37.799977500000011</v>
      </c>
      <c r="V840" s="137">
        <f t="shared" si="115"/>
        <v>1121.3993325000001</v>
      </c>
      <c r="W840" s="105">
        <v>17317</v>
      </c>
      <c r="Z840" s="116">
        <f t="shared" si="116"/>
        <v>31</v>
      </c>
    </row>
    <row r="841" spans="2:26">
      <c r="B841" s="100" t="s">
        <v>2311</v>
      </c>
      <c r="F841" s="100" t="s">
        <v>2308</v>
      </c>
      <c r="G841" s="134">
        <v>41131</v>
      </c>
      <c r="H841" s="274">
        <v>10</v>
      </c>
      <c r="I841" s="274">
        <v>8</v>
      </c>
      <c r="J841" s="275">
        <v>2012</v>
      </c>
      <c r="K841" s="99" t="s">
        <v>58</v>
      </c>
      <c r="L841" s="99" t="s">
        <v>2309</v>
      </c>
      <c r="M841" s="99" t="s">
        <v>798</v>
      </c>
      <c r="N841" s="276">
        <v>1511.9991</v>
      </c>
      <c r="Q841" s="105">
        <v>10</v>
      </c>
      <c r="R841" s="137">
        <f t="shared" si="114"/>
        <v>12.599992499999999</v>
      </c>
      <c r="S841" s="5">
        <v>352.79978999999997</v>
      </c>
      <c r="T841" s="317">
        <f t="shared" si="117"/>
        <v>390.59976749999998</v>
      </c>
      <c r="U841" s="15">
        <f t="shared" si="118"/>
        <v>37.799977500000011</v>
      </c>
      <c r="V841" s="137">
        <f t="shared" si="115"/>
        <v>1121.3993325000001</v>
      </c>
      <c r="W841" s="105">
        <v>17317</v>
      </c>
      <c r="Z841" s="116">
        <f t="shared" si="116"/>
        <v>31</v>
      </c>
    </row>
    <row r="842" spans="2:26">
      <c r="B842" s="100" t="s">
        <v>2312</v>
      </c>
      <c r="F842" s="100" t="s">
        <v>2308</v>
      </c>
      <c r="G842" s="134">
        <v>41131</v>
      </c>
      <c r="H842" s="274">
        <v>10</v>
      </c>
      <c r="I842" s="274">
        <v>8</v>
      </c>
      <c r="J842" s="275">
        <v>2012</v>
      </c>
      <c r="K842" s="99" t="s">
        <v>58</v>
      </c>
      <c r="L842" s="99" t="s">
        <v>2309</v>
      </c>
      <c r="M842" s="99" t="s">
        <v>798</v>
      </c>
      <c r="N842" s="276">
        <v>3509.9989920000003</v>
      </c>
      <c r="Q842" s="105">
        <v>10</v>
      </c>
      <c r="R842" s="137">
        <f t="shared" si="114"/>
        <v>29.249991600000001</v>
      </c>
      <c r="S842" s="5">
        <v>818.99976480000009</v>
      </c>
      <c r="T842" s="317">
        <f t="shared" si="117"/>
        <v>906.7497396</v>
      </c>
      <c r="U842" s="15">
        <f t="shared" si="118"/>
        <v>87.749974799999904</v>
      </c>
      <c r="V842" s="137">
        <f t="shared" si="115"/>
        <v>2603.2492524000004</v>
      </c>
      <c r="W842" s="105">
        <v>17317</v>
      </c>
      <c r="Z842" s="116">
        <f t="shared" si="116"/>
        <v>31</v>
      </c>
    </row>
    <row r="843" spans="2:26">
      <c r="B843" s="100" t="s">
        <v>2312</v>
      </c>
      <c r="F843" s="100" t="s">
        <v>2308</v>
      </c>
      <c r="G843" s="134">
        <v>41131</v>
      </c>
      <c r="H843" s="274">
        <v>10</v>
      </c>
      <c r="I843" s="274">
        <v>8</v>
      </c>
      <c r="J843" s="275">
        <v>2012</v>
      </c>
      <c r="K843" s="99" t="s">
        <v>58</v>
      </c>
      <c r="L843" s="99" t="s">
        <v>2309</v>
      </c>
      <c r="M843" s="99" t="s">
        <v>798</v>
      </c>
      <c r="N843" s="276">
        <v>3509.9989920000003</v>
      </c>
      <c r="Q843" s="105">
        <v>10</v>
      </c>
      <c r="R843" s="137">
        <f t="shared" si="114"/>
        <v>29.249991600000001</v>
      </c>
      <c r="S843" s="5">
        <v>818.99976480000009</v>
      </c>
      <c r="T843" s="317">
        <f t="shared" si="117"/>
        <v>906.7497396</v>
      </c>
      <c r="U843" s="15">
        <f t="shared" si="118"/>
        <v>87.749974799999904</v>
      </c>
      <c r="V843" s="137">
        <f t="shared" si="115"/>
        <v>2603.2492524000004</v>
      </c>
      <c r="W843" s="105">
        <v>17317</v>
      </c>
      <c r="Z843" s="116">
        <f t="shared" si="116"/>
        <v>31</v>
      </c>
    </row>
    <row r="844" spans="2:26">
      <c r="B844" s="100" t="s">
        <v>2312</v>
      </c>
      <c r="F844" s="100" t="s">
        <v>2308</v>
      </c>
      <c r="G844" s="134">
        <v>41131</v>
      </c>
      <c r="H844" s="274">
        <v>10</v>
      </c>
      <c r="I844" s="274">
        <v>8</v>
      </c>
      <c r="J844" s="275">
        <v>2012</v>
      </c>
      <c r="K844" s="99" t="s">
        <v>58</v>
      </c>
      <c r="L844" s="99" t="s">
        <v>2309</v>
      </c>
      <c r="M844" s="99" t="s">
        <v>798</v>
      </c>
      <c r="N844" s="276">
        <v>3509.9989920000003</v>
      </c>
      <c r="Q844" s="105">
        <v>10</v>
      </c>
      <c r="R844" s="137">
        <f t="shared" si="114"/>
        <v>29.249991600000001</v>
      </c>
      <c r="S844" s="5">
        <v>818.99976480000009</v>
      </c>
      <c r="T844" s="317">
        <f t="shared" si="117"/>
        <v>906.7497396</v>
      </c>
      <c r="U844" s="15">
        <f t="shared" si="118"/>
        <v>87.749974799999904</v>
      </c>
      <c r="V844" s="137">
        <f t="shared" si="115"/>
        <v>2603.2492524000004</v>
      </c>
      <c r="W844" s="105">
        <v>17317</v>
      </c>
      <c r="Z844" s="116">
        <f t="shared" si="116"/>
        <v>31</v>
      </c>
    </row>
    <row r="845" spans="2:26">
      <c r="B845" s="100" t="s">
        <v>2312</v>
      </c>
      <c r="F845" s="100" t="s">
        <v>2308</v>
      </c>
      <c r="G845" s="134">
        <v>41131</v>
      </c>
      <c r="H845" s="274">
        <v>10</v>
      </c>
      <c r="I845" s="274">
        <v>8</v>
      </c>
      <c r="J845" s="275">
        <v>2012</v>
      </c>
      <c r="K845" s="99" t="s">
        <v>58</v>
      </c>
      <c r="L845" s="99" t="s">
        <v>2309</v>
      </c>
      <c r="M845" s="99" t="s">
        <v>798</v>
      </c>
      <c r="N845" s="276">
        <v>3509.9989920000003</v>
      </c>
      <c r="Q845" s="105">
        <v>10</v>
      </c>
      <c r="R845" s="137">
        <f t="shared" si="114"/>
        <v>29.249991600000001</v>
      </c>
      <c r="S845" s="5">
        <v>818.99976480000009</v>
      </c>
      <c r="T845" s="317">
        <f t="shared" si="117"/>
        <v>906.7497396</v>
      </c>
      <c r="U845" s="15">
        <f t="shared" si="118"/>
        <v>87.749974799999904</v>
      </c>
      <c r="V845" s="137">
        <f t="shared" si="115"/>
        <v>2603.2492524000004</v>
      </c>
      <c r="W845" s="105">
        <v>17317</v>
      </c>
      <c r="Z845" s="116">
        <f t="shared" si="116"/>
        <v>31</v>
      </c>
    </row>
    <row r="846" spans="2:26">
      <c r="B846" s="100" t="s">
        <v>2312</v>
      </c>
      <c r="F846" s="100" t="s">
        <v>2308</v>
      </c>
      <c r="G846" s="134">
        <v>41131</v>
      </c>
      <c r="H846" s="274">
        <v>10</v>
      </c>
      <c r="I846" s="274">
        <v>8</v>
      </c>
      <c r="J846" s="275">
        <v>2012</v>
      </c>
      <c r="K846" s="99" t="s">
        <v>58</v>
      </c>
      <c r="L846" s="99" t="s">
        <v>2309</v>
      </c>
      <c r="M846" s="99" t="s">
        <v>798</v>
      </c>
      <c r="N846" s="276">
        <v>3509.9989920000003</v>
      </c>
      <c r="Q846" s="105">
        <v>10</v>
      </c>
      <c r="R846" s="137">
        <f t="shared" si="114"/>
        <v>29.249991600000001</v>
      </c>
      <c r="S846" s="5">
        <v>818.99976480000009</v>
      </c>
      <c r="T846" s="317">
        <f t="shared" si="117"/>
        <v>906.7497396</v>
      </c>
      <c r="U846" s="15">
        <f t="shared" si="118"/>
        <v>87.749974799999904</v>
      </c>
      <c r="V846" s="137">
        <f t="shared" si="115"/>
        <v>2603.2492524000004</v>
      </c>
      <c r="W846" s="105">
        <v>17317</v>
      </c>
      <c r="Z846" s="116">
        <f t="shared" si="116"/>
        <v>31</v>
      </c>
    </row>
    <row r="847" spans="2:26">
      <c r="B847" s="100" t="s">
        <v>2312</v>
      </c>
      <c r="F847" s="100" t="s">
        <v>2308</v>
      </c>
      <c r="G847" s="134">
        <v>41131</v>
      </c>
      <c r="H847" s="274">
        <v>10</v>
      </c>
      <c r="I847" s="274">
        <v>8</v>
      </c>
      <c r="J847" s="275">
        <v>2012</v>
      </c>
      <c r="K847" s="99" t="s">
        <v>58</v>
      </c>
      <c r="L847" s="99" t="s">
        <v>2309</v>
      </c>
      <c r="M847" s="99" t="s">
        <v>798</v>
      </c>
      <c r="N847" s="276">
        <v>3509.9989920000003</v>
      </c>
      <c r="Q847" s="105">
        <v>10</v>
      </c>
      <c r="R847" s="137">
        <f t="shared" si="114"/>
        <v>29.249991600000001</v>
      </c>
      <c r="S847" s="5">
        <v>818.99976480000009</v>
      </c>
      <c r="T847" s="317">
        <f t="shared" si="117"/>
        <v>906.7497396</v>
      </c>
      <c r="U847" s="15">
        <f t="shared" si="118"/>
        <v>87.749974799999904</v>
      </c>
      <c r="V847" s="137">
        <f t="shared" si="115"/>
        <v>2603.2492524000004</v>
      </c>
      <c r="W847" s="105">
        <v>17317</v>
      </c>
      <c r="Z847" s="116">
        <f t="shared" si="116"/>
        <v>31</v>
      </c>
    </row>
    <row r="848" spans="2:26">
      <c r="B848" s="100" t="s">
        <v>2312</v>
      </c>
      <c r="F848" s="100" t="s">
        <v>2308</v>
      </c>
      <c r="G848" s="134">
        <v>41131</v>
      </c>
      <c r="H848" s="274">
        <v>10</v>
      </c>
      <c r="I848" s="274">
        <v>8</v>
      </c>
      <c r="J848" s="275">
        <v>2012</v>
      </c>
      <c r="K848" s="99" t="s">
        <v>58</v>
      </c>
      <c r="L848" s="99" t="s">
        <v>2309</v>
      </c>
      <c r="M848" s="99" t="s">
        <v>798</v>
      </c>
      <c r="N848" s="276">
        <v>3509.9989920000003</v>
      </c>
      <c r="Q848" s="105">
        <v>10</v>
      </c>
      <c r="R848" s="137">
        <f t="shared" si="114"/>
        <v>29.249991600000001</v>
      </c>
      <c r="S848" s="5">
        <v>818.99976480000009</v>
      </c>
      <c r="T848" s="317">
        <f t="shared" si="117"/>
        <v>906.7497396</v>
      </c>
      <c r="U848" s="15">
        <f t="shared" si="118"/>
        <v>87.749974799999904</v>
      </c>
      <c r="V848" s="137">
        <f t="shared" si="115"/>
        <v>2603.2492524000004</v>
      </c>
      <c r="W848" s="105">
        <v>17317</v>
      </c>
      <c r="Z848" s="116">
        <f t="shared" si="116"/>
        <v>31</v>
      </c>
    </row>
    <row r="849" spans="2:26">
      <c r="B849" s="100" t="s">
        <v>2312</v>
      </c>
      <c r="F849" s="100" t="s">
        <v>2308</v>
      </c>
      <c r="G849" s="134">
        <v>41131</v>
      </c>
      <c r="H849" s="274">
        <v>10</v>
      </c>
      <c r="I849" s="274">
        <v>8</v>
      </c>
      <c r="J849" s="275">
        <v>2012</v>
      </c>
      <c r="K849" s="99" t="s">
        <v>58</v>
      </c>
      <c r="L849" s="99" t="s">
        <v>2309</v>
      </c>
      <c r="M849" s="99" t="s">
        <v>798</v>
      </c>
      <c r="N849" s="276">
        <v>3509.9989920000003</v>
      </c>
      <c r="Q849" s="105">
        <v>10</v>
      </c>
      <c r="R849" s="137">
        <f t="shared" si="114"/>
        <v>29.249991600000001</v>
      </c>
      <c r="S849" s="5">
        <v>818.99976480000009</v>
      </c>
      <c r="T849" s="317">
        <f t="shared" si="117"/>
        <v>906.7497396</v>
      </c>
      <c r="U849" s="15">
        <f t="shared" si="118"/>
        <v>87.749974799999904</v>
      </c>
      <c r="V849" s="137">
        <f t="shared" si="115"/>
        <v>2603.2492524000004</v>
      </c>
      <c r="W849" s="105">
        <v>17317</v>
      </c>
      <c r="Z849" s="116">
        <f t="shared" si="116"/>
        <v>31</v>
      </c>
    </row>
    <row r="850" spans="2:26">
      <c r="B850" s="100" t="s">
        <v>2312</v>
      </c>
      <c r="F850" s="100" t="s">
        <v>2308</v>
      </c>
      <c r="G850" s="134">
        <v>41131</v>
      </c>
      <c r="H850" s="274">
        <v>10</v>
      </c>
      <c r="I850" s="274">
        <v>8</v>
      </c>
      <c r="J850" s="275">
        <v>2012</v>
      </c>
      <c r="K850" s="99" t="s">
        <v>58</v>
      </c>
      <c r="L850" s="99" t="s">
        <v>2309</v>
      </c>
      <c r="M850" s="99" t="s">
        <v>798</v>
      </c>
      <c r="N850" s="276">
        <v>3509.9989920000003</v>
      </c>
      <c r="Q850" s="105">
        <v>10</v>
      </c>
      <c r="R850" s="137">
        <f t="shared" si="114"/>
        <v>29.249991600000001</v>
      </c>
      <c r="S850" s="5">
        <v>818.99976480000009</v>
      </c>
      <c r="T850" s="317">
        <f t="shared" si="117"/>
        <v>906.7497396</v>
      </c>
      <c r="U850" s="15">
        <f t="shared" si="118"/>
        <v>87.749974799999904</v>
      </c>
      <c r="V850" s="137">
        <f t="shared" si="115"/>
        <v>2603.2492524000004</v>
      </c>
      <c r="W850" s="105">
        <v>17317</v>
      </c>
      <c r="Z850" s="116">
        <f t="shared" si="116"/>
        <v>31</v>
      </c>
    </row>
    <row r="851" spans="2:26">
      <c r="B851" s="100" t="s">
        <v>2312</v>
      </c>
      <c r="F851" s="100" t="s">
        <v>2308</v>
      </c>
      <c r="G851" s="134">
        <v>41131</v>
      </c>
      <c r="H851" s="274">
        <v>10</v>
      </c>
      <c r="I851" s="274">
        <v>8</v>
      </c>
      <c r="J851" s="275">
        <v>2012</v>
      </c>
      <c r="K851" s="99" t="s">
        <v>58</v>
      </c>
      <c r="L851" s="99" t="s">
        <v>2309</v>
      </c>
      <c r="M851" s="99" t="s">
        <v>798</v>
      </c>
      <c r="N851" s="276">
        <v>3509.9989920000003</v>
      </c>
      <c r="Q851" s="105">
        <v>10</v>
      </c>
      <c r="R851" s="137">
        <f t="shared" si="114"/>
        <v>29.249991600000001</v>
      </c>
      <c r="S851" s="5">
        <v>818.99976480000009</v>
      </c>
      <c r="T851" s="317">
        <f t="shared" si="117"/>
        <v>906.7497396</v>
      </c>
      <c r="U851" s="15">
        <f t="shared" si="118"/>
        <v>87.749974799999904</v>
      </c>
      <c r="V851" s="137">
        <f t="shared" si="115"/>
        <v>2603.2492524000004</v>
      </c>
      <c r="W851" s="105">
        <v>17317</v>
      </c>
      <c r="Z851" s="116">
        <f t="shared" si="116"/>
        <v>31</v>
      </c>
    </row>
    <row r="852" spans="2:26">
      <c r="B852" s="100" t="s">
        <v>2312</v>
      </c>
      <c r="F852" s="100" t="s">
        <v>2308</v>
      </c>
      <c r="G852" s="134">
        <v>41131</v>
      </c>
      <c r="H852" s="274">
        <v>10</v>
      </c>
      <c r="I852" s="274">
        <v>8</v>
      </c>
      <c r="J852" s="275">
        <v>2012</v>
      </c>
      <c r="K852" s="99" t="s">
        <v>58</v>
      </c>
      <c r="L852" s="99" t="s">
        <v>2309</v>
      </c>
      <c r="M852" s="99" t="s">
        <v>798</v>
      </c>
      <c r="N852" s="276">
        <v>3509.9989920000003</v>
      </c>
      <c r="Q852" s="105">
        <v>10</v>
      </c>
      <c r="R852" s="137">
        <f t="shared" si="114"/>
        <v>29.249991600000001</v>
      </c>
      <c r="S852" s="5">
        <v>818.99976480000009</v>
      </c>
      <c r="T852" s="317">
        <f t="shared" si="117"/>
        <v>906.7497396</v>
      </c>
      <c r="U852" s="15">
        <f t="shared" si="118"/>
        <v>87.749974799999904</v>
      </c>
      <c r="V852" s="137">
        <f t="shared" si="115"/>
        <v>2603.2492524000004</v>
      </c>
      <c r="W852" s="105">
        <v>17317</v>
      </c>
      <c r="Z852" s="116">
        <f t="shared" si="116"/>
        <v>31</v>
      </c>
    </row>
    <row r="853" spans="2:26">
      <c r="B853" s="100" t="s">
        <v>2312</v>
      </c>
      <c r="F853" s="100" t="s">
        <v>2308</v>
      </c>
      <c r="G853" s="134">
        <v>41131</v>
      </c>
      <c r="H853" s="274">
        <v>10</v>
      </c>
      <c r="I853" s="274">
        <v>8</v>
      </c>
      <c r="J853" s="275">
        <v>2012</v>
      </c>
      <c r="K853" s="99" t="s">
        <v>58</v>
      </c>
      <c r="L853" s="99" t="s">
        <v>2309</v>
      </c>
      <c r="M853" s="99" t="s">
        <v>798</v>
      </c>
      <c r="N853" s="276">
        <v>3509.9989920000003</v>
      </c>
      <c r="Q853" s="105">
        <v>10</v>
      </c>
      <c r="R853" s="137">
        <f t="shared" si="114"/>
        <v>29.249991600000001</v>
      </c>
      <c r="S853" s="5">
        <v>818.99976480000009</v>
      </c>
      <c r="T853" s="317">
        <f t="shared" si="117"/>
        <v>906.7497396</v>
      </c>
      <c r="U853" s="15">
        <f t="shared" si="118"/>
        <v>87.749974799999904</v>
      </c>
      <c r="V853" s="137">
        <f t="shared" si="115"/>
        <v>2603.2492524000004</v>
      </c>
      <c r="W853" s="105">
        <v>17317</v>
      </c>
      <c r="Z853" s="116">
        <f t="shared" si="116"/>
        <v>31</v>
      </c>
    </row>
    <row r="854" spans="2:26">
      <c r="B854" s="100" t="s">
        <v>2312</v>
      </c>
      <c r="F854" s="100" t="s">
        <v>2308</v>
      </c>
      <c r="G854" s="134">
        <v>41131</v>
      </c>
      <c r="H854" s="274">
        <v>10</v>
      </c>
      <c r="I854" s="274">
        <v>8</v>
      </c>
      <c r="J854" s="275">
        <v>2012</v>
      </c>
      <c r="K854" s="99" t="s">
        <v>58</v>
      </c>
      <c r="L854" s="99" t="s">
        <v>2309</v>
      </c>
      <c r="M854" s="99" t="s">
        <v>798</v>
      </c>
      <c r="N854" s="276">
        <v>3509.9989920000003</v>
      </c>
      <c r="Q854" s="105">
        <v>10</v>
      </c>
      <c r="R854" s="137">
        <f t="shared" si="114"/>
        <v>29.249991600000001</v>
      </c>
      <c r="S854" s="5">
        <v>818.99976480000009</v>
      </c>
      <c r="T854" s="317">
        <f t="shared" si="117"/>
        <v>906.7497396</v>
      </c>
      <c r="U854" s="15">
        <f t="shared" si="118"/>
        <v>87.749974799999904</v>
      </c>
      <c r="V854" s="137">
        <f t="shared" si="115"/>
        <v>2603.2492524000004</v>
      </c>
      <c r="W854" s="105">
        <v>17317</v>
      </c>
      <c r="Z854" s="116">
        <f t="shared" si="116"/>
        <v>31</v>
      </c>
    </row>
    <row r="855" spans="2:26">
      <c r="B855" s="100" t="s">
        <v>2312</v>
      </c>
      <c r="F855" s="100" t="s">
        <v>2308</v>
      </c>
      <c r="G855" s="134">
        <v>41131</v>
      </c>
      <c r="H855" s="274">
        <v>10</v>
      </c>
      <c r="I855" s="274">
        <v>8</v>
      </c>
      <c r="J855" s="275">
        <v>2012</v>
      </c>
      <c r="K855" s="99" t="s">
        <v>58</v>
      </c>
      <c r="L855" s="99" t="s">
        <v>2309</v>
      </c>
      <c r="M855" s="99" t="s">
        <v>798</v>
      </c>
      <c r="N855" s="276">
        <f>3509.998992-0.09</f>
        <v>3509.9089919999997</v>
      </c>
      <c r="Q855" s="105">
        <v>10</v>
      </c>
      <c r="R855" s="137">
        <f t="shared" si="114"/>
        <v>29.249241599999994</v>
      </c>
      <c r="S855" s="5">
        <v>818.97876479999979</v>
      </c>
      <c r="T855" s="317">
        <f t="shared" si="117"/>
        <v>906.72648959999981</v>
      </c>
      <c r="U855" s="15">
        <f t="shared" si="118"/>
        <v>87.747724800000015</v>
      </c>
      <c r="V855" s="137">
        <f t="shared" si="115"/>
        <v>2603.1825024</v>
      </c>
      <c r="W855" s="105">
        <v>17317</v>
      </c>
      <c r="Z855" s="116">
        <f t="shared" si="116"/>
        <v>31</v>
      </c>
    </row>
    <row r="856" spans="2:26">
      <c r="B856" s="100" t="s">
        <v>2313</v>
      </c>
      <c r="C856" s="100" t="s">
        <v>1626</v>
      </c>
      <c r="D856" s="100" t="s">
        <v>2314</v>
      </c>
      <c r="F856" s="100" t="s">
        <v>867</v>
      </c>
      <c r="G856" s="134">
        <v>41131</v>
      </c>
      <c r="H856" s="274">
        <v>10</v>
      </c>
      <c r="I856" s="274">
        <v>8</v>
      </c>
      <c r="J856" s="275">
        <v>2012</v>
      </c>
      <c r="K856" s="99" t="s">
        <v>58</v>
      </c>
      <c r="L856" s="99" t="s">
        <v>2315</v>
      </c>
      <c r="M856" s="99" t="s">
        <v>798</v>
      </c>
      <c r="N856" s="276">
        <f>4284*1.16</f>
        <v>4969.4399999999996</v>
      </c>
      <c r="Q856" s="105">
        <v>10</v>
      </c>
      <c r="R856" s="137">
        <f t="shared" si="114"/>
        <v>41.411999999999999</v>
      </c>
      <c r="S856" s="5">
        <v>1159.5360000000001</v>
      </c>
      <c r="T856" s="317">
        <f t="shared" si="117"/>
        <v>1283.7719999999999</v>
      </c>
      <c r="U856" s="15">
        <f t="shared" si="118"/>
        <v>124.23599999999988</v>
      </c>
      <c r="V856" s="137">
        <f t="shared" si="115"/>
        <v>3685.6679999999997</v>
      </c>
      <c r="W856" s="105">
        <v>17315</v>
      </c>
      <c r="Z856" s="116">
        <f t="shared" si="116"/>
        <v>31</v>
      </c>
    </row>
    <row r="857" spans="2:26">
      <c r="B857" s="100" t="s">
        <v>2313</v>
      </c>
      <c r="C857" s="100" t="s">
        <v>1626</v>
      </c>
      <c r="D857" s="100" t="s">
        <v>2314</v>
      </c>
      <c r="F857" s="100" t="s">
        <v>867</v>
      </c>
      <c r="G857" s="134">
        <v>41131</v>
      </c>
      <c r="H857" s="274">
        <v>10</v>
      </c>
      <c r="I857" s="274">
        <v>8</v>
      </c>
      <c r="J857" s="275">
        <v>2012</v>
      </c>
      <c r="K857" s="99" t="s">
        <v>58</v>
      </c>
      <c r="L857" s="99" t="s">
        <v>2315</v>
      </c>
      <c r="M857" s="99" t="s">
        <v>798</v>
      </c>
      <c r="N857" s="276">
        <f>4284*1.16</f>
        <v>4969.4399999999996</v>
      </c>
      <c r="Q857" s="105">
        <v>10</v>
      </c>
      <c r="R857" s="137">
        <f t="shared" si="114"/>
        <v>41.411999999999999</v>
      </c>
      <c r="S857" s="5">
        <v>1159.5360000000001</v>
      </c>
      <c r="T857" s="317">
        <f t="shared" si="117"/>
        <v>1283.7719999999999</v>
      </c>
      <c r="U857" s="15">
        <f t="shared" si="118"/>
        <v>124.23599999999988</v>
      </c>
      <c r="V857" s="137">
        <f t="shared" si="115"/>
        <v>3685.6679999999997</v>
      </c>
      <c r="W857" s="105">
        <v>17315</v>
      </c>
      <c r="Z857" s="116">
        <f t="shared" si="116"/>
        <v>31</v>
      </c>
    </row>
    <row r="858" spans="2:26">
      <c r="B858" s="100" t="s">
        <v>2313</v>
      </c>
      <c r="C858" s="100" t="s">
        <v>1626</v>
      </c>
      <c r="D858" s="100" t="s">
        <v>2314</v>
      </c>
      <c r="F858" s="100" t="s">
        <v>867</v>
      </c>
      <c r="G858" s="134">
        <v>41131</v>
      </c>
      <c r="H858" s="274">
        <v>10</v>
      </c>
      <c r="I858" s="274">
        <v>8</v>
      </c>
      <c r="J858" s="275">
        <v>2012</v>
      </c>
      <c r="K858" s="99" t="s">
        <v>58</v>
      </c>
      <c r="L858" s="99" t="s">
        <v>2315</v>
      </c>
      <c r="M858" s="99" t="s">
        <v>798</v>
      </c>
      <c r="N858" s="276">
        <f>4284*1.16</f>
        <v>4969.4399999999996</v>
      </c>
      <c r="Q858" s="105">
        <v>10</v>
      </c>
      <c r="R858" s="137">
        <f t="shared" si="114"/>
        <v>41.411999999999999</v>
      </c>
      <c r="S858" s="5">
        <v>1159.5360000000001</v>
      </c>
      <c r="T858" s="317">
        <f t="shared" si="117"/>
        <v>1283.7719999999999</v>
      </c>
      <c r="U858" s="15">
        <f t="shared" si="118"/>
        <v>124.23599999999988</v>
      </c>
      <c r="V858" s="137">
        <f t="shared" si="115"/>
        <v>3685.6679999999997</v>
      </c>
      <c r="W858" s="105">
        <v>17315</v>
      </c>
      <c r="Z858" s="116">
        <f t="shared" si="116"/>
        <v>31</v>
      </c>
    </row>
    <row r="859" spans="2:26">
      <c r="B859" s="100" t="s">
        <v>2313</v>
      </c>
      <c r="C859" s="100" t="s">
        <v>1626</v>
      </c>
      <c r="D859" s="100" t="s">
        <v>2314</v>
      </c>
      <c r="F859" s="100" t="s">
        <v>867</v>
      </c>
      <c r="G859" s="134">
        <v>41131</v>
      </c>
      <c r="H859" s="274">
        <v>10</v>
      </c>
      <c r="I859" s="274">
        <v>8</v>
      </c>
      <c r="J859" s="275">
        <v>2012</v>
      </c>
      <c r="K859" s="99" t="s">
        <v>58</v>
      </c>
      <c r="L859" s="99" t="s">
        <v>2315</v>
      </c>
      <c r="M859" s="99" t="s">
        <v>798</v>
      </c>
      <c r="N859" s="276">
        <f>4284*1.16</f>
        <v>4969.4399999999996</v>
      </c>
      <c r="Q859" s="105">
        <v>10</v>
      </c>
      <c r="R859" s="137">
        <f t="shared" si="114"/>
        <v>41.411999999999999</v>
      </c>
      <c r="S859" s="5">
        <v>1159.5360000000001</v>
      </c>
      <c r="T859" s="317">
        <f t="shared" si="117"/>
        <v>1283.7719999999999</v>
      </c>
      <c r="U859" s="15">
        <f t="shared" si="118"/>
        <v>124.23599999999988</v>
      </c>
      <c r="V859" s="137">
        <f t="shared" si="115"/>
        <v>3685.6679999999997</v>
      </c>
      <c r="W859" s="105">
        <v>17315</v>
      </c>
      <c r="Z859" s="116">
        <f t="shared" si="116"/>
        <v>31</v>
      </c>
    </row>
    <row r="860" spans="2:26">
      <c r="B860" s="100" t="s">
        <v>1485</v>
      </c>
      <c r="C860" s="100" t="s">
        <v>563</v>
      </c>
      <c r="D860" s="100" t="s">
        <v>2316</v>
      </c>
      <c r="F860" s="100" t="s">
        <v>565</v>
      </c>
      <c r="G860" s="134">
        <v>41122</v>
      </c>
      <c r="H860" s="274">
        <v>1</v>
      </c>
      <c r="I860" s="274">
        <v>8</v>
      </c>
      <c r="J860" s="275">
        <v>2012</v>
      </c>
      <c r="K860" s="99" t="s">
        <v>58</v>
      </c>
      <c r="L860" s="99" t="s">
        <v>2317</v>
      </c>
      <c r="M860" s="99" t="s">
        <v>798</v>
      </c>
      <c r="N860" s="276">
        <v>5995</v>
      </c>
      <c r="Q860" s="105">
        <v>10</v>
      </c>
      <c r="R860" s="137">
        <f t="shared" si="114"/>
        <v>49.958333333333336</v>
      </c>
      <c r="S860" s="5">
        <v>1398.8333333333335</v>
      </c>
      <c r="T860" s="317">
        <f t="shared" si="117"/>
        <v>1548.7083333333335</v>
      </c>
      <c r="U860" s="15">
        <f t="shared" si="118"/>
        <v>149.875</v>
      </c>
      <c r="V860" s="137">
        <f t="shared" si="115"/>
        <v>4446.2916666666661</v>
      </c>
      <c r="W860" s="105">
        <v>17375</v>
      </c>
      <c r="Z860" s="116">
        <f t="shared" si="116"/>
        <v>31</v>
      </c>
    </row>
    <row r="861" spans="2:26">
      <c r="B861" s="100" t="s">
        <v>2318</v>
      </c>
      <c r="C861" s="100" t="s">
        <v>2319</v>
      </c>
      <c r="D861" s="100">
        <v>3300</v>
      </c>
      <c r="F861" s="100" t="s">
        <v>565</v>
      </c>
      <c r="G861" s="134">
        <v>41122</v>
      </c>
      <c r="H861" s="274">
        <v>1</v>
      </c>
      <c r="I861" s="274">
        <v>8</v>
      </c>
      <c r="J861" s="275">
        <v>2012</v>
      </c>
      <c r="K861" s="99" t="s">
        <v>58</v>
      </c>
      <c r="L861" s="99" t="s">
        <v>2320</v>
      </c>
      <c r="M861" s="99" t="s">
        <v>798</v>
      </c>
      <c r="N861" s="276">
        <v>1675</v>
      </c>
      <c r="Q861" s="105">
        <v>10</v>
      </c>
      <c r="R861" s="137">
        <f t="shared" si="114"/>
        <v>13.958333333333334</v>
      </c>
      <c r="S861" s="5">
        <v>390.83333333333337</v>
      </c>
      <c r="T861" s="317">
        <f t="shared" si="117"/>
        <v>432.70833333333337</v>
      </c>
      <c r="U861" s="15">
        <f t="shared" si="118"/>
        <v>41.875</v>
      </c>
      <c r="V861" s="137">
        <f t="shared" si="115"/>
        <v>1242.2916666666665</v>
      </c>
      <c r="W861" s="105">
        <v>17375</v>
      </c>
      <c r="Z861" s="116">
        <f t="shared" si="116"/>
        <v>31</v>
      </c>
    </row>
    <row r="862" spans="2:26">
      <c r="B862" s="100" t="s">
        <v>2318</v>
      </c>
      <c r="C862" s="100" t="s">
        <v>2319</v>
      </c>
      <c r="D862" s="100">
        <v>3300</v>
      </c>
      <c r="F862" s="100" t="s">
        <v>565</v>
      </c>
      <c r="G862" s="134">
        <v>41122</v>
      </c>
      <c r="H862" s="274">
        <v>1</v>
      </c>
      <c r="I862" s="274">
        <v>8</v>
      </c>
      <c r="J862" s="275">
        <v>2012</v>
      </c>
      <c r="K862" s="99" t="s">
        <v>58</v>
      </c>
      <c r="L862" s="99" t="s">
        <v>2320</v>
      </c>
      <c r="M862" s="99" t="s">
        <v>798</v>
      </c>
      <c r="N862" s="276">
        <v>1675</v>
      </c>
      <c r="Q862" s="105">
        <v>10</v>
      </c>
      <c r="R862" s="137">
        <f t="shared" si="114"/>
        <v>13.958333333333334</v>
      </c>
      <c r="S862" s="5">
        <v>390.83333333333337</v>
      </c>
      <c r="T862" s="317">
        <f t="shared" si="117"/>
        <v>432.70833333333337</v>
      </c>
      <c r="U862" s="15">
        <f t="shared" si="118"/>
        <v>41.875</v>
      </c>
      <c r="V862" s="137">
        <f t="shared" si="115"/>
        <v>1242.2916666666665</v>
      </c>
      <c r="W862" s="105">
        <v>17375</v>
      </c>
      <c r="Z862" s="116">
        <f t="shared" si="116"/>
        <v>31</v>
      </c>
    </row>
    <row r="863" spans="2:26">
      <c r="B863" s="100" t="s">
        <v>2318</v>
      </c>
      <c r="C863" s="100" t="s">
        <v>2319</v>
      </c>
      <c r="D863" s="100">
        <v>3300</v>
      </c>
      <c r="F863" s="100" t="s">
        <v>565</v>
      </c>
      <c r="G863" s="134">
        <v>41122</v>
      </c>
      <c r="H863" s="274">
        <v>1</v>
      </c>
      <c r="I863" s="274">
        <v>8</v>
      </c>
      <c r="J863" s="275">
        <v>2012</v>
      </c>
      <c r="K863" s="99" t="s">
        <v>58</v>
      </c>
      <c r="L863" s="99" t="s">
        <v>2320</v>
      </c>
      <c r="M863" s="99" t="s">
        <v>798</v>
      </c>
      <c r="N863" s="276">
        <v>1675</v>
      </c>
      <c r="Q863" s="105">
        <v>10</v>
      </c>
      <c r="R863" s="137">
        <f t="shared" si="114"/>
        <v>13.958333333333334</v>
      </c>
      <c r="S863" s="5">
        <v>390.83333333333337</v>
      </c>
      <c r="T863" s="317">
        <f t="shared" si="117"/>
        <v>432.70833333333337</v>
      </c>
      <c r="U863" s="15">
        <f t="shared" si="118"/>
        <v>41.875</v>
      </c>
      <c r="V863" s="137">
        <f t="shared" si="115"/>
        <v>1242.2916666666665</v>
      </c>
      <c r="W863" s="105">
        <v>17375</v>
      </c>
      <c r="Z863" s="116">
        <f t="shared" si="116"/>
        <v>31</v>
      </c>
    </row>
    <row r="864" spans="2:26">
      <c r="B864" s="100" t="s">
        <v>2321</v>
      </c>
      <c r="C864" s="100" t="s">
        <v>2208</v>
      </c>
      <c r="D864" s="100" t="s">
        <v>2322</v>
      </c>
      <c r="F864" s="100" t="s">
        <v>565</v>
      </c>
      <c r="G864" s="134">
        <v>41122</v>
      </c>
      <c r="H864" s="274">
        <v>1</v>
      </c>
      <c r="I864" s="274">
        <v>8</v>
      </c>
      <c r="J864" s="275">
        <v>2012</v>
      </c>
      <c r="K864" s="99" t="s">
        <v>58</v>
      </c>
      <c r="L864" s="99" t="s">
        <v>2323</v>
      </c>
      <c r="M864" s="99" t="s">
        <v>798</v>
      </c>
      <c r="N864" s="276">
        <v>29575</v>
      </c>
      <c r="Q864" s="105">
        <v>10</v>
      </c>
      <c r="R864" s="137">
        <f t="shared" si="114"/>
        <v>246.45833333333334</v>
      </c>
      <c r="S864" s="5">
        <v>6900.8333333333339</v>
      </c>
      <c r="T864" s="317">
        <f t="shared" si="117"/>
        <v>7640.2083333333339</v>
      </c>
      <c r="U864" s="15">
        <f t="shared" si="118"/>
        <v>739.375</v>
      </c>
      <c r="V864" s="137">
        <f t="shared" si="115"/>
        <v>21934.791666666664</v>
      </c>
      <c r="W864" s="105">
        <v>17375</v>
      </c>
      <c r="Z864" s="116">
        <f t="shared" si="116"/>
        <v>31</v>
      </c>
    </row>
    <row r="865" spans="1:26">
      <c r="B865" s="100" t="s">
        <v>2318</v>
      </c>
      <c r="C865" s="100" t="s">
        <v>2319</v>
      </c>
      <c r="D865" s="100">
        <v>3300</v>
      </c>
      <c r="F865" s="100" t="s">
        <v>565</v>
      </c>
      <c r="G865" s="134">
        <v>41122</v>
      </c>
      <c r="H865" s="274">
        <v>1</v>
      </c>
      <c r="I865" s="274">
        <v>8</v>
      </c>
      <c r="J865" s="275">
        <v>2012</v>
      </c>
      <c r="K865" s="99" t="s">
        <v>58</v>
      </c>
      <c r="L865" s="99" t="s">
        <v>2324</v>
      </c>
      <c r="M865" s="99" t="s">
        <v>798</v>
      </c>
      <c r="N865" s="276">
        <v>1675</v>
      </c>
      <c r="Q865" s="105">
        <v>10</v>
      </c>
      <c r="R865" s="137">
        <f t="shared" si="114"/>
        <v>13.958333333333334</v>
      </c>
      <c r="S865" s="5">
        <v>390.83333333333337</v>
      </c>
      <c r="T865" s="317">
        <f t="shared" si="117"/>
        <v>432.70833333333337</v>
      </c>
      <c r="U865" s="15">
        <f t="shared" si="118"/>
        <v>41.875</v>
      </c>
      <c r="V865" s="137">
        <f t="shared" si="115"/>
        <v>1242.2916666666665</v>
      </c>
      <c r="W865" s="105">
        <v>17375</v>
      </c>
      <c r="Z865" s="116">
        <f t="shared" si="116"/>
        <v>31</v>
      </c>
    </row>
    <row r="866" spans="1:26">
      <c r="B866" s="100" t="s">
        <v>2318</v>
      </c>
      <c r="C866" s="100" t="s">
        <v>2319</v>
      </c>
      <c r="D866" s="100">
        <v>3300</v>
      </c>
      <c r="F866" s="100" t="s">
        <v>565</v>
      </c>
      <c r="G866" s="134">
        <v>41122</v>
      </c>
      <c r="H866" s="274">
        <v>1</v>
      </c>
      <c r="I866" s="274">
        <v>8</v>
      </c>
      <c r="J866" s="275">
        <v>2012</v>
      </c>
      <c r="K866" s="99" t="s">
        <v>58</v>
      </c>
      <c r="L866" s="99" t="s">
        <v>2324</v>
      </c>
      <c r="M866" s="99" t="s">
        <v>798</v>
      </c>
      <c r="N866" s="276">
        <v>1675</v>
      </c>
      <c r="Q866" s="105">
        <v>10</v>
      </c>
      <c r="R866" s="137">
        <f t="shared" si="114"/>
        <v>13.958333333333334</v>
      </c>
      <c r="S866" s="5">
        <v>390.83333333333337</v>
      </c>
      <c r="T866" s="317">
        <f t="shared" si="117"/>
        <v>432.70833333333337</v>
      </c>
      <c r="U866" s="15">
        <f t="shared" si="118"/>
        <v>41.875</v>
      </c>
      <c r="V866" s="137">
        <f t="shared" si="115"/>
        <v>1242.2916666666665</v>
      </c>
      <c r="W866" s="105">
        <v>17375</v>
      </c>
      <c r="Z866" s="116">
        <f t="shared" si="116"/>
        <v>31</v>
      </c>
    </row>
    <row r="867" spans="1:26">
      <c r="B867" s="100" t="s">
        <v>2318</v>
      </c>
      <c r="C867" s="100" t="s">
        <v>2319</v>
      </c>
      <c r="D867" s="100">
        <v>3300</v>
      </c>
      <c r="F867" s="100" t="s">
        <v>565</v>
      </c>
      <c r="G867" s="134">
        <v>41122</v>
      </c>
      <c r="H867" s="274">
        <v>1</v>
      </c>
      <c r="I867" s="274">
        <v>8</v>
      </c>
      <c r="J867" s="275">
        <v>2012</v>
      </c>
      <c r="K867" s="99" t="s">
        <v>58</v>
      </c>
      <c r="L867" s="99" t="s">
        <v>2324</v>
      </c>
      <c r="M867" s="99" t="s">
        <v>798</v>
      </c>
      <c r="N867" s="276">
        <v>1675</v>
      </c>
      <c r="Q867" s="105">
        <v>10</v>
      </c>
      <c r="R867" s="137">
        <f t="shared" si="114"/>
        <v>13.958333333333334</v>
      </c>
      <c r="S867" s="5">
        <v>390.83333333333337</v>
      </c>
      <c r="T867" s="317">
        <f t="shared" si="117"/>
        <v>432.70833333333337</v>
      </c>
      <c r="U867" s="15">
        <f t="shared" si="118"/>
        <v>41.875</v>
      </c>
      <c r="V867" s="137">
        <f t="shared" si="115"/>
        <v>1242.2916666666665</v>
      </c>
      <c r="W867" s="105">
        <v>17375</v>
      </c>
      <c r="Z867" s="116">
        <f t="shared" si="116"/>
        <v>31</v>
      </c>
    </row>
    <row r="868" spans="1:26">
      <c r="B868" s="100" t="s">
        <v>2318</v>
      </c>
      <c r="C868" s="100" t="s">
        <v>2319</v>
      </c>
      <c r="D868" s="100">
        <v>3300</v>
      </c>
      <c r="F868" s="100" t="s">
        <v>565</v>
      </c>
      <c r="G868" s="134">
        <v>41122</v>
      </c>
      <c r="H868" s="274">
        <v>1</v>
      </c>
      <c r="I868" s="274">
        <v>8</v>
      </c>
      <c r="J868" s="275">
        <v>2012</v>
      </c>
      <c r="K868" s="99" t="s">
        <v>58</v>
      </c>
      <c r="L868" s="99" t="s">
        <v>2324</v>
      </c>
      <c r="M868" s="99" t="s">
        <v>798</v>
      </c>
      <c r="N868" s="276">
        <v>1675</v>
      </c>
      <c r="Q868" s="105">
        <v>10</v>
      </c>
      <c r="R868" s="137">
        <f t="shared" si="114"/>
        <v>13.958333333333334</v>
      </c>
      <c r="S868" s="5">
        <v>390.83333333333337</v>
      </c>
      <c r="T868" s="317">
        <f t="shared" si="117"/>
        <v>432.70833333333337</v>
      </c>
      <c r="U868" s="15">
        <f t="shared" si="118"/>
        <v>41.875</v>
      </c>
      <c r="V868" s="137">
        <f t="shared" si="115"/>
        <v>1242.2916666666665</v>
      </c>
      <c r="W868" s="105">
        <v>17375</v>
      </c>
      <c r="Z868" s="116">
        <f t="shared" si="116"/>
        <v>31</v>
      </c>
    </row>
    <row r="869" spans="1:26">
      <c r="B869" s="100" t="s">
        <v>2318</v>
      </c>
      <c r="C869" s="100" t="s">
        <v>2319</v>
      </c>
      <c r="D869" s="100">
        <v>3300</v>
      </c>
      <c r="F869" s="100" t="s">
        <v>565</v>
      </c>
      <c r="G869" s="134">
        <v>41122</v>
      </c>
      <c r="H869" s="274">
        <v>1</v>
      </c>
      <c r="I869" s="274">
        <v>8</v>
      </c>
      <c r="J869" s="275">
        <v>2012</v>
      </c>
      <c r="K869" s="99" t="s">
        <v>58</v>
      </c>
      <c r="L869" s="99" t="s">
        <v>2324</v>
      </c>
      <c r="M869" s="99" t="s">
        <v>798</v>
      </c>
      <c r="N869" s="276">
        <v>1675</v>
      </c>
      <c r="Q869" s="105">
        <v>10</v>
      </c>
      <c r="R869" s="137">
        <f t="shared" si="114"/>
        <v>13.958333333333334</v>
      </c>
      <c r="S869" s="5">
        <v>390.83333333333337</v>
      </c>
      <c r="T869" s="317">
        <f t="shared" si="117"/>
        <v>432.70833333333337</v>
      </c>
      <c r="U869" s="15">
        <f t="shared" si="118"/>
        <v>41.875</v>
      </c>
      <c r="V869" s="137">
        <f t="shared" si="115"/>
        <v>1242.2916666666665</v>
      </c>
      <c r="W869" s="105">
        <v>17375</v>
      </c>
      <c r="Z869" s="116">
        <f t="shared" si="116"/>
        <v>31</v>
      </c>
    </row>
    <row r="870" spans="1:26">
      <c r="B870" s="100" t="s">
        <v>2318</v>
      </c>
      <c r="C870" s="100" t="s">
        <v>2319</v>
      </c>
      <c r="D870" s="100">
        <v>3300</v>
      </c>
      <c r="F870" s="100" t="s">
        <v>565</v>
      </c>
      <c r="G870" s="134">
        <v>41122</v>
      </c>
      <c r="H870" s="274">
        <v>1</v>
      </c>
      <c r="I870" s="274">
        <v>8</v>
      </c>
      <c r="J870" s="275">
        <v>2012</v>
      </c>
      <c r="K870" s="99" t="s">
        <v>58</v>
      </c>
      <c r="L870" s="99" t="s">
        <v>2324</v>
      </c>
      <c r="M870" s="99" t="s">
        <v>798</v>
      </c>
      <c r="N870" s="276">
        <v>1675</v>
      </c>
      <c r="Q870" s="105">
        <v>10</v>
      </c>
      <c r="R870" s="137">
        <f t="shared" ref="R870:R896" si="119">(N870/Q870)/12</f>
        <v>13.958333333333334</v>
      </c>
      <c r="S870" s="5">
        <v>390.83333333333337</v>
      </c>
      <c r="T870" s="317">
        <f t="shared" si="117"/>
        <v>432.70833333333337</v>
      </c>
      <c r="U870" s="15">
        <f t="shared" si="118"/>
        <v>41.875</v>
      </c>
      <c r="V870" s="137">
        <f t="shared" ref="V870:V896" si="120">N870-T870</f>
        <v>1242.2916666666665</v>
      </c>
      <c r="W870" s="105">
        <v>17375</v>
      </c>
      <c r="Z870" s="116">
        <f t="shared" ref="Z870:Z896" si="121">IF((DATEDIF(G870,Z$4,"m"))&gt;=120,120,(DATEDIF(G870,Z$4,"m")))</f>
        <v>31</v>
      </c>
    </row>
    <row r="871" spans="1:26" s="282" customFormat="1">
      <c r="A871" s="277"/>
      <c r="B871" s="277" t="s">
        <v>2325</v>
      </c>
      <c r="C871" s="277"/>
      <c r="D871" s="277"/>
      <c r="E871" s="277"/>
      <c r="F871" s="277" t="s">
        <v>2055</v>
      </c>
      <c r="G871" s="278">
        <v>41122</v>
      </c>
      <c r="H871" s="279">
        <v>1</v>
      </c>
      <c r="I871" s="279">
        <v>8</v>
      </c>
      <c r="J871" s="280">
        <v>2012</v>
      </c>
      <c r="K871" s="281" t="s">
        <v>58</v>
      </c>
      <c r="L871" s="281" t="s">
        <v>2326</v>
      </c>
      <c r="M871" s="281" t="s">
        <v>798</v>
      </c>
      <c r="N871" s="276">
        <v>725</v>
      </c>
      <c r="O871" s="112"/>
      <c r="Q871" s="283">
        <v>10</v>
      </c>
      <c r="R871" s="284">
        <f t="shared" si="119"/>
        <v>6.041666666666667</v>
      </c>
      <c r="S871" s="5">
        <v>169.16666666666669</v>
      </c>
      <c r="T871" s="317">
        <f t="shared" ref="T871:T896" si="122">Z871*R871</f>
        <v>187.29166666666669</v>
      </c>
      <c r="U871" s="15">
        <f t="shared" ref="U871:U896" si="123">T871-S871</f>
        <v>18.125</v>
      </c>
      <c r="V871" s="284">
        <f t="shared" si="120"/>
        <v>537.70833333333326</v>
      </c>
      <c r="W871" s="283">
        <v>17384</v>
      </c>
      <c r="Z871" s="285">
        <f t="shared" si="121"/>
        <v>31</v>
      </c>
    </row>
    <row r="872" spans="1:26" s="282" customFormat="1">
      <c r="A872" s="277"/>
      <c r="B872" s="277" t="s">
        <v>2325</v>
      </c>
      <c r="C872" s="277"/>
      <c r="D872" s="277"/>
      <c r="E872" s="277"/>
      <c r="F872" s="277" t="s">
        <v>2055</v>
      </c>
      <c r="G872" s="278">
        <v>41122</v>
      </c>
      <c r="H872" s="279">
        <v>1</v>
      </c>
      <c r="I872" s="279">
        <v>8</v>
      </c>
      <c r="J872" s="280">
        <v>2012</v>
      </c>
      <c r="K872" s="281" t="s">
        <v>58</v>
      </c>
      <c r="L872" s="281" t="s">
        <v>2326</v>
      </c>
      <c r="M872" s="281" t="s">
        <v>798</v>
      </c>
      <c r="N872" s="276">
        <v>725</v>
      </c>
      <c r="O872" s="112"/>
      <c r="Q872" s="283">
        <v>10</v>
      </c>
      <c r="R872" s="284">
        <f t="shared" si="119"/>
        <v>6.041666666666667</v>
      </c>
      <c r="S872" s="5">
        <v>169.16666666666669</v>
      </c>
      <c r="T872" s="317">
        <f t="shared" si="122"/>
        <v>187.29166666666669</v>
      </c>
      <c r="U872" s="15">
        <f t="shared" si="123"/>
        <v>18.125</v>
      </c>
      <c r="V872" s="284">
        <f t="shared" si="120"/>
        <v>537.70833333333326</v>
      </c>
      <c r="W872" s="283">
        <v>17384</v>
      </c>
      <c r="Z872" s="285">
        <f t="shared" si="121"/>
        <v>31</v>
      </c>
    </row>
    <row r="873" spans="1:26" s="282" customFormat="1">
      <c r="A873" s="277"/>
      <c r="B873" s="277" t="s">
        <v>2325</v>
      </c>
      <c r="C873" s="277"/>
      <c r="D873" s="277"/>
      <c r="E873" s="277"/>
      <c r="F873" s="277" t="s">
        <v>2055</v>
      </c>
      <c r="G873" s="278">
        <v>41122</v>
      </c>
      <c r="H873" s="279">
        <v>1</v>
      </c>
      <c r="I873" s="279">
        <v>8</v>
      </c>
      <c r="J873" s="280">
        <v>2012</v>
      </c>
      <c r="K873" s="281" t="s">
        <v>58</v>
      </c>
      <c r="L873" s="281" t="s">
        <v>2326</v>
      </c>
      <c r="M873" s="281" t="s">
        <v>798</v>
      </c>
      <c r="N873" s="276">
        <v>725</v>
      </c>
      <c r="O873" s="112"/>
      <c r="Q873" s="283">
        <v>10</v>
      </c>
      <c r="R873" s="284">
        <f t="shared" si="119"/>
        <v>6.041666666666667</v>
      </c>
      <c r="S873" s="5">
        <v>169.16666666666669</v>
      </c>
      <c r="T873" s="317">
        <f t="shared" si="122"/>
        <v>187.29166666666669</v>
      </c>
      <c r="U873" s="15">
        <f t="shared" si="123"/>
        <v>18.125</v>
      </c>
      <c r="V873" s="284">
        <f t="shared" si="120"/>
        <v>537.70833333333326</v>
      </c>
      <c r="W873" s="283">
        <v>17384</v>
      </c>
      <c r="Z873" s="285">
        <f t="shared" si="121"/>
        <v>31</v>
      </c>
    </row>
    <row r="874" spans="1:26" s="282" customFormat="1">
      <c r="A874" s="277"/>
      <c r="B874" s="277" t="s">
        <v>2325</v>
      </c>
      <c r="C874" s="277"/>
      <c r="D874" s="277"/>
      <c r="E874" s="277"/>
      <c r="F874" s="277" t="s">
        <v>2055</v>
      </c>
      <c r="G874" s="278">
        <v>41122</v>
      </c>
      <c r="H874" s="279">
        <v>1</v>
      </c>
      <c r="I874" s="279">
        <v>8</v>
      </c>
      <c r="J874" s="280">
        <v>2012</v>
      </c>
      <c r="K874" s="281" t="s">
        <v>58</v>
      </c>
      <c r="L874" s="281" t="s">
        <v>2326</v>
      </c>
      <c r="M874" s="281" t="s">
        <v>798</v>
      </c>
      <c r="N874" s="276">
        <v>725</v>
      </c>
      <c r="O874" s="112"/>
      <c r="Q874" s="283">
        <v>10</v>
      </c>
      <c r="R874" s="284">
        <f t="shared" si="119"/>
        <v>6.041666666666667</v>
      </c>
      <c r="S874" s="5">
        <v>169.16666666666669</v>
      </c>
      <c r="T874" s="317">
        <f t="shared" si="122"/>
        <v>187.29166666666669</v>
      </c>
      <c r="U874" s="15">
        <f t="shared" si="123"/>
        <v>18.125</v>
      </c>
      <c r="V874" s="284">
        <f t="shared" si="120"/>
        <v>537.70833333333326</v>
      </c>
      <c r="W874" s="283">
        <v>17384</v>
      </c>
      <c r="Z874" s="285">
        <f t="shared" si="121"/>
        <v>31</v>
      </c>
    </row>
    <row r="875" spans="1:26" s="282" customFormat="1">
      <c r="A875" s="277"/>
      <c r="B875" s="277" t="s">
        <v>2325</v>
      </c>
      <c r="C875" s="277"/>
      <c r="D875" s="277"/>
      <c r="E875" s="277"/>
      <c r="F875" s="277" t="s">
        <v>2055</v>
      </c>
      <c r="G875" s="278">
        <v>41122</v>
      </c>
      <c r="H875" s="279">
        <v>1</v>
      </c>
      <c r="I875" s="279">
        <v>8</v>
      </c>
      <c r="J875" s="280">
        <v>2012</v>
      </c>
      <c r="K875" s="281" t="s">
        <v>58</v>
      </c>
      <c r="L875" s="281" t="s">
        <v>2326</v>
      </c>
      <c r="M875" s="281" t="s">
        <v>798</v>
      </c>
      <c r="N875" s="276">
        <v>725</v>
      </c>
      <c r="O875" s="112"/>
      <c r="Q875" s="283">
        <v>10</v>
      </c>
      <c r="R875" s="284">
        <f t="shared" si="119"/>
        <v>6.041666666666667</v>
      </c>
      <c r="S875" s="5">
        <v>169.16666666666669</v>
      </c>
      <c r="T875" s="317">
        <f t="shared" si="122"/>
        <v>187.29166666666669</v>
      </c>
      <c r="U875" s="15">
        <f t="shared" si="123"/>
        <v>18.125</v>
      </c>
      <c r="V875" s="284">
        <f t="shared" si="120"/>
        <v>537.70833333333326</v>
      </c>
      <c r="W875" s="283">
        <v>17384</v>
      </c>
      <c r="Z875" s="285">
        <f t="shared" si="121"/>
        <v>31</v>
      </c>
    </row>
    <row r="876" spans="1:26" s="282" customFormat="1">
      <c r="A876" s="277"/>
      <c r="B876" s="277" t="s">
        <v>2325</v>
      </c>
      <c r="C876" s="277"/>
      <c r="D876" s="277"/>
      <c r="E876" s="277"/>
      <c r="F876" s="277" t="s">
        <v>2055</v>
      </c>
      <c r="G876" s="278">
        <v>41122</v>
      </c>
      <c r="H876" s="279">
        <v>1</v>
      </c>
      <c r="I876" s="279">
        <v>8</v>
      </c>
      <c r="J876" s="280">
        <v>2012</v>
      </c>
      <c r="K876" s="281" t="s">
        <v>58</v>
      </c>
      <c r="L876" s="281" t="s">
        <v>2326</v>
      </c>
      <c r="M876" s="281" t="s">
        <v>798</v>
      </c>
      <c r="N876" s="276">
        <v>725</v>
      </c>
      <c r="O876" s="112"/>
      <c r="Q876" s="283">
        <v>10</v>
      </c>
      <c r="R876" s="284">
        <f t="shared" si="119"/>
        <v>6.041666666666667</v>
      </c>
      <c r="S876" s="5">
        <v>169.16666666666669</v>
      </c>
      <c r="T876" s="317">
        <f t="shared" si="122"/>
        <v>187.29166666666669</v>
      </c>
      <c r="U876" s="15">
        <f t="shared" si="123"/>
        <v>18.125</v>
      </c>
      <c r="V876" s="284">
        <f t="shared" si="120"/>
        <v>537.70833333333326</v>
      </c>
      <c r="W876" s="283">
        <v>17384</v>
      </c>
      <c r="Z876" s="285">
        <f t="shared" si="121"/>
        <v>31</v>
      </c>
    </row>
    <row r="877" spans="1:26" s="282" customFormat="1">
      <c r="A877" s="277"/>
      <c r="B877" s="277" t="s">
        <v>2325</v>
      </c>
      <c r="C877" s="277"/>
      <c r="D877" s="277"/>
      <c r="E877" s="277"/>
      <c r="F877" s="277" t="s">
        <v>2055</v>
      </c>
      <c r="G877" s="278">
        <v>41122</v>
      </c>
      <c r="H877" s="279">
        <v>1</v>
      </c>
      <c r="I877" s="279">
        <v>8</v>
      </c>
      <c r="J877" s="280">
        <v>2012</v>
      </c>
      <c r="K877" s="281" t="s">
        <v>58</v>
      </c>
      <c r="L877" s="281" t="s">
        <v>2326</v>
      </c>
      <c r="M877" s="281" t="s">
        <v>798</v>
      </c>
      <c r="N877" s="276">
        <v>725</v>
      </c>
      <c r="O877" s="112"/>
      <c r="Q877" s="283">
        <v>10</v>
      </c>
      <c r="R877" s="284">
        <f t="shared" si="119"/>
        <v>6.041666666666667</v>
      </c>
      <c r="S877" s="5">
        <v>169.16666666666669</v>
      </c>
      <c r="T877" s="317">
        <f t="shared" si="122"/>
        <v>187.29166666666669</v>
      </c>
      <c r="U877" s="15">
        <f t="shared" si="123"/>
        <v>18.125</v>
      </c>
      <c r="V877" s="284">
        <f t="shared" si="120"/>
        <v>537.70833333333326</v>
      </c>
      <c r="W877" s="283">
        <v>17384</v>
      </c>
      <c r="Z877" s="285">
        <f t="shared" si="121"/>
        <v>31</v>
      </c>
    </row>
    <row r="878" spans="1:26" s="282" customFormat="1">
      <c r="A878" s="277"/>
      <c r="B878" s="277" t="s">
        <v>2325</v>
      </c>
      <c r="C878" s="277"/>
      <c r="D878" s="277"/>
      <c r="E878" s="277"/>
      <c r="F878" s="277" t="s">
        <v>2055</v>
      </c>
      <c r="G878" s="278">
        <v>41122</v>
      </c>
      <c r="H878" s="279">
        <v>1</v>
      </c>
      <c r="I878" s="279">
        <v>8</v>
      </c>
      <c r="J878" s="280">
        <v>2012</v>
      </c>
      <c r="K878" s="281" t="s">
        <v>58</v>
      </c>
      <c r="L878" s="281" t="s">
        <v>2326</v>
      </c>
      <c r="M878" s="281" t="s">
        <v>798</v>
      </c>
      <c r="N878" s="276">
        <v>725</v>
      </c>
      <c r="O878" s="112"/>
      <c r="Q878" s="283">
        <v>10</v>
      </c>
      <c r="R878" s="284">
        <f t="shared" si="119"/>
        <v>6.041666666666667</v>
      </c>
      <c r="S878" s="5">
        <v>169.16666666666669</v>
      </c>
      <c r="T878" s="317">
        <f t="shared" si="122"/>
        <v>187.29166666666669</v>
      </c>
      <c r="U878" s="15">
        <f t="shared" si="123"/>
        <v>18.125</v>
      </c>
      <c r="V878" s="284">
        <f t="shared" si="120"/>
        <v>537.70833333333326</v>
      </c>
      <c r="W878" s="283">
        <v>17384</v>
      </c>
      <c r="Z878" s="285">
        <f t="shared" si="121"/>
        <v>31</v>
      </c>
    </row>
    <row r="879" spans="1:26" s="282" customFormat="1">
      <c r="A879" s="277"/>
      <c r="B879" s="277" t="s">
        <v>2325</v>
      </c>
      <c r="C879" s="277"/>
      <c r="D879" s="277"/>
      <c r="E879" s="277"/>
      <c r="F879" s="277" t="s">
        <v>2055</v>
      </c>
      <c r="G879" s="278">
        <v>41122</v>
      </c>
      <c r="H879" s="279">
        <v>1</v>
      </c>
      <c r="I879" s="279">
        <v>8</v>
      </c>
      <c r="J879" s="280">
        <v>2012</v>
      </c>
      <c r="K879" s="281" t="s">
        <v>58</v>
      </c>
      <c r="L879" s="281" t="s">
        <v>2326</v>
      </c>
      <c r="M879" s="281" t="s">
        <v>798</v>
      </c>
      <c r="N879" s="276">
        <v>725</v>
      </c>
      <c r="O879" s="112"/>
      <c r="Q879" s="283">
        <v>10</v>
      </c>
      <c r="R879" s="284">
        <f t="shared" si="119"/>
        <v>6.041666666666667</v>
      </c>
      <c r="S879" s="5">
        <v>169.16666666666669</v>
      </c>
      <c r="T879" s="317">
        <f t="shared" si="122"/>
        <v>187.29166666666669</v>
      </c>
      <c r="U879" s="15">
        <f t="shared" si="123"/>
        <v>18.125</v>
      </c>
      <c r="V879" s="284">
        <f t="shared" si="120"/>
        <v>537.70833333333326</v>
      </c>
      <c r="W879" s="283">
        <v>17384</v>
      </c>
      <c r="Z879" s="285">
        <f t="shared" si="121"/>
        <v>31</v>
      </c>
    </row>
    <row r="880" spans="1:26" s="282" customFormat="1">
      <c r="A880" s="277"/>
      <c r="B880" s="277" t="s">
        <v>2325</v>
      </c>
      <c r="C880" s="277"/>
      <c r="D880" s="277"/>
      <c r="E880" s="277"/>
      <c r="F880" s="277" t="s">
        <v>2055</v>
      </c>
      <c r="G880" s="278">
        <v>41122</v>
      </c>
      <c r="H880" s="279">
        <v>1</v>
      </c>
      <c r="I880" s="279">
        <v>8</v>
      </c>
      <c r="J880" s="280">
        <v>2012</v>
      </c>
      <c r="K880" s="281" t="s">
        <v>58</v>
      </c>
      <c r="L880" s="281" t="s">
        <v>2326</v>
      </c>
      <c r="M880" s="281" t="s">
        <v>798</v>
      </c>
      <c r="N880" s="276">
        <v>725</v>
      </c>
      <c r="O880" s="112"/>
      <c r="Q880" s="283">
        <v>10</v>
      </c>
      <c r="R880" s="284">
        <f t="shared" si="119"/>
        <v>6.041666666666667</v>
      </c>
      <c r="S880" s="5">
        <v>169.16666666666669</v>
      </c>
      <c r="T880" s="317">
        <f t="shared" si="122"/>
        <v>187.29166666666669</v>
      </c>
      <c r="U880" s="15">
        <f t="shared" si="123"/>
        <v>18.125</v>
      </c>
      <c r="V880" s="284">
        <f t="shared" si="120"/>
        <v>537.70833333333326</v>
      </c>
      <c r="W880" s="283">
        <v>17384</v>
      </c>
      <c r="Z880" s="285">
        <f t="shared" si="121"/>
        <v>31</v>
      </c>
    </row>
    <row r="881" spans="1:26" s="282" customFormat="1">
      <c r="A881" s="277"/>
      <c r="B881" s="277" t="s">
        <v>2325</v>
      </c>
      <c r="C881" s="277"/>
      <c r="D881" s="277"/>
      <c r="E881" s="277"/>
      <c r="F881" s="277" t="s">
        <v>2055</v>
      </c>
      <c r="G881" s="278">
        <v>41122</v>
      </c>
      <c r="H881" s="279">
        <v>1</v>
      </c>
      <c r="I881" s="279">
        <v>8</v>
      </c>
      <c r="J881" s="280">
        <v>2012</v>
      </c>
      <c r="K881" s="281" t="s">
        <v>58</v>
      </c>
      <c r="L881" s="281" t="s">
        <v>2326</v>
      </c>
      <c r="M881" s="281" t="s">
        <v>798</v>
      </c>
      <c r="N881" s="276">
        <v>725</v>
      </c>
      <c r="O881" s="112"/>
      <c r="Q881" s="283">
        <v>10</v>
      </c>
      <c r="R881" s="284">
        <f t="shared" si="119"/>
        <v>6.041666666666667</v>
      </c>
      <c r="S881" s="5">
        <v>169.16666666666669</v>
      </c>
      <c r="T881" s="317">
        <f t="shared" si="122"/>
        <v>187.29166666666669</v>
      </c>
      <c r="U881" s="15">
        <f t="shared" si="123"/>
        <v>18.125</v>
      </c>
      <c r="V881" s="284">
        <f t="shared" si="120"/>
        <v>537.70833333333326</v>
      </c>
      <c r="W881" s="283">
        <v>17384</v>
      </c>
      <c r="Z881" s="285">
        <f t="shared" si="121"/>
        <v>31</v>
      </c>
    </row>
    <row r="882" spans="1:26" s="282" customFormat="1">
      <c r="A882" s="277"/>
      <c r="B882" s="277" t="s">
        <v>2325</v>
      </c>
      <c r="C882" s="277"/>
      <c r="D882" s="277"/>
      <c r="E882" s="277"/>
      <c r="F882" s="277" t="s">
        <v>2055</v>
      </c>
      <c r="G882" s="278">
        <v>41122</v>
      </c>
      <c r="H882" s="279">
        <v>1</v>
      </c>
      <c r="I882" s="279">
        <v>8</v>
      </c>
      <c r="J882" s="280">
        <v>2012</v>
      </c>
      <c r="K882" s="281" t="s">
        <v>58</v>
      </c>
      <c r="L882" s="281" t="s">
        <v>2326</v>
      </c>
      <c r="M882" s="281" t="s">
        <v>798</v>
      </c>
      <c r="N882" s="276">
        <v>725</v>
      </c>
      <c r="O882" s="112"/>
      <c r="Q882" s="283">
        <v>10</v>
      </c>
      <c r="R882" s="284">
        <f t="shared" si="119"/>
        <v>6.041666666666667</v>
      </c>
      <c r="S882" s="5">
        <v>169.16666666666669</v>
      </c>
      <c r="T882" s="317">
        <f t="shared" si="122"/>
        <v>187.29166666666669</v>
      </c>
      <c r="U882" s="15">
        <f t="shared" si="123"/>
        <v>18.125</v>
      </c>
      <c r="V882" s="284">
        <f t="shared" si="120"/>
        <v>537.70833333333326</v>
      </c>
      <c r="W882" s="283">
        <v>17384</v>
      </c>
      <c r="Z882" s="285">
        <f t="shared" si="121"/>
        <v>31</v>
      </c>
    </row>
    <row r="883" spans="1:26" s="282" customFormat="1">
      <c r="A883" s="277"/>
      <c r="B883" s="277" t="s">
        <v>2325</v>
      </c>
      <c r="C883" s="277"/>
      <c r="D883" s="277"/>
      <c r="E883" s="277"/>
      <c r="F883" s="277" t="s">
        <v>2055</v>
      </c>
      <c r="G883" s="278">
        <v>41122</v>
      </c>
      <c r="H883" s="279">
        <v>1</v>
      </c>
      <c r="I883" s="279">
        <v>8</v>
      </c>
      <c r="J883" s="280">
        <v>2012</v>
      </c>
      <c r="K883" s="281" t="s">
        <v>58</v>
      </c>
      <c r="L883" s="281" t="s">
        <v>2326</v>
      </c>
      <c r="M883" s="281" t="s">
        <v>798</v>
      </c>
      <c r="N883" s="276">
        <v>725</v>
      </c>
      <c r="O883" s="112"/>
      <c r="Q883" s="283">
        <v>10</v>
      </c>
      <c r="R883" s="284">
        <f t="shared" si="119"/>
        <v>6.041666666666667</v>
      </c>
      <c r="S883" s="5">
        <v>169.16666666666669</v>
      </c>
      <c r="T883" s="317">
        <f t="shared" si="122"/>
        <v>187.29166666666669</v>
      </c>
      <c r="U883" s="15">
        <f t="shared" si="123"/>
        <v>18.125</v>
      </c>
      <c r="V883" s="284">
        <f t="shared" si="120"/>
        <v>537.70833333333326</v>
      </c>
      <c r="W883" s="283">
        <v>17384</v>
      </c>
      <c r="Z883" s="285">
        <f t="shared" si="121"/>
        <v>31</v>
      </c>
    </row>
    <row r="884" spans="1:26" s="282" customFormat="1">
      <c r="A884" s="277"/>
      <c r="B884" s="277" t="s">
        <v>2325</v>
      </c>
      <c r="C884" s="277"/>
      <c r="D884" s="277"/>
      <c r="E884" s="277"/>
      <c r="F884" s="277" t="s">
        <v>2055</v>
      </c>
      <c r="G884" s="278">
        <v>41122</v>
      </c>
      <c r="H884" s="279">
        <v>1</v>
      </c>
      <c r="I884" s="279">
        <v>8</v>
      </c>
      <c r="J884" s="280">
        <v>2012</v>
      </c>
      <c r="K884" s="281" t="s">
        <v>58</v>
      </c>
      <c r="L884" s="281" t="s">
        <v>2326</v>
      </c>
      <c r="M884" s="281" t="s">
        <v>798</v>
      </c>
      <c r="N884" s="276">
        <v>725</v>
      </c>
      <c r="O884" s="112"/>
      <c r="Q884" s="283">
        <v>10</v>
      </c>
      <c r="R884" s="284">
        <f t="shared" si="119"/>
        <v>6.041666666666667</v>
      </c>
      <c r="S884" s="5">
        <v>169.16666666666669</v>
      </c>
      <c r="T884" s="317">
        <f t="shared" si="122"/>
        <v>187.29166666666669</v>
      </c>
      <c r="U884" s="15">
        <f t="shared" si="123"/>
        <v>18.125</v>
      </c>
      <c r="V884" s="284">
        <f t="shared" si="120"/>
        <v>537.70833333333326</v>
      </c>
      <c r="W884" s="283">
        <v>17384</v>
      </c>
      <c r="Z884" s="285">
        <f t="shared" si="121"/>
        <v>31</v>
      </c>
    </row>
    <row r="885" spans="1:26" s="282" customFormat="1">
      <c r="A885" s="277"/>
      <c r="B885" s="277" t="s">
        <v>2325</v>
      </c>
      <c r="C885" s="277"/>
      <c r="D885" s="277"/>
      <c r="E885" s="277"/>
      <c r="F885" s="277" t="s">
        <v>2055</v>
      </c>
      <c r="G885" s="278">
        <v>41122</v>
      </c>
      <c r="H885" s="279">
        <v>1</v>
      </c>
      <c r="I885" s="279">
        <v>8</v>
      </c>
      <c r="J885" s="280">
        <v>2012</v>
      </c>
      <c r="K885" s="281" t="s">
        <v>58</v>
      </c>
      <c r="L885" s="281" t="s">
        <v>2326</v>
      </c>
      <c r="M885" s="281" t="s">
        <v>798</v>
      </c>
      <c r="N885" s="276">
        <v>725</v>
      </c>
      <c r="O885" s="112"/>
      <c r="Q885" s="283">
        <v>10</v>
      </c>
      <c r="R885" s="284">
        <f t="shared" si="119"/>
        <v>6.041666666666667</v>
      </c>
      <c r="S885" s="5">
        <v>169.16666666666669</v>
      </c>
      <c r="T885" s="317">
        <f t="shared" si="122"/>
        <v>187.29166666666669</v>
      </c>
      <c r="U885" s="15">
        <f t="shared" si="123"/>
        <v>18.125</v>
      </c>
      <c r="V885" s="284">
        <f t="shared" si="120"/>
        <v>537.70833333333326</v>
      </c>
      <c r="W885" s="283">
        <v>17384</v>
      </c>
      <c r="Z885" s="285">
        <f t="shared" si="121"/>
        <v>31</v>
      </c>
    </row>
    <row r="886" spans="1:26" s="282" customFormat="1">
      <c r="A886" s="277"/>
      <c r="B886" s="277" t="s">
        <v>2325</v>
      </c>
      <c r="C886" s="277"/>
      <c r="D886" s="277"/>
      <c r="E886" s="277"/>
      <c r="F886" s="277" t="s">
        <v>2055</v>
      </c>
      <c r="G886" s="278">
        <v>41122</v>
      </c>
      <c r="H886" s="279">
        <v>1</v>
      </c>
      <c r="I886" s="279">
        <v>8</v>
      </c>
      <c r="J886" s="280">
        <v>2012</v>
      </c>
      <c r="K886" s="281" t="s">
        <v>58</v>
      </c>
      <c r="L886" s="281" t="s">
        <v>2326</v>
      </c>
      <c r="M886" s="281" t="s">
        <v>798</v>
      </c>
      <c r="N886" s="276">
        <v>725</v>
      </c>
      <c r="O886" s="112"/>
      <c r="Q886" s="283">
        <v>10</v>
      </c>
      <c r="R886" s="284">
        <f t="shared" si="119"/>
        <v>6.041666666666667</v>
      </c>
      <c r="S886" s="5">
        <v>169.16666666666669</v>
      </c>
      <c r="T886" s="317">
        <f t="shared" si="122"/>
        <v>187.29166666666669</v>
      </c>
      <c r="U886" s="15">
        <f t="shared" si="123"/>
        <v>18.125</v>
      </c>
      <c r="V886" s="284">
        <f t="shared" si="120"/>
        <v>537.70833333333326</v>
      </c>
      <c r="W886" s="283">
        <v>17384</v>
      </c>
      <c r="Z886" s="285">
        <f t="shared" si="121"/>
        <v>31</v>
      </c>
    </row>
    <row r="887" spans="1:26" s="282" customFormat="1">
      <c r="A887" s="277"/>
      <c r="B887" s="277" t="s">
        <v>2325</v>
      </c>
      <c r="C887" s="277"/>
      <c r="D887" s="277"/>
      <c r="E887" s="277"/>
      <c r="F887" s="277" t="s">
        <v>2055</v>
      </c>
      <c r="G887" s="278">
        <v>41122</v>
      </c>
      <c r="H887" s="279">
        <v>1</v>
      </c>
      <c r="I887" s="279">
        <v>8</v>
      </c>
      <c r="J887" s="280">
        <v>2012</v>
      </c>
      <c r="K887" s="281" t="s">
        <v>58</v>
      </c>
      <c r="L887" s="281" t="s">
        <v>2326</v>
      </c>
      <c r="M887" s="281" t="s">
        <v>798</v>
      </c>
      <c r="N887" s="276">
        <v>725</v>
      </c>
      <c r="O887" s="112"/>
      <c r="Q887" s="283">
        <v>10</v>
      </c>
      <c r="R887" s="284">
        <f t="shared" si="119"/>
        <v>6.041666666666667</v>
      </c>
      <c r="S887" s="5">
        <v>169.16666666666669</v>
      </c>
      <c r="T887" s="317">
        <f t="shared" si="122"/>
        <v>187.29166666666669</v>
      </c>
      <c r="U887" s="15">
        <f t="shared" si="123"/>
        <v>18.125</v>
      </c>
      <c r="V887" s="284">
        <f t="shared" si="120"/>
        <v>537.70833333333326</v>
      </c>
      <c r="W887" s="283">
        <v>17384</v>
      </c>
      <c r="Z887" s="285">
        <f t="shared" si="121"/>
        <v>31</v>
      </c>
    </row>
    <row r="888" spans="1:26" s="282" customFormat="1">
      <c r="A888" s="277"/>
      <c r="B888" s="277" t="s">
        <v>2325</v>
      </c>
      <c r="C888" s="277"/>
      <c r="D888" s="277"/>
      <c r="E888" s="277"/>
      <c r="F888" s="277" t="s">
        <v>2055</v>
      </c>
      <c r="G888" s="278">
        <v>41122</v>
      </c>
      <c r="H888" s="279">
        <v>1</v>
      </c>
      <c r="I888" s="279">
        <v>8</v>
      </c>
      <c r="J888" s="280">
        <v>2012</v>
      </c>
      <c r="K888" s="281" t="s">
        <v>58</v>
      </c>
      <c r="L888" s="281" t="s">
        <v>2326</v>
      </c>
      <c r="M888" s="281" t="s">
        <v>798</v>
      </c>
      <c r="N888" s="276">
        <v>725</v>
      </c>
      <c r="O888" s="112"/>
      <c r="Q888" s="283">
        <v>10</v>
      </c>
      <c r="R888" s="284">
        <f t="shared" si="119"/>
        <v>6.041666666666667</v>
      </c>
      <c r="S888" s="5">
        <v>169.16666666666669</v>
      </c>
      <c r="T888" s="317">
        <f t="shared" si="122"/>
        <v>187.29166666666669</v>
      </c>
      <c r="U888" s="15">
        <f t="shared" si="123"/>
        <v>18.125</v>
      </c>
      <c r="V888" s="284">
        <f t="shared" si="120"/>
        <v>537.70833333333326</v>
      </c>
      <c r="W888" s="283">
        <v>17384</v>
      </c>
      <c r="Z888" s="285">
        <f t="shared" si="121"/>
        <v>31</v>
      </c>
    </row>
    <row r="889" spans="1:26" s="282" customFormat="1">
      <c r="A889" s="277"/>
      <c r="B889" s="277" t="s">
        <v>2325</v>
      </c>
      <c r="C889" s="277"/>
      <c r="D889" s="277"/>
      <c r="E889" s="277"/>
      <c r="F889" s="277" t="s">
        <v>2055</v>
      </c>
      <c r="G889" s="278">
        <v>41122</v>
      </c>
      <c r="H889" s="279">
        <v>1</v>
      </c>
      <c r="I889" s="279">
        <v>8</v>
      </c>
      <c r="J889" s="280">
        <v>2012</v>
      </c>
      <c r="K889" s="281" t="s">
        <v>58</v>
      </c>
      <c r="L889" s="281" t="s">
        <v>2326</v>
      </c>
      <c r="M889" s="281" t="s">
        <v>798</v>
      </c>
      <c r="N889" s="276">
        <v>725</v>
      </c>
      <c r="O889" s="112"/>
      <c r="Q889" s="283">
        <v>10</v>
      </c>
      <c r="R889" s="284">
        <f t="shared" si="119"/>
        <v>6.041666666666667</v>
      </c>
      <c r="S889" s="5">
        <v>169.16666666666669</v>
      </c>
      <c r="T889" s="317">
        <f t="shared" si="122"/>
        <v>187.29166666666669</v>
      </c>
      <c r="U889" s="15">
        <f t="shared" si="123"/>
        <v>18.125</v>
      </c>
      <c r="V889" s="284">
        <f t="shared" si="120"/>
        <v>537.70833333333326</v>
      </c>
      <c r="W889" s="283">
        <v>17384</v>
      </c>
      <c r="Z889" s="285">
        <f t="shared" si="121"/>
        <v>31</v>
      </c>
    </row>
    <row r="890" spans="1:26" s="282" customFormat="1">
      <c r="A890" s="277"/>
      <c r="B890" s="277" t="s">
        <v>2325</v>
      </c>
      <c r="C890" s="277"/>
      <c r="D890" s="277"/>
      <c r="E890" s="277"/>
      <c r="F890" s="277" t="s">
        <v>2055</v>
      </c>
      <c r="G890" s="278">
        <v>41122</v>
      </c>
      <c r="H890" s="279">
        <v>1</v>
      </c>
      <c r="I890" s="279">
        <v>8</v>
      </c>
      <c r="J890" s="280">
        <v>2012</v>
      </c>
      <c r="K890" s="281" t="s">
        <v>58</v>
      </c>
      <c r="L890" s="281" t="s">
        <v>2326</v>
      </c>
      <c r="M890" s="281" t="s">
        <v>798</v>
      </c>
      <c r="N890" s="276">
        <v>725</v>
      </c>
      <c r="O890" s="112"/>
      <c r="Q890" s="283">
        <v>10</v>
      </c>
      <c r="R890" s="284">
        <f t="shared" si="119"/>
        <v>6.041666666666667</v>
      </c>
      <c r="S890" s="5">
        <v>169.16666666666669</v>
      </c>
      <c r="T890" s="317">
        <f t="shared" si="122"/>
        <v>187.29166666666669</v>
      </c>
      <c r="U890" s="15">
        <f t="shared" si="123"/>
        <v>18.125</v>
      </c>
      <c r="V890" s="284">
        <f t="shared" si="120"/>
        <v>537.70833333333326</v>
      </c>
      <c r="W890" s="283">
        <v>17384</v>
      </c>
      <c r="Z890" s="285">
        <f t="shared" si="121"/>
        <v>31</v>
      </c>
    </row>
    <row r="891" spans="1:26" s="282" customFormat="1">
      <c r="A891" s="277"/>
      <c r="B891" s="277" t="s">
        <v>2325</v>
      </c>
      <c r="C891" s="277"/>
      <c r="D891" s="277"/>
      <c r="E891" s="277"/>
      <c r="F891" s="277" t="s">
        <v>2055</v>
      </c>
      <c r="G891" s="278">
        <v>41122</v>
      </c>
      <c r="H891" s="279">
        <v>1</v>
      </c>
      <c r="I891" s="279">
        <v>8</v>
      </c>
      <c r="J891" s="280">
        <v>2012</v>
      </c>
      <c r="K891" s="281" t="s">
        <v>58</v>
      </c>
      <c r="L891" s="281" t="s">
        <v>2326</v>
      </c>
      <c r="M891" s="281" t="s">
        <v>798</v>
      </c>
      <c r="N891" s="276">
        <v>725</v>
      </c>
      <c r="O891" s="112"/>
      <c r="Q891" s="283">
        <v>10</v>
      </c>
      <c r="R891" s="284">
        <f t="shared" si="119"/>
        <v>6.041666666666667</v>
      </c>
      <c r="S891" s="5">
        <v>169.16666666666669</v>
      </c>
      <c r="T891" s="317">
        <f t="shared" si="122"/>
        <v>187.29166666666669</v>
      </c>
      <c r="U891" s="15">
        <f t="shared" si="123"/>
        <v>18.125</v>
      </c>
      <c r="V891" s="284">
        <f t="shared" si="120"/>
        <v>537.70833333333326</v>
      </c>
      <c r="W891" s="283">
        <v>17384</v>
      </c>
      <c r="Z891" s="285">
        <f t="shared" si="121"/>
        <v>31</v>
      </c>
    </row>
    <row r="892" spans="1:26" s="282" customFormat="1">
      <c r="A892" s="277"/>
      <c r="B892" s="277" t="s">
        <v>2325</v>
      </c>
      <c r="C892" s="277"/>
      <c r="D892" s="277"/>
      <c r="E892" s="277"/>
      <c r="F892" s="277" t="s">
        <v>2055</v>
      </c>
      <c r="G892" s="278">
        <v>41122</v>
      </c>
      <c r="H892" s="279">
        <v>1</v>
      </c>
      <c r="I892" s="279">
        <v>8</v>
      </c>
      <c r="J892" s="280">
        <v>2012</v>
      </c>
      <c r="K892" s="281" t="s">
        <v>58</v>
      </c>
      <c r="L892" s="281" t="s">
        <v>2326</v>
      </c>
      <c r="M892" s="281" t="s">
        <v>798</v>
      </c>
      <c r="N892" s="276">
        <v>725</v>
      </c>
      <c r="O892" s="112"/>
      <c r="Q892" s="283">
        <v>10</v>
      </c>
      <c r="R892" s="284">
        <f t="shared" si="119"/>
        <v>6.041666666666667</v>
      </c>
      <c r="S892" s="5">
        <v>169.16666666666669</v>
      </c>
      <c r="T892" s="317">
        <f t="shared" si="122"/>
        <v>187.29166666666669</v>
      </c>
      <c r="U892" s="15">
        <f t="shared" si="123"/>
        <v>18.125</v>
      </c>
      <c r="V892" s="284">
        <f t="shared" si="120"/>
        <v>537.70833333333326</v>
      </c>
      <c r="W892" s="283">
        <v>17384</v>
      </c>
      <c r="Z892" s="285">
        <f t="shared" si="121"/>
        <v>31</v>
      </c>
    </row>
    <row r="893" spans="1:26" s="282" customFormat="1">
      <c r="A893" s="277"/>
      <c r="B893" s="277" t="s">
        <v>2325</v>
      </c>
      <c r="C893" s="277"/>
      <c r="D893" s="277"/>
      <c r="E893" s="277"/>
      <c r="F893" s="277" t="s">
        <v>2055</v>
      </c>
      <c r="G893" s="278">
        <v>41122</v>
      </c>
      <c r="H893" s="279">
        <v>1</v>
      </c>
      <c r="I893" s="279">
        <v>8</v>
      </c>
      <c r="J893" s="280">
        <v>2012</v>
      </c>
      <c r="K893" s="281" t="s">
        <v>58</v>
      </c>
      <c r="L893" s="281" t="s">
        <v>2326</v>
      </c>
      <c r="M893" s="281" t="s">
        <v>798</v>
      </c>
      <c r="N893" s="276">
        <v>725</v>
      </c>
      <c r="O893" s="112"/>
      <c r="Q893" s="283">
        <v>10</v>
      </c>
      <c r="R893" s="284">
        <f t="shared" si="119"/>
        <v>6.041666666666667</v>
      </c>
      <c r="S893" s="5">
        <v>169.16666666666669</v>
      </c>
      <c r="T893" s="317">
        <f t="shared" si="122"/>
        <v>187.29166666666669</v>
      </c>
      <c r="U893" s="15">
        <f t="shared" si="123"/>
        <v>18.125</v>
      </c>
      <c r="V893" s="284">
        <f t="shared" si="120"/>
        <v>537.70833333333326</v>
      </c>
      <c r="W893" s="283">
        <v>17384</v>
      </c>
      <c r="Z893" s="285">
        <f t="shared" si="121"/>
        <v>31</v>
      </c>
    </row>
    <row r="894" spans="1:26" s="282" customFormat="1">
      <c r="A894" s="277"/>
      <c r="B894" s="277" t="s">
        <v>2325</v>
      </c>
      <c r="C894" s="277"/>
      <c r="D894" s="277"/>
      <c r="E894" s="277"/>
      <c r="F894" s="277" t="s">
        <v>2055</v>
      </c>
      <c r="G894" s="278">
        <v>41122</v>
      </c>
      <c r="H894" s="279">
        <v>1</v>
      </c>
      <c r="I894" s="279">
        <v>8</v>
      </c>
      <c r="J894" s="280">
        <v>2012</v>
      </c>
      <c r="K894" s="281" t="s">
        <v>58</v>
      </c>
      <c r="L894" s="281" t="s">
        <v>2326</v>
      </c>
      <c r="M894" s="281" t="s">
        <v>798</v>
      </c>
      <c r="N894" s="276">
        <v>725</v>
      </c>
      <c r="O894" s="112"/>
      <c r="Q894" s="283">
        <v>10</v>
      </c>
      <c r="R894" s="284">
        <f t="shared" si="119"/>
        <v>6.041666666666667</v>
      </c>
      <c r="S894" s="5">
        <v>169.16666666666669</v>
      </c>
      <c r="T894" s="317">
        <f t="shared" si="122"/>
        <v>187.29166666666669</v>
      </c>
      <c r="U894" s="15">
        <f t="shared" si="123"/>
        <v>18.125</v>
      </c>
      <c r="V894" s="284">
        <f t="shared" si="120"/>
        <v>537.70833333333326</v>
      </c>
      <c r="W894" s="283">
        <v>17384</v>
      </c>
      <c r="Z894" s="285">
        <f t="shared" si="121"/>
        <v>31</v>
      </c>
    </row>
    <row r="895" spans="1:26" s="282" customFormat="1">
      <c r="A895" s="277"/>
      <c r="B895" s="277" t="s">
        <v>2325</v>
      </c>
      <c r="C895" s="277"/>
      <c r="D895" s="277"/>
      <c r="E895" s="277"/>
      <c r="F895" s="277" t="s">
        <v>2055</v>
      </c>
      <c r="G895" s="278">
        <v>41122</v>
      </c>
      <c r="H895" s="279">
        <v>1</v>
      </c>
      <c r="I895" s="279">
        <v>8</v>
      </c>
      <c r="J895" s="280">
        <v>2012</v>
      </c>
      <c r="K895" s="281" t="s">
        <v>58</v>
      </c>
      <c r="L895" s="281" t="s">
        <v>2326</v>
      </c>
      <c r="M895" s="281" t="s">
        <v>798</v>
      </c>
      <c r="N895" s="276">
        <v>725</v>
      </c>
      <c r="O895" s="112"/>
      <c r="Q895" s="283">
        <v>10</v>
      </c>
      <c r="R895" s="284">
        <f t="shared" si="119"/>
        <v>6.041666666666667</v>
      </c>
      <c r="S895" s="5">
        <v>169.16666666666669</v>
      </c>
      <c r="T895" s="317">
        <f t="shared" si="122"/>
        <v>187.29166666666669</v>
      </c>
      <c r="U895" s="15">
        <f t="shared" si="123"/>
        <v>18.125</v>
      </c>
      <c r="V895" s="284">
        <f t="shared" si="120"/>
        <v>537.70833333333326</v>
      </c>
      <c r="W895" s="283">
        <v>17384</v>
      </c>
      <c r="Z895" s="285">
        <f t="shared" si="121"/>
        <v>31</v>
      </c>
    </row>
    <row r="896" spans="1:26" s="282" customFormat="1">
      <c r="A896" s="277"/>
      <c r="B896" s="277" t="s">
        <v>2325</v>
      </c>
      <c r="C896" s="277"/>
      <c r="D896" s="277"/>
      <c r="E896" s="277"/>
      <c r="F896" s="277" t="s">
        <v>2055</v>
      </c>
      <c r="G896" s="278">
        <v>41122</v>
      </c>
      <c r="H896" s="279">
        <v>1</v>
      </c>
      <c r="I896" s="279">
        <v>8</v>
      </c>
      <c r="J896" s="280">
        <v>2012</v>
      </c>
      <c r="K896" s="281" t="s">
        <v>58</v>
      </c>
      <c r="L896" s="281" t="s">
        <v>2326</v>
      </c>
      <c r="M896" s="281" t="s">
        <v>798</v>
      </c>
      <c r="N896" s="276">
        <v>725</v>
      </c>
      <c r="O896" s="112"/>
      <c r="Q896" s="283">
        <v>10</v>
      </c>
      <c r="R896" s="284">
        <f t="shared" si="119"/>
        <v>6.041666666666667</v>
      </c>
      <c r="S896" s="5">
        <v>169.16666666666669</v>
      </c>
      <c r="T896" s="317">
        <f t="shared" si="122"/>
        <v>187.29166666666669</v>
      </c>
      <c r="U896" s="15">
        <f t="shared" si="123"/>
        <v>18.125</v>
      </c>
      <c r="V896" s="284">
        <f t="shared" si="120"/>
        <v>537.70833333333326</v>
      </c>
      <c r="W896" s="283">
        <v>17384</v>
      </c>
      <c r="Z896" s="285">
        <f t="shared" si="121"/>
        <v>31</v>
      </c>
    </row>
    <row r="897" spans="1:26" s="282" customFormat="1">
      <c r="A897" s="277"/>
      <c r="B897" s="277"/>
      <c r="C897" s="277"/>
      <c r="D897" s="277"/>
      <c r="E897" s="277"/>
      <c r="F897" s="277"/>
      <c r="N897" s="111">
        <f>SUM(N806:P896)</f>
        <v>269282.75748000015</v>
      </c>
      <c r="O897" s="273">
        <f>SUM(O806:O855)</f>
        <v>0</v>
      </c>
      <c r="P897" s="273">
        <f>SUM(P806:P855)</f>
        <v>0</v>
      </c>
      <c r="Q897" s="286"/>
      <c r="R897" s="115">
        <f>SUM(R806:R896)</f>
        <v>2244.0229789999953</v>
      </c>
      <c r="S897" s="115">
        <v>62832.643411999969</v>
      </c>
      <c r="T897" s="115">
        <f>SUM(T806:T896)</f>
        <v>69564.712349000154</v>
      </c>
      <c r="U897" s="115">
        <f>SUM(U806:U896)</f>
        <v>6732.0689369999945</v>
      </c>
      <c r="V897" s="115">
        <f>SUM(V806:V896)</f>
        <v>199718.04513100025</v>
      </c>
      <c r="Z897" s="285"/>
    </row>
    <row r="898" spans="1:26" s="282" customFormat="1">
      <c r="A898" s="277"/>
      <c r="B898" s="277"/>
      <c r="C898" s="277"/>
      <c r="D898" s="277"/>
      <c r="E898" s="277"/>
      <c r="F898" s="277"/>
      <c r="N898" s="104"/>
      <c r="O898" s="112"/>
      <c r="P898" s="112"/>
      <c r="Q898" s="283"/>
      <c r="R898" s="284"/>
      <c r="S898" s="284"/>
      <c r="T898" s="284"/>
      <c r="U898" s="284"/>
      <c r="V898" s="284"/>
      <c r="Z898" s="285"/>
    </row>
    <row r="899" spans="1:26" s="282" customFormat="1">
      <c r="A899" s="277"/>
      <c r="B899" s="277" t="s">
        <v>2327</v>
      </c>
      <c r="C899" s="277"/>
      <c r="D899" s="277" t="s">
        <v>2328</v>
      </c>
      <c r="E899" s="277"/>
      <c r="F899" s="277" t="s">
        <v>867</v>
      </c>
      <c r="G899" s="278">
        <v>41180</v>
      </c>
      <c r="H899" s="279">
        <v>28</v>
      </c>
      <c r="I899" s="279">
        <v>9</v>
      </c>
      <c r="J899" s="280">
        <v>2012</v>
      </c>
      <c r="K899" s="281" t="s">
        <v>58</v>
      </c>
      <c r="L899" s="281" t="s">
        <v>2329</v>
      </c>
      <c r="M899" s="281" t="s">
        <v>798</v>
      </c>
      <c r="N899" s="276">
        <v>18071.64</v>
      </c>
      <c r="O899" s="112"/>
      <c r="Q899" s="283">
        <v>10</v>
      </c>
      <c r="R899" s="284">
        <f>(N899/Q899)/12</f>
        <v>150.59700000000001</v>
      </c>
      <c r="S899" s="5">
        <v>4066.1190000000001</v>
      </c>
      <c r="T899" s="317">
        <f>Z899*R899</f>
        <v>4517.91</v>
      </c>
      <c r="U899" s="15">
        <f>T899-S899</f>
        <v>451.79099999999971</v>
      </c>
      <c r="V899" s="284">
        <f>N899-T899</f>
        <v>13553.73</v>
      </c>
      <c r="W899" s="283">
        <v>17419</v>
      </c>
      <c r="Z899" s="285">
        <f>IF((DATEDIF(G899,Z$4,"m"))&gt;=120,120,(DATEDIF(G899,Z$4,"m")))</f>
        <v>30</v>
      </c>
    </row>
    <row r="900" spans="1:26">
      <c r="B900" s="99" t="s">
        <v>2330</v>
      </c>
      <c r="D900" s="100">
        <v>2000</v>
      </c>
      <c r="F900" s="237" t="s">
        <v>2290</v>
      </c>
      <c r="G900" s="134">
        <v>41190</v>
      </c>
      <c r="H900" s="274">
        <v>8</v>
      </c>
      <c r="I900" s="274">
        <v>10</v>
      </c>
      <c r="J900" s="275">
        <v>2012</v>
      </c>
      <c r="K900" s="99" t="s">
        <v>58</v>
      </c>
      <c r="L900" s="99" t="s">
        <v>2331</v>
      </c>
      <c r="M900" s="99" t="s">
        <v>798</v>
      </c>
      <c r="N900" s="192">
        <v>9072.7099999999991</v>
      </c>
      <c r="O900" s="191" t="s">
        <v>1669</v>
      </c>
      <c r="P900" s="105"/>
      <c r="Q900" s="105">
        <v>10</v>
      </c>
      <c r="R900" s="284">
        <f>(N900/Q900)/12</f>
        <v>75.605916666666658</v>
      </c>
      <c r="S900" s="5">
        <v>1965.7538333333332</v>
      </c>
      <c r="T900" s="317">
        <f>Z900*R900</f>
        <v>2192.5715833333329</v>
      </c>
      <c r="U900" s="15">
        <f>T900-S900</f>
        <v>226.81774999999971</v>
      </c>
      <c r="V900" s="137">
        <f>N900-T900</f>
        <v>6880.1384166666667</v>
      </c>
      <c r="W900" s="105">
        <v>17577</v>
      </c>
      <c r="X900" s="138"/>
      <c r="Y900" s="234"/>
      <c r="Z900" s="116">
        <f>IF((DATEDIF(G900,Z$4,"m"))&gt;=120,120,(DATEDIF(G900,Z$4,"m")))</f>
        <v>29</v>
      </c>
    </row>
    <row r="901" spans="1:26" s="283" customFormat="1">
      <c r="A901" s="281"/>
      <c r="B901" s="287" t="s">
        <v>2332</v>
      </c>
      <c r="C901" s="287" t="s">
        <v>1744</v>
      </c>
      <c r="D901" s="287" t="s">
        <v>2333</v>
      </c>
      <c r="E901" s="287" t="s">
        <v>2334</v>
      </c>
      <c r="F901" s="288" t="s">
        <v>2055</v>
      </c>
      <c r="G901" s="289">
        <v>41235</v>
      </c>
      <c r="H901" s="290">
        <v>22</v>
      </c>
      <c r="I901" s="290">
        <v>11</v>
      </c>
      <c r="J901" s="291">
        <v>2012</v>
      </c>
      <c r="K901" s="287" t="s">
        <v>58</v>
      </c>
      <c r="L901" s="287" t="s">
        <v>2335</v>
      </c>
      <c r="M901" s="287" t="s">
        <v>798</v>
      </c>
      <c r="N901" s="292">
        <v>9495</v>
      </c>
      <c r="O901" s="293" t="s">
        <v>1669</v>
      </c>
      <c r="P901" s="294"/>
      <c r="Q901" s="283">
        <v>10</v>
      </c>
      <c r="R901" s="284">
        <f>(N901/Q901)/12</f>
        <v>79.125</v>
      </c>
      <c r="S901" s="5">
        <v>1978.125</v>
      </c>
      <c r="T901" s="317">
        <f>Z901*R901</f>
        <v>2215.5</v>
      </c>
      <c r="U901" s="15">
        <f>T901-S901</f>
        <v>237.375</v>
      </c>
      <c r="V901" s="295">
        <f>N901-T901</f>
        <v>7279.5</v>
      </c>
      <c r="W901" s="283">
        <v>17876</v>
      </c>
      <c r="X901" s="296"/>
      <c r="Y901" s="297"/>
      <c r="Z901" s="285">
        <f>IF((DATEDIF(G901,Z$4,"m"))&gt;=120,120,(DATEDIF(G901,Z$4,"m")))</f>
        <v>28</v>
      </c>
    </row>
    <row r="902" spans="1:26" s="283" customFormat="1">
      <c r="A902" s="281"/>
      <c r="B902" s="281"/>
      <c r="C902" s="281"/>
      <c r="D902" s="281"/>
      <c r="E902" s="281"/>
      <c r="F902" s="277"/>
      <c r="G902" s="278"/>
      <c r="H902" s="373"/>
      <c r="I902" s="373"/>
      <c r="J902" s="374"/>
      <c r="K902" s="281"/>
      <c r="L902" s="281"/>
      <c r="M902" s="281"/>
      <c r="N902" s="111">
        <f>SUM(N899:N901)</f>
        <v>36639.35</v>
      </c>
      <c r="O902" s="111">
        <f t="shared" ref="O902:V902" si="124">SUM(O899:O901)</f>
        <v>0</v>
      </c>
      <c r="P902" s="111">
        <f t="shared" si="124"/>
        <v>0</v>
      </c>
      <c r="Q902" s="301"/>
      <c r="R902" s="111">
        <f t="shared" si="124"/>
        <v>305.32791666666668</v>
      </c>
      <c r="S902" s="111">
        <v>8009.9978333333329</v>
      </c>
      <c r="T902" s="111">
        <f t="shared" si="124"/>
        <v>8925.9815833333323</v>
      </c>
      <c r="U902" s="111">
        <f t="shared" si="124"/>
        <v>915.98374999999942</v>
      </c>
      <c r="V902" s="111">
        <f t="shared" si="124"/>
        <v>27713.368416666664</v>
      </c>
      <c r="X902" s="296"/>
      <c r="Y902" s="297"/>
      <c r="Z902" s="375"/>
    </row>
    <row r="903" spans="1:26" s="283" customFormat="1">
      <c r="A903" s="281"/>
      <c r="B903" s="281"/>
      <c r="C903" s="281"/>
      <c r="D903" s="281"/>
      <c r="E903" s="281"/>
      <c r="F903" s="277"/>
      <c r="G903" s="278"/>
      <c r="H903" s="373"/>
      <c r="I903" s="373"/>
      <c r="J903" s="374"/>
      <c r="K903" s="281"/>
      <c r="L903" s="281"/>
      <c r="M903" s="281"/>
      <c r="N903" s="190"/>
      <c r="O903" s="191"/>
      <c r="R903" s="284"/>
      <c r="S903" s="5"/>
      <c r="T903" s="317"/>
      <c r="U903" s="15"/>
      <c r="V903" s="284"/>
      <c r="X903" s="296"/>
      <c r="Y903" s="297"/>
      <c r="Z903" s="375"/>
    </row>
    <row r="904" spans="1:26">
      <c r="A904" s="107" t="s">
        <v>2336</v>
      </c>
      <c r="B904" s="113"/>
      <c r="N904" s="117">
        <f>+N897+N804+N789+N902</f>
        <v>376447.56248000014</v>
      </c>
      <c r="O904" s="117"/>
      <c r="P904" s="117"/>
      <c r="Q904" s="89"/>
      <c r="R904" s="117">
        <f>+R897+R804+R789+R902</f>
        <v>3137.0630206666619</v>
      </c>
      <c r="S904" s="117">
        <v>88434.418870333306</v>
      </c>
      <c r="T904" s="117">
        <f>+T897+T804+T789+T902</f>
        <v>97845.607932333485</v>
      </c>
      <c r="U904" s="117">
        <f>+U897+U804+U789+U902</f>
        <v>9411.189061999994</v>
      </c>
      <c r="V904" s="117">
        <f>+V897+V804+V789+V902</f>
        <v>278601.95454766694</v>
      </c>
    </row>
    <row r="905" spans="1:26">
      <c r="Q905" s="138"/>
    </row>
    <row r="906" spans="1:26" ht="16.5" thickBot="1">
      <c r="A906" s="22" t="s">
        <v>726</v>
      </c>
      <c r="N906" s="298">
        <f>+N904+N785</f>
        <v>7944666.0629799962</v>
      </c>
      <c r="O906" s="298">
        <f>+O904+O785</f>
        <v>0</v>
      </c>
      <c r="P906" s="298">
        <f>+P904+P785</f>
        <v>0</v>
      </c>
      <c r="Q906" s="301"/>
      <c r="R906" s="298">
        <f>+R904+R785</f>
        <v>62243.758191500005</v>
      </c>
      <c r="S906" s="298">
        <v>5545737.1095161643</v>
      </c>
      <c r="T906" s="298">
        <f>+T904+T785</f>
        <v>5686949.5090906657</v>
      </c>
      <c r="U906" s="298">
        <f>+U904+U785</f>
        <v>141212.39957449998</v>
      </c>
      <c r="V906" s="298">
        <f>+V904+V785</f>
        <v>2257716.5538893342</v>
      </c>
    </row>
    <row r="907" spans="1:26" ht="16.5" thickTop="1">
      <c r="Q907" s="105"/>
    </row>
    <row r="908" spans="1:26" s="105" customFormat="1">
      <c r="A908" s="99"/>
      <c r="B908" s="99" t="s">
        <v>2337</v>
      </c>
      <c r="C908" s="99"/>
      <c r="D908" s="99"/>
      <c r="E908" s="99"/>
      <c r="F908" s="277" t="s">
        <v>2055</v>
      </c>
      <c r="G908" s="134">
        <v>41304</v>
      </c>
      <c r="H908" s="135">
        <v>30</v>
      </c>
      <c r="I908" s="135">
        <v>1</v>
      </c>
      <c r="J908" s="136">
        <v>2013</v>
      </c>
      <c r="K908" s="99" t="s">
        <v>58</v>
      </c>
      <c r="L908" s="99" t="s">
        <v>2338</v>
      </c>
      <c r="M908" s="99" t="s">
        <v>798</v>
      </c>
      <c r="N908" s="190">
        <v>7850</v>
      </c>
      <c r="O908" s="191" t="s">
        <v>1669</v>
      </c>
      <c r="Q908" s="105">
        <v>10</v>
      </c>
      <c r="R908" s="137">
        <f>(N908/Q908)/12</f>
        <v>65.416666666666671</v>
      </c>
      <c r="S908" s="5">
        <v>1504.5833333333335</v>
      </c>
      <c r="T908" s="317">
        <f>Z908*R908</f>
        <v>1700.8333333333335</v>
      </c>
      <c r="U908" s="15">
        <f>T908-S908</f>
        <v>196.25</v>
      </c>
      <c r="V908" s="284">
        <f>N908-T908</f>
        <v>6149.1666666666661</v>
      </c>
      <c r="W908" s="105">
        <v>17876</v>
      </c>
      <c r="X908" s="138"/>
      <c r="Y908" s="234"/>
      <c r="Z908" s="116">
        <f>IF((DATEDIF(G908,Z$4,"m"))&gt;=120,120,(DATEDIF(G908,Z$4,"m")))</f>
        <v>26</v>
      </c>
    </row>
    <row r="909" spans="1:26" s="105" customFormat="1">
      <c r="A909" s="99"/>
      <c r="B909" s="99" t="s">
        <v>2337</v>
      </c>
      <c r="C909" s="99"/>
      <c r="D909" s="99"/>
      <c r="E909" s="99"/>
      <c r="F909" s="277" t="s">
        <v>2055</v>
      </c>
      <c r="G909" s="134">
        <v>41304</v>
      </c>
      <c r="H909" s="135">
        <v>30</v>
      </c>
      <c r="I909" s="135">
        <v>1</v>
      </c>
      <c r="J909" s="136">
        <v>2013</v>
      </c>
      <c r="K909" s="99" t="s">
        <v>58</v>
      </c>
      <c r="L909" s="99" t="s">
        <v>2338</v>
      </c>
      <c r="M909" s="99" t="s">
        <v>798</v>
      </c>
      <c r="N909" s="190">
        <v>7850</v>
      </c>
      <c r="O909" s="191" t="s">
        <v>1669</v>
      </c>
      <c r="Q909" s="105">
        <v>10</v>
      </c>
      <c r="R909" s="137">
        <f>(N909/Q909)/12</f>
        <v>65.416666666666671</v>
      </c>
      <c r="S909" s="5">
        <v>1504.5833333333335</v>
      </c>
      <c r="T909" s="317">
        <f>Z909*R909</f>
        <v>1700.8333333333335</v>
      </c>
      <c r="U909" s="15">
        <f>T909-S909</f>
        <v>196.25</v>
      </c>
      <c r="V909" s="284">
        <f>N909-T909</f>
        <v>6149.1666666666661</v>
      </c>
      <c r="W909" s="105">
        <v>17876</v>
      </c>
      <c r="X909" s="138"/>
      <c r="Y909" s="234"/>
      <c r="Z909" s="116">
        <f>IF((DATEDIF(G909,Z$4,"m"))&gt;=120,120,(DATEDIF(G909,Z$4,"m")))</f>
        <v>26</v>
      </c>
    </row>
    <row r="910" spans="1:26" s="105" customFormat="1">
      <c r="A910" s="99"/>
      <c r="B910" s="99"/>
      <c r="C910" s="99"/>
      <c r="D910" s="99"/>
      <c r="E910" s="99"/>
      <c r="F910" s="99"/>
      <c r="G910" s="134"/>
      <c r="H910" s="135"/>
      <c r="I910" s="135"/>
      <c r="J910" s="136"/>
      <c r="K910" s="99"/>
      <c r="L910" s="99"/>
      <c r="M910" s="99"/>
      <c r="N910" s="111">
        <f>SUM(N907:N909)</f>
        <v>15700</v>
      </c>
      <c r="O910" s="273"/>
      <c r="P910" s="114"/>
      <c r="Q910" s="286"/>
      <c r="R910" s="115">
        <f>SUM(R907:R909)</f>
        <v>130.83333333333334</v>
      </c>
      <c r="S910" s="115">
        <v>3009.166666666667</v>
      </c>
      <c r="T910" s="115">
        <f>SUM(T907:T909)</f>
        <v>3401.666666666667</v>
      </c>
      <c r="U910" s="115">
        <f>SUM(U907:U909)</f>
        <v>392.5</v>
      </c>
      <c r="V910" s="115">
        <f>SUM(V907:V909)</f>
        <v>12298.333333333332</v>
      </c>
      <c r="X910" s="138"/>
      <c r="Y910" s="234"/>
      <c r="Z910" s="116"/>
    </row>
    <row r="911" spans="1:26">
      <c r="Q911" s="105"/>
    </row>
    <row r="912" spans="1:26" s="105" customFormat="1">
      <c r="A912" s="99"/>
      <c r="B912" s="99" t="s">
        <v>2339</v>
      </c>
      <c r="C912" s="99" t="s">
        <v>2340</v>
      </c>
      <c r="D912" s="99" t="s">
        <v>2341</v>
      </c>
      <c r="E912" s="99"/>
      <c r="F912" s="99" t="s">
        <v>1682</v>
      </c>
      <c r="G912" s="134">
        <v>41309</v>
      </c>
      <c r="H912" s="135">
        <v>4</v>
      </c>
      <c r="I912" s="135">
        <v>2</v>
      </c>
      <c r="J912" s="136">
        <v>2013</v>
      </c>
      <c r="K912" s="99" t="s">
        <v>58</v>
      </c>
      <c r="L912" s="99" t="s">
        <v>2342</v>
      </c>
      <c r="M912" s="99" t="s">
        <v>798</v>
      </c>
      <c r="N912" s="190">
        <v>23417.1</v>
      </c>
      <c r="O912" s="191" t="s">
        <v>1669</v>
      </c>
      <c r="Q912" s="105">
        <v>10</v>
      </c>
      <c r="R912" s="137">
        <f>(N912/Q912)/12</f>
        <v>195.14250000000001</v>
      </c>
      <c r="S912" s="5">
        <v>4293.1350000000002</v>
      </c>
      <c r="T912" s="317">
        <f>Z912*R912</f>
        <v>4878.5625</v>
      </c>
      <c r="U912" s="15">
        <f>T912-S912</f>
        <v>585.42749999999978</v>
      </c>
      <c r="V912" s="284">
        <f>N912-T912</f>
        <v>18538.537499999999</v>
      </c>
      <c r="W912" s="105">
        <v>17890</v>
      </c>
      <c r="X912" s="138"/>
      <c r="Y912" s="234"/>
      <c r="Z912" s="116">
        <f>IF((DATEDIF(G912,Z$4,"m"))&gt;=120,120,(DATEDIF(G912,Z$4,"m")))</f>
        <v>25</v>
      </c>
    </row>
    <row r="913" spans="2:27" s="105" customFormat="1">
      <c r="B913" s="105" t="s">
        <v>2343</v>
      </c>
      <c r="C913" s="105" t="s">
        <v>2208</v>
      </c>
      <c r="E913" s="99" t="s">
        <v>2344</v>
      </c>
      <c r="F913" s="99" t="s">
        <v>565</v>
      </c>
      <c r="G913" s="134">
        <v>41316</v>
      </c>
      <c r="H913" s="135">
        <v>11</v>
      </c>
      <c r="I913" s="135">
        <v>2</v>
      </c>
      <c r="J913" s="136">
        <v>2013</v>
      </c>
      <c r="K913" s="99" t="s">
        <v>58</v>
      </c>
      <c r="L913" s="99" t="s">
        <v>2345</v>
      </c>
      <c r="M913" s="99" t="s">
        <v>798</v>
      </c>
      <c r="N913" s="190">
        <v>38490</v>
      </c>
      <c r="O913" s="191"/>
      <c r="Q913" s="105">
        <v>10</v>
      </c>
      <c r="R913" s="137">
        <f>(((N913)-1)/10)/12</f>
        <v>320.74166666666667</v>
      </c>
      <c r="S913" s="5">
        <v>7056.3166666666666</v>
      </c>
      <c r="T913" s="317">
        <f>Z913*R913</f>
        <v>8018.541666666667</v>
      </c>
      <c r="U913" s="15">
        <f>T913-S913</f>
        <v>962.22500000000036</v>
      </c>
      <c r="V913" s="284">
        <f>N913-T913</f>
        <v>30471.458333333332</v>
      </c>
      <c r="W913" s="105">
        <v>18036</v>
      </c>
      <c r="Y913" s="137"/>
      <c r="Z913" s="116">
        <f>IF((DATEDIF(G913,Z$4,"m"))&gt;=120,120,(DATEDIF(G913,Z$4,"m")))</f>
        <v>25</v>
      </c>
    </row>
    <row r="914" spans="2:27">
      <c r="N914" s="111">
        <f>SUM(N912:N913)</f>
        <v>61907.1</v>
      </c>
      <c r="O914" s="273"/>
      <c r="P914" s="114"/>
      <c r="Q914" s="286"/>
      <c r="R914" s="115">
        <f>SUM(R912:R913)</f>
        <v>515.88416666666672</v>
      </c>
      <c r="S914" s="115">
        <v>11349.451666666668</v>
      </c>
      <c r="T914" s="115">
        <f>SUM(T912:T913)</f>
        <v>12897.104166666668</v>
      </c>
      <c r="U914" s="115">
        <f>SUM(U912:U913)</f>
        <v>1547.6525000000001</v>
      </c>
      <c r="V914" s="115">
        <f>SUM(V912:V913)</f>
        <v>49009.995833333334</v>
      </c>
    </row>
    <row r="915" spans="2:27">
      <c r="Q915" s="105"/>
    </row>
    <row r="916" spans="2:27">
      <c r="B916" s="100" t="s">
        <v>2346</v>
      </c>
      <c r="F916" s="100" t="s">
        <v>2347</v>
      </c>
      <c r="G916" s="134">
        <v>41438</v>
      </c>
      <c r="H916" s="274">
        <v>13</v>
      </c>
      <c r="I916" s="274">
        <v>6</v>
      </c>
      <c r="J916" s="275">
        <v>2013</v>
      </c>
      <c r="K916" s="99" t="s">
        <v>58</v>
      </c>
      <c r="L916" s="99" t="s">
        <v>2348</v>
      </c>
      <c r="M916" s="99" t="s">
        <v>798</v>
      </c>
      <c r="N916" s="190">
        <v>26845</v>
      </c>
      <c r="Q916" s="105">
        <v>10</v>
      </c>
      <c r="R916" s="137">
        <f>(((N916)-1)/10)/12</f>
        <v>223.70000000000002</v>
      </c>
      <c r="S916" s="5">
        <v>4026.6000000000004</v>
      </c>
      <c r="T916" s="317">
        <f>Z916*R916</f>
        <v>4697.7000000000007</v>
      </c>
      <c r="U916" s="15">
        <f>T916-S916</f>
        <v>671.10000000000036</v>
      </c>
      <c r="V916" s="284">
        <f>N916-T916</f>
        <v>22147.3</v>
      </c>
      <c r="W916" s="105">
        <v>18257</v>
      </c>
      <c r="X916" s="105"/>
      <c r="Y916" s="137"/>
      <c r="Z916" s="116">
        <f>IF((DATEDIF(G916,Z$4,"m"))&gt;=120,120,(DATEDIF(G916,Z$4,"m")))</f>
        <v>21</v>
      </c>
      <c r="AA916" s="300" t="s">
        <v>2349</v>
      </c>
    </row>
    <row r="917" spans="2:27">
      <c r="B917" s="100" t="s">
        <v>2350</v>
      </c>
      <c r="C917" s="100" t="s">
        <v>2351</v>
      </c>
      <c r="F917" s="100" t="s">
        <v>2352</v>
      </c>
      <c r="G917" s="134">
        <v>41443</v>
      </c>
      <c r="H917" s="274">
        <v>18</v>
      </c>
      <c r="I917" s="274">
        <v>6</v>
      </c>
      <c r="J917" s="275">
        <v>2013</v>
      </c>
      <c r="K917" s="99" t="s">
        <v>58</v>
      </c>
      <c r="L917" s="99" t="s">
        <v>2353</v>
      </c>
      <c r="M917" s="99" t="s">
        <v>798</v>
      </c>
      <c r="N917" s="190">
        <v>196151.4</v>
      </c>
      <c r="Q917" s="105">
        <v>10</v>
      </c>
      <c r="R917" s="137">
        <f>(((N917)-1)/10)/12</f>
        <v>1634.5866666666668</v>
      </c>
      <c r="S917" s="5">
        <v>29422.560000000001</v>
      </c>
      <c r="T917" s="317">
        <f>Z917*R917</f>
        <v>34326.32</v>
      </c>
      <c r="U917" s="15">
        <f>T917-S917</f>
        <v>4903.7599999999984</v>
      </c>
      <c r="V917" s="284">
        <f>N917-T917</f>
        <v>161825.07999999999</v>
      </c>
      <c r="W917" s="105">
        <v>18058</v>
      </c>
      <c r="X917" s="105"/>
      <c r="Y917" s="137"/>
      <c r="Z917" s="116">
        <f>IF((DATEDIF(G917,Z$4,"m"))&gt;=120,120,(DATEDIF(G917,Z$4,"m")))</f>
        <v>21</v>
      </c>
      <c r="AA917" s="300" t="s">
        <v>2349</v>
      </c>
    </row>
    <row r="918" spans="2:27">
      <c r="N918" s="111">
        <f>SUM(N916:N917)</f>
        <v>222996.4</v>
      </c>
      <c r="Q918" s="286"/>
      <c r="R918" s="115">
        <f>SUM(R916:R917)</f>
        <v>1858.2866666666669</v>
      </c>
      <c r="S918" s="115">
        <v>33449.160000000003</v>
      </c>
      <c r="T918" s="115">
        <f>SUM(T916:T917)</f>
        <v>39024.020000000004</v>
      </c>
      <c r="U918" s="115">
        <f>SUM(U916:U917)</f>
        <v>5574.8599999999988</v>
      </c>
      <c r="V918" s="115">
        <f>SUM(V916:V917)</f>
        <v>183972.37999999998</v>
      </c>
      <c r="Z918" s="116"/>
    </row>
    <row r="919" spans="2:27">
      <c r="N919" s="301"/>
      <c r="Q919" s="286"/>
      <c r="R919" s="302"/>
      <c r="S919" s="302"/>
      <c r="T919" s="302"/>
      <c r="U919" s="302"/>
      <c r="V919" s="302"/>
      <c r="Z919" s="116"/>
    </row>
    <row r="920" spans="2:27">
      <c r="B920" s="100" t="s">
        <v>2354</v>
      </c>
      <c r="D920" s="100" t="s">
        <v>2355</v>
      </c>
      <c r="F920" s="100" t="s">
        <v>796</v>
      </c>
      <c r="G920" s="134">
        <v>41456</v>
      </c>
      <c r="H920" s="274">
        <v>1</v>
      </c>
      <c r="I920" s="274">
        <v>7</v>
      </c>
      <c r="J920" s="275">
        <v>2013</v>
      </c>
      <c r="K920" s="99" t="s">
        <v>58</v>
      </c>
      <c r="L920" s="99" t="s">
        <v>2356</v>
      </c>
      <c r="M920" s="99" t="s">
        <v>798</v>
      </c>
      <c r="N920" s="190">
        <v>7499.9970000000003</v>
      </c>
      <c r="Q920" s="54">
        <v>3</v>
      </c>
      <c r="R920" s="30">
        <f>(((N920)-1)/3)/12</f>
        <v>208.30547222222222</v>
      </c>
      <c r="S920" s="5">
        <v>3541.1930277777778</v>
      </c>
      <c r="T920" s="317">
        <f>Z920*R920</f>
        <v>4166.1094444444443</v>
      </c>
      <c r="U920" s="15">
        <f>T920-S920</f>
        <v>624.91641666666646</v>
      </c>
      <c r="V920" s="284">
        <f>N920-T920</f>
        <v>3333.887555555556</v>
      </c>
      <c r="W920" s="105">
        <v>18253</v>
      </c>
      <c r="X920" s="105"/>
      <c r="Y920" s="69"/>
      <c r="Z920" s="116">
        <f t="shared" ref="Z920:Z926" si="125">IF((DATEDIF(G920,Z$4,"m"))&gt;=120,120,(DATEDIF(G920,Z$4,"m")))</f>
        <v>20</v>
      </c>
      <c r="AA920" s="303" t="s">
        <v>2357</v>
      </c>
    </row>
    <row r="921" spans="2:27">
      <c r="B921" s="100" t="s">
        <v>2354</v>
      </c>
      <c r="D921" s="100" t="s">
        <v>2355</v>
      </c>
      <c r="F921" s="100" t="s">
        <v>796</v>
      </c>
      <c r="G921" s="134">
        <v>41456</v>
      </c>
      <c r="H921" s="274">
        <v>1</v>
      </c>
      <c r="I921" s="274">
        <v>7</v>
      </c>
      <c r="J921" s="275">
        <v>2013</v>
      </c>
      <c r="K921" s="99" t="s">
        <v>58</v>
      </c>
      <c r="L921" s="99" t="s">
        <v>2356</v>
      </c>
      <c r="M921" s="99" t="s">
        <v>798</v>
      </c>
      <c r="N921" s="190">
        <v>7499.9970000000003</v>
      </c>
      <c r="Q921" s="54">
        <v>3</v>
      </c>
      <c r="R921" s="30">
        <f>(((N921)-1)/3)/12</f>
        <v>208.30547222222222</v>
      </c>
      <c r="S921" s="5">
        <v>3541.1930277777778</v>
      </c>
      <c r="T921" s="317">
        <f t="shared" ref="T921:T926" si="126">Z921*R921</f>
        <v>4166.1094444444443</v>
      </c>
      <c r="U921" s="15">
        <f t="shared" ref="U921:U926" si="127">T921-S921</f>
        <v>624.91641666666646</v>
      </c>
      <c r="V921" s="284">
        <f t="shared" ref="V921:V926" si="128">N921-T921</f>
        <v>3333.887555555556</v>
      </c>
      <c r="W921" s="105">
        <v>18253</v>
      </c>
      <c r="Z921" s="116">
        <f t="shared" si="125"/>
        <v>20</v>
      </c>
      <c r="AA921" s="303" t="s">
        <v>2358</v>
      </c>
    </row>
    <row r="922" spans="2:27">
      <c r="B922" s="100" t="s">
        <v>2354</v>
      </c>
      <c r="D922" s="100" t="s">
        <v>2355</v>
      </c>
      <c r="F922" s="100" t="s">
        <v>796</v>
      </c>
      <c r="G922" s="134">
        <v>41464</v>
      </c>
      <c r="H922" s="274">
        <v>9</v>
      </c>
      <c r="I922" s="274">
        <v>7</v>
      </c>
      <c r="J922" s="275">
        <v>2013</v>
      </c>
      <c r="K922" s="99" t="s">
        <v>58</v>
      </c>
      <c r="L922" s="99" t="s">
        <v>2359</v>
      </c>
      <c r="M922" s="99" t="s">
        <v>798</v>
      </c>
      <c r="N922" s="190">
        <v>7499.9970000000003</v>
      </c>
      <c r="Q922" s="54">
        <v>3</v>
      </c>
      <c r="R922" s="30">
        <f>(((N922)-1)/3)/12</f>
        <v>208.30547222222222</v>
      </c>
      <c r="S922" s="5">
        <v>3541.1930277777778</v>
      </c>
      <c r="T922" s="317">
        <f t="shared" si="126"/>
        <v>4166.1094444444443</v>
      </c>
      <c r="U922" s="15">
        <f t="shared" si="127"/>
        <v>624.91641666666646</v>
      </c>
      <c r="V922" s="284">
        <f t="shared" si="128"/>
        <v>3333.887555555556</v>
      </c>
      <c r="W922" s="105">
        <v>18308</v>
      </c>
      <c r="Z922" s="116">
        <f t="shared" si="125"/>
        <v>20</v>
      </c>
      <c r="AA922" s="304" t="s">
        <v>2360</v>
      </c>
    </row>
    <row r="923" spans="2:27">
      <c r="B923" s="100" t="s">
        <v>2354</v>
      </c>
      <c r="D923" s="100" t="s">
        <v>2355</v>
      </c>
      <c r="F923" s="100" t="s">
        <v>796</v>
      </c>
      <c r="G923" s="134">
        <v>41464</v>
      </c>
      <c r="H923" s="274">
        <v>9</v>
      </c>
      <c r="I923" s="274">
        <v>7</v>
      </c>
      <c r="J923" s="275">
        <v>2013</v>
      </c>
      <c r="K923" s="99" t="s">
        <v>58</v>
      </c>
      <c r="L923" s="99" t="s">
        <v>2359</v>
      </c>
      <c r="M923" s="99" t="s">
        <v>798</v>
      </c>
      <c r="N923" s="190">
        <v>7499.9970000000003</v>
      </c>
      <c r="Q923" s="54">
        <v>3</v>
      </c>
      <c r="R923" s="30">
        <f>(((N923)-1)/3)/12</f>
        <v>208.30547222222222</v>
      </c>
      <c r="S923" s="5">
        <v>3541.1930277777778</v>
      </c>
      <c r="T923" s="317">
        <f t="shared" si="126"/>
        <v>4166.1094444444443</v>
      </c>
      <c r="U923" s="15">
        <f t="shared" si="127"/>
        <v>624.91641666666646</v>
      </c>
      <c r="V923" s="284">
        <f t="shared" si="128"/>
        <v>3333.887555555556</v>
      </c>
      <c r="W923" s="105">
        <v>18308</v>
      </c>
      <c r="Z923" s="116">
        <f t="shared" si="125"/>
        <v>20</v>
      </c>
      <c r="AA923" s="304" t="s">
        <v>2361</v>
      </c>
    </row>
    <row r="924" spans="2:27">
      <c r="B924" s="100" t="s">
        <v>2362</v>
      </c>
      <c r="F924" s="100" t="s">
        <v>2363</v>
      </c>
      <c r="G924" s="134">
        <v>41479</v>
      </c>
      <c r="H924" s="274">
        <v>24</v>
      </c>
      <c r="I924" s="274">
        <v>7</v>
      </c>
      <c r="J924" s="275">
        <v>2013</v>
      </c>
      <c r="K924" s="99" t="s">
        <v>58</v>
      </c>
      <c r="L924" s="99" t="s">
        <v>2364</v>
      </c>
      <c r="M924" s="99" t="s">
        <v>798</v>
      </c>
      <c r="N924" s="190">
        <v>34667.22</v>
      </c>
      <c r="Q924" s="105">
        <v>10</v>
      </c>
      <c r="R924" s="137">
        <f>(((N924)-1)/10)/12</f>
        <v>288.88516666666669</v>
      </c>
      <c r="S924" s="5">
        <v>4911.047833333334</v>
      </c>
      <c r="T924" s="317">
        <f t="shared" si="126"/>
        <v>5777.7033333333338</v>
      </c>
      <c r="U924" s="15">
        <f t="shared" si="127"/>
        <v>866.65549999999985</v>
      </c>
      <c r="V924" s="284">
        <f t="shared" si="128"/>
        <v>28889.516666666666</v>
      </c>
      <c r="W924" s="105">
        <v>18384</v>
      </c>
      <c r="X924" s="105"/>
      <c r="Y924" s="137"/>
      <c r="Z924" s="116">
        <f t="shared" si="125"/>
        <v>20</v>
      </c>
      <c r="AA924" s="300" t="s">
        <v>2349</v>
      </c>
    </row>
    <row r="925" spans="2:27">
      <c r="B925" s="100" t="s">
        <v>2362</v>
      </c>
      <c r="F925" s="100" t="s">
        <v>2363</v>
      </c>
      <c r="G925" s="134">
        <v>41479</v>
      </c>
      <c r="H925" s="274">
        <v>24</v>
      </c>
      <c r="I925" s="274">
        <v>7</v>
      </c>
      <c r="J925" s="275">
        <v>2013</v>
      </c>
      <c r="K925" s="99" t="s">
        <v>58</v>
      </c>
      <c r="L925" s="99" t="s">
        <v>2364</v>
      </c>
      <c r="M925" s="99" t="s">
        <v>798</v>
      </c>
      <c r="N925" s="190">
        <v>34667.22</v>
      </c>
      <c r="Q925" s="105">
        <v>10</v>
      </c>
      <c r="R925" s="137">
        <f>(((N925)-1)/10)/12</f>
        <v>288.88516666666669</v>
      </c>
      <c r="S925" s="5">
        <v>4911.047833333334</v>
      </c>
      <c r="T925" s="317">
        <f t="shared" si="126"/>
        <v>5777.7033333333338</v>
      </c>
      <c r="U925" s="15">
        <f t="shared" si="127"/>
        <v>866.65549999999985</v>
      </c>
      <c r="V925" s="284">
        <f t="shared" si="128"/>
        <v>28889.516666666666</v>
      </c>
      <c r="W925" s="105">
        <v>18384</v>
      </c>
      <c r="X925" s="105"/>
      <c r="Y925" s="137"/>
      <c r="Z925" s="116">
        <f t="shared" si="125"/>
        <v>20</v>
      </c>
      <c r="AA925" s="300" t="s">
        <v>2349</v>
      </c>
    </row>
    <row r="926" spans="2:27">
      <c r="B926" s="100" t="s">
        <v>2350</v>
      </c>
      <c r="C926" s="100" t="s">
        <v>2351</v>
      </c>
      <c r="F926" s="100" t="s">
        <v>2352</v>
      </c>
      <c r="G926" s="134">
        <v>41486</v>
      </c>
      <c r="H926" s="274">
        <v>31</v>
      </c>
      <c r="I926" s="274">
        <v>7</v>
      </c>
      <c r="J926" s="275">
        <v>2013</v>
      </c>
      <c r="K926" s="99" t="s">
        <v>58</v>
      </c>
      <c r="L926" s="99" t="s">
        <v>2365</v>
      </c>
      <c r="M926" s="99" t="s">
        <v>798</v>
      </c>
      <c r="N926" s="190">
        <v>95580</v>
      </c>
      <c r="Q926" s="105">
        <v>10</v>
      </c>
      <c r="R926" s="137">
        <f>(((N926)-1)/10)/12</f>
        <v>796.49166666666667</v>
      </c>
      <c r="S926" s="5">
        <v>13540.358333333334</v>
      </c>
      <c r="T926" s="317">
        <f t="shared" si="126"/>
        <v>15929.833333333334</v>
      </c>
      <c r="U926" s="15">
        <f t="shared" si="127"/>
        <v>2389.4750000000004</v>
      </c>
      <c r="V926" s="284">
        <f t="shared" si="128"/>
        <v>79650.166666666672</v>
      </c>
      <c r="W926" s="105">
        <v>18325</v>
      </c>
      <c r="X926" s="105"/>
      <c r="Y926" s="137"/>
      <c r="Z926" s="116">
        <f t="shared" si="125"/>
        <v>20</v>
      </c>
      <c r="AA926" s="300" t="s">
        <v>2349</v>
      </c>
    </row>
    <row r="927" spans="2:27">
      <c r="N927" s="111">
        <f>SUM(N920:P926)</f>
        <v>194914.42800000001</v>
      </c>
      <c r="Q927" s="286"/>
      <c r="R927" s="111">
        <f>SUM(R920:R926)</f>
        <v>2207.4838888888889</v>
      </c>
      <c r="S927" s="111">
        <v>37527.226111111115</v>
      </c>
      <c r="T927" s="111">
        <f>SUM(T920:T926)</f>
        <v>44149.677777777782</v>
      </c>
      <c r="U927" s="111">
        <f>SUM(U920:U926)</f>
        <v>6622.4516666666659</v>
      </c>
      <c r="V927" s="111">
        <f>SUM(V920:V926)</f>
        <v>150764.75022222224</v>
      </c>
      <c r="Z927" s="116"/>
    </row>
    <row r="928" spans="2:27">
      <c r="N928" s="301"/>
      <c r="Q928" s="286"/>
      <c r="R928" s="302"/>
      <c r="S928" s="302"/>
      <c r="T928" s="302"/>
      <c r="U928" s="302"/>
      <c r="V928" s="302"/>
      <c r="Z928" s="116"/>
    </row>
    <row r="929" spans="1:27">
      <c r="B929" s="100" t="s">
        <v>2366</v>
      </c>
      <c r="D929" s="100" t="s">
        <v>2367</v>
      </c>
      <c r="F929" s="100" t="s">
        <v>2368</v>
      </c>
      <c r="G929" s="134">
        <v>41519</v>
      </c>
      <c r="H929" s="274">
        <v>3</v>
      </c>
      <c r="I929" s="274">
        <v>9</v>
      </c>
      <c r="J929" s="275">
        <v>2013</v>
      </c>
      <c r="K929" s="99" t="s">
        <v>58</v>
      </c>
      <c r="L929" s="99" t="s">
        <v>2369</v>
      </c>
      <c r="M929" s="99" t="s">
        <v>798</v>
      </c>
      <c r="N929" s="190">
        <v>30906.05</v>
      </c>
      <c r="Q929" s="105">
        <v>10</v>
      </c>
      <c r="R929" s="137">
        <f>(((N929)-1)/10)/12</f>
        <v>257.54208333333332</v>
      </c>
      <c r="S929" s="5">
        <v>3863.1312499999999</v>
      </c>
      <c r="T929" s="317">
        <f>Z929*R929</f>
        <v>4635.7574999999997</v>
      </c>
      <c r="U929" s="15">
        <f>T929-S929</f>
        <v>772.6262499999998</v>
      </c>
      <c r="V929" s="137">
        <f>N929-T929</f>
        <v>26270.2925</v>
      </c>
      <c r="W929" s="105">
        <v>18517</v>
      </c>
      <c r="X929" s="105"/>
      <c r="Y929" s="137"/>
      <c r="Z929" s="116">
        <f>IF((DATEDIF(G929,Z$4,"m"))&gt;=120,120,(DATEDIF(G929,Z$4,"m")))</f>
        <v>18</v>
      </c>
      <c r="AA929" s="305" t="s">
        <v>2370</v>
      </c>
    </row>
    <row r="930" spans="1:27">
      <c r="B930" s="100" t="s">
        <v>2371</v>
      </c>
      <c r="D930" s="100" t="s">
        <v>2367</v>
      </c>
      <c r="F930" s="100" t="s">
        <v>2368</v>
      </c>
      <c r="G930" s="134">
        <v>41519</v>
      </c>
      <c r="H930" s="274">
        <v>3</v>
      </c>
      <c r="I930" s="274">
        <v>9</v>
      </c>
      <c r="J930" s="275">
        <v>2013</v>
      </c>
      <c r="K930" s="99" t="s">
        <v>58</v>
      </c>
      <c r="L930" s="99" t="s">
        <v>2369</v>
      </c>
      <c r="M930" s="99" t="s">
        <v>798</v>
      </c>
      <c r="N930" s="190">
        <v>17271.02</v>
      </c>
      <c r="Q930" s="105">
        <v>10</v>
      </c>
      <c r="R930" s="137">
        <f>(((N930)-1)/10)/12</f>
        <v>143.91683333333333</v>
      </c>
      <c r="S930" s="5">
        <v>2158.7525000000001</v>
      </c>
      <c r="T930" s="317">
        <f>Z930*R930</f>
        <v>2590.5029999999997</v>
      </c>
      <c r="U930" s="15">
        <f>T930-S930</f>
        <v>431.75049999999965</v>
      </c>
      <c r="V930" s="137">
        <f>N930-T930</f>
        <v>14680.517</v>
      </c>
      <c r="W930" s="105">
        <v>18517</v>
      </c>
      <c r="X930" s="105"/>
      <c r="Y930" s="137"/>
      <c r="Z930" s="116">
        <f>IF((DATEDIF(G930,Z$4,"m"))&gt;=120,120,(DATEDIF(G930,Z$4,"m")))</f>
        <v>18</v>
      </c>
      <c r="AA930" s="305" t="s">
        <v>2372</v>
      </c>
    </row>
    <row r="931" spans="1:27">
      <c r="B931" s="100" t="s">
        <v>2371</v>
      </c>
      <c r="D931" s="100" t="s">
        <v>2367</v>
      </c>
      <c r="F931" s="100" t="s">
        <v>2368</v>
      </c>
      <c r="G931" s="134">
        <v>41519</v>
      </c>
      <c r="H931" s="274">
        <v>3</v>
      </c>
      <c r="I931" s="274">
        <v>9</v>
      </c>
      <c r="J931" s="275">
        <v>2013</v>
      </c>
      <c r="K931" s="99" t="s">
        <v>58</v>
      </c>
      <c r="L931" s="99" t="s">
        <v>2369</v>
      </c>
      <c r="M931" s="99" t="s">
        <v>798</v>
      </c>
      <c r="N931" s="190">
        <v>17271.02</v>
      </c>
      <c r="Q931" s="105">
        <v>10</v>
      </c>
      <c r="R931" s="137">
        <f>(((N931)-1)/10)/12</f>
        <v>143.91683333333333</v>
      </c>
      <c r="S931" s="5">
        <v>2158.7525000000001</v>
      </c>
      <c r="T931" s="317">
        <f>Z931*R931</f>
        <v>2590.5029999999997</v>
      </c>
      <c r="U931" s="15">
        <f>T931-S931</f>
        <v>431.75049999999965</v>
      </c>
      <c r="V931" s="137">
        <f>N931-T931</f>
        <v>14680.517</v>
      </c>
      <c r="W931" s="105">
        <v>18517</v>
      </c>
      <c r="X931" s="105"/>
      <c r="Y931" s="137"/>
      <c r="Z931" s="116">
        <f>IF((DATEDIF(G931,Z$4,"m"))&gt;=120,120,(DATEDIF(G931,Z$4,"m")))</f>
        <v>18</v>
      </c>
      <c r="AA931" s="305" t="s">
        <v>2373</v>
      </c>
    </row>
    <row r="932" spans="1:27">
      <c r="N932" s="111">
        <f>SUM(N929:N931)</f>
        <v>65448.09</v>
      </c>
      <c r="Q932" s="286"/>
      <c r="R932" s="115">
        <f>SUM(R929:R931)</f>
        <v>545.37574999999993</v>
      </c>
      <c r="S932" s="115">
        <v>8180.6362499999996</v>
      </c>
      <c r="T932" s="115">
        <f>SUM(T929:T931)</f>
        <v>9816.7634999999991</v>
      </c>
      <c r="U932" s="115">
        <f>SUM(U929:U931)</f>
        <v>1636.1272499999991</v>
      </c>
      <c r="V932" s="115">
        <f>SUM(V929:V931)</f>
        <v>55631.326500000003</v>
      </c>
      <c r="Z932" s="116"/>
    </row>
    <row r="933" spans="1:27">
      <c r="N933" s="301"/>
      <c r="Q933" s="286"/>
      <c r="R933" s="302"/>
      <c r="S933" s="302"/>
      <c r="T933" s="302"/>
      <c r="U933" s="302"/>
      <c r="V933" s="302"/>
      <c r="Z933" s="116"/>
    </row>
    <row r="934" spans="1:27">
      <c r="B934" s="100" t="s">
        <v>2374</v>
      </c>
      <c r="D934" s="100" t="s">
        <v>2367</v>
      </c>
      <c r="F934" s="100" t="s">
        <v>2368</v>
      </c>
      <c r="G934" s="134">
        <v>41549</v>
      </c>
      <c r="H934" s="274">
        <v>2</v>
      </c>
      <c r="I934" s="274">
        <v>10</v>
      </c>
      <c r="J934" s="275">
        <v>2013</v>
      </c>
      <c r="K934" s="99" t="s">
        <v>58</v>
      </c>
      <c r="L934" s="99" t="s">
        <v>2375</v>
      </c>
      <c r="M934" s="99" t="s">
        <v>798</v>
      </c>
      <c r="N934" s="190">
        <v>10030</v>
      </c>
      <c r="Q934" s="105">
        <v>10</v>
      </c>
      <c r="R934" s="376">
        <f>(((N934)-1)/10)/12</f>
        <v>83.575000000000003</v>
      </c>
      <c r="S934" s="5">
        <v>1170.05</v>
      </c>
      <c r="T934" s="317">
        <f>Z934*R934</f>
        <v>1420.7750000000001</v>
      </c>
      <c r="U934" s="15">
        <f>T934-S934</f>
        <v>250.72500000000014</v>
      </c>
      <c r="V934" s="137">
        <f>N934-T934</f>
        <v>8609.2250000000004</v>
      </c>
      <c r="W934" s="105">
        <v>18561</v>
      </c>
      <c r="X934" s="105"/>
      <c r="Y934" s="137"/>
      <c r="Z934" s="116">
        <f>IF((DATEDIF(G934,Z$4,"m"))&gt;=120,120,(DATEDIF(G934,Z$4,"m")))</f>
        <v>17</v>
      </c>
      <c r="AA934" s="305" t="s">
        <v>2372</v>
      </c>
    </row>
    <row r="935" spans="1:27">
      <c r="B935" s="100" t="s">
        <v>2376</v>
      </c>
      <c r="D935" s="100" t="s">
        <v>2367</v>
      </c>
      <c r="F935" s="100" t="s">
        <v>2368</v>
      </c>
      <c r="G935" s="134">
        <v>41549</v>
      </c>
      <c r="H935" s="274">
        <v>2</v>
      </c>
      <c r="I935" s="274">
        <v>10</v>
      </c>
      <c r="J935" s="275">
        <v>2013</v>
      </c>
      <c r="K935" s="99" t="s">
        <v>58</v>
      </c>
      <c r="L935" s="99" t="s">
        <v>2375</v>
      </c>
      <c r="M935" s="99" t="s">
        <v>798</v>
      </c>
      <c r="N935" s="190">
        <v>7670</v>
      </c>
      <c r="Q935" s="105">
        <v>10</v>
      </c>
      <c r="R935" s="137">
        <f>(((N935)-1)/10)/12</f>
        <v>63.908333333333331</v>
      </c>
      <c r="S935" s="5">
        <v>894.7166666666667</v>
      </c>
      <c r="T935" s="317">
        <f>Z935*R935</f>
        <v>1086.4416666666666</v>
      </c>
      <c r="U935" s="15">
        <f>T935-S935</f>
        <v>191.72499999999991</v>
      </c>
      <c r="V935" s="137">
        <f>N935-T935</f>
        <v>6583.5583333333334</v>
      </c>
      <c r="W935" s="105">
        <v>18561</v>
      </c>
      <c r="X935" s="105"/>
      <c r="Y935" s="137"/>
      <c r="Z935" s="116">
        <f>IF((DATEDIF(G935,Z$4,"m"))&gt;=120,120,(DATEDIF(G935,Z$4,"m")))</f>
        <v>17</v>
      </c>
      <c r="AA935" s="305" t="s">
        <v>2373</v>
      </c>
    </row>
    <row r="936" spans="1:27">
      <c r="N936" s="111">
        <f>SUM(N933:N935)</f>
        <v>17700</v>
      </c>
      <c r="Q936" s="286"/>
      <c r="R936" s="115">
        <f>SUM(R933:R935)</f>
        <v>147.48333333333335</v>
      </c>
      <c r="S936" s="115">
        <v>2064.7666666666664</v>
      </c>
      <c r="T936" s="115">
        <f>SUM(T933:T935)</f>
        <v>2507.2166666666667</v>
      </c>
      <c r="U936" s="115">
        <f>SUM(U933:U935)</f>
        <v>442.45000000000005</v>
      </c>
      <c r="V936" s="115">
        <f>SUM(V933:V935)</f>
        <v>15192.783333333333</v>
      </c>
      <c r="Z936" s="116"/>
    </row>
    <row r="937" spans="1:27"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Q937" s="105"/>
      <c r="Z937" s="116"/>
    </row>
    <row r="938" spans="1:27">
      <c r="A938" s="107" t="s">
        <v>803</v>
      </c>
      <c r="B938" s="113"/>
      <c r="N938" s="117">
        <f>+N910+N914+N918+N927+N932+N936</f>
        <v>578666.01800000004</v>
      </c>
      <c r="O938" s="117"/>
      <c r="P938" s="117"/>
      <c r="Q938" s="105"/>
      <c r="R938" s="117">
        <f>+R910+R914+R918+R927+R932+R936</f>
        <v>5405.3471388888893</v>
      </c>
      <c r="S938" s="117">
        <v>95580.407361111109</v>
      </c>
      <c r="T938" s="117">
        <f>+T910+T914+T918+T927+T932+T936</f>
        <v>111796.44877777778</v>
      </c>
      <c r="U938" s="117">
        <f>+U910+U914+U918+U927+U932+U936</f>
        <v>16216.041416666665</v>
      </c>
      <c r="V938" s="117">
        <f>+V910+V914+V918+V927+V932+V936</f>
        <v>466869.56922222226</v>
      </c>
      <c r="Z938" s="116"/>
    </row>
    <row r="939" spans="1:27">
      <c r="Q939" s="105"/>
      <c r="Z939" s="116"/>
    </row>
    <row r="940" spans="1:27" ht="16.5" thickBot="1">
      <c r="A940" s="22" t="s">
        <v>804</v>
      </c>
      <c r="N940" s="298">
        <f>+N938+N906</f>
        <v>8523332.0809799954</v>
      </c>
      <c r="O940" s="298">
        <f>+O938+O822</f>
        <v>0</v>
      </c>
      <c r="P940" s="298">
        <f>+P938+P822</f>
        <v>0</v>
      </c>
      <c r="Q940" s="301"/>
      <c r="R940" s="298">
        <f>+R938+R906</f>
        <v>67649.105330388891</v>
      </c>
      <c r="S940" s="298">
        <v>5641317.516877275</v>
      </c>
      <c r="T940" s="298">
        <f>+T938+T906</f>
        <v>5798745.9578684438</v>
      </c>
      <c r="U940" s="298">
        <f>+U938+U906</f>
        <v>157428.44099116666</v>
      </c>
      <c r="V940" s="298">
        <f>+V938+V906</f>
        <v>2724586.1231115563</v>
      </c>
    </row>
    <row r="941" spans="1:27" ht="16.5" thickTop="1">
      <c r="Q941" s="105"/>
      <c r="Z941" s="116"/>
    </row>
    <row r="942" spans="1:27" s="105" customFormat="1" ht="14.25" customHeight="1">
      <c r="A942" s="99"/>
      <c r="B942" s="100" t="s">
        <v>2377</v>
      </c>
      <c r="C942" s="99"/>
      <c r="D942" s="99"/>
      <c r="E942" s="99"/>
      <c r="F942" s="99" t="s">
        <v>2378</v>
      </c>
      <c r="G942" s="134" t="str">
        <f>CONCATENATE(H942,"/",I942,"/",J942,)</f>
        <v>14/1/2014</v>
      </c>
      <c r="H942" s="135">
        <v>14</v>
      </c>
      <c r="I942" s="135">
        <v>1</v>
      </c>
      <c r="J942" s="136">
        <v>2014</v>
      </c>
      <c r="K942" s="99" t="s">
        <v>58</v>
      </c>
      <c r="L942" s="99" t="s">
        <v>2379</v>
      </c>
      <c r="M942" s="99" t="s">
        <v>798</v>
      </c>
      <c r="N942" s="104">
        <v>5338.32</v>
      </c>
      <c r="O942" s="104"/>
      <c r="Q942" s="105">
        <v>10</v>
      </c>
      <c r="R942" s="30">
        <f>(((N942)-1)/10)/12</f>
        <v>44.477666666666664</v>
      </c>
      <c r="S942" s="5">
        <v>489.25433333333331</v>
      </c>
      <c r="T942" s="317">
        <f>Z942*R942</f>
        <v>622.6873333333333</v>
      </c>
      <c r="U942" s="15">
        <f>T942-S942</f>
        <v>133.43299999999999</v>
      </c>
      <c r="V942" s="137">
        <f>N942-T942</f>
        <v>4715.6326666666664</v>
      </c>
      <c r="W942" s="106" t="s">
        <v>2380</v>
      </c>
      <c r="X942" s="138"/>
      <c r="Y942" s="137"/>
      <c r="Z942" s="116">
        <f>IF((DATEDIF(G942,Z$4,"m"))&gt;=120,120,(DATEDIF(G942,Z$4,"m")))</f>
        <v>14</v>
      </c>
    </row>
    <row r="943" spans="1:27" s="105" customFormat="1" ht="14.25" customHeight="1">
      <c r="A943" s="99"/>
      <c r="B943" s="100" t="s">
        <v>2377</v>
      </c>
      <c r="C943" s="99"/>
      <c r="D943" s="99"/>
      <c r="E943" s="99"/>
      <c r="F943" s="99" t="s">
        <v>2378</v>
      </c>
      <c r="G943" s="134" t="str">
        <f>CONCATENATE(H943,"/",I943,"/",J943,)</f>
        <v>14/1/2014</v>
      </c>
      <c r="H943" s="135">
        <v>14</v>
      </c>
      <c r="I943" s="135">
        <v>1</v>
      </c>
      <c r="J943" s="136">
        <v>2014</v>
      </c>
      <c r="K943" s="99" t="s">
        <v>58</v>
      </c>
      <c r="L943" s="99" t="s">
        <v>2379</v>
      </c>
      <c r="M943" s="99" t="s">
        <v>798</v>
      </c>
      <c r="N943" s="104">
        <v>5338.32</v>
      </c>
      <c r="O943" s="104"/>
      <c r="Q943" s="105">
        <v>10</v>
      </c>
      <c r="R943" s="30">
        <f>(((N943)-1)/10)/12</f>
        <v>44.477666666666664</v>
      </c>
      <c r="S943" s="5">
        <v>489.25433333333331</v>
      </c>
      <c r="T943" s="317">
        <f>Z943*R943</f>
        <v>622.6873333333333</v>
      </c>
      <c r="U943" s="15">
        <f>T943-S943</f>
        <v>133.43299999999999</v>
      </c>
      <c r="V943" s="137">
        <f>N943-T943</f>
        <v>4715.6326666666664</v>
      </c>
      <c r="W943" s="106" t="s">
        <v>2380</v>
      </c>
      <c r="X943" s="138"/>
      <c r="Y943" s="137"/>
      <c r="Z943" s="116">
        <f>IF((DATEDIF(G943,Z$4,"m"))&gt;=120,120,(DATEDIF(G943,Z$4,"m")))</f>
        <v>14</v>
      </c>
    </row>
    <row r="944" spans="1:27">
      <c r="B944" s="107" t="s">
        <v>2381</v>
      </c>
      <c r="N944" s="111">
        <f>SUM(N941:N943)</f>
        <v>10676.64</v>
      </c>
      <c r="Q944" s="114"/>
      <c r="R944" s="115">
        <f>SUM(R941:R943)</f>
        <v>88.955333333333328</v>
      </c>
      <c r="S944" s="115">
        <v>978.50866666666661</v>
      </c>
      <c r="T944" s="115">
        <f>SUM(T941:T943)</f>
        <v>1245.3746666666666</v>
      </c>
      <c r="U944" s="115">
        <f>SUM(U941:U943)</f>
        <v>266.86599999999999</v>
      </c>
      <c r="V944" s="115">
        <f>SUM(V941:V943)</f>
        <v>9431.2653333333328</v>
      </c>
      <c r="Z944" s="116"/>
    </row>
    <row r="945" spans="1:26">
      <c r="N945" s="301"/>
      <c r="Q945" s="114"/>
      <c r="R945" s="302"/>
      <c r="S945" s="302"/>
      <c r="T945" s="302"/>
      <c r="U945" s="302"/>
      <c r="V945" s="302"/>
      <c r="Z945" s="116"/>
    </row>
    <row r="946" spans="1:26">
      <c r="N946" s="301"/>
      <c r="Q946" s="114"/>
      <c r="R946" s="302"/>
      <c r="S946" s="302"/>
      <c r="T946" s="302"/>
      <c r="U946" s="302"/>
      <c r="V946" s="302"/>
      <c r="Z946" s="116"/>
    </row>
    <row r="947" spans="1:26" s="105" customFormat="1" ht="14.25" customHeight="1">
      <c r="A947" s="99"/>
      <c r="B947" s="100" t="s">
        <v>2382</v>
      </c>
      <c r="C947" s="99"/>
      <c r="D947" s="99"/>
      <c r="E947" s="99"/>
      <c r="F947" s="99" t="s">
        <v>2378</v>
      </c>
      <c r="G947" s="134">
        <v>41690</v>
      </c>
      <c r="H947" s="135">
        <v>20</v>
      </c>
      <c r="I947" s="135">
        <v>2</v>
      </c>
      <c r="J947" s="136">
        <v>2014</v>
      </c>
      <c r="K947" s="99" t="s">
        <v>58</v>
      </c>
      <c r="L947" s="99" t="s">
        <v>2383</v>
      </c>
      <c r="M947" s="99" t="s">
        <v>798</v>
      </c>
      <c r="N947" s="104">
        <v>20392.382399999999</v>
      </c>
      <c r="O947" s="104"/>
      <c r="Q947" s="105">
        <v>10</v>
      </c>
      <c r="R947" s="30">
        <f t="shared" ref="R947:R953" si="129">(((N947)-1)/10)/12</f>
        <v>169.92818666666665</v>
      </c>
      <c r="S947" s="5">
        <v>1699.2818666666665</v>
      </c>
      <c r="T947" s="317">
        <f t="shared" ref="T947:T953" si="130">Z947*R947</f>
        <v>2209.0664266666663</v>
      </c>
      <c r="U947" s="15">
        <f t="shared" ref="U947:U953" si="131">T947-S947</f>
        <v>509.78455999999983</v>
      </c>
      <c r="V947" s="137">
        <f t="shared" ref="V947:V953" si="132">N947-T947</f>
        <v>18183.31597333333</v>
      </c>
      <c r="W947" s="106" t="s">
        <v>2384</v>
      </c>
      <c r="X947" s="138"/>
      <c r="Y947" s="137"/>
      <c r="Z947" s="116">
        <f t="shared" ref="Z947:Z953" si="133">IF((DATEDIF(G947,Z$4,"m"))&gt;=120,120,(DATEDIF(G947,Z$4,"m")))</f>
        <v>13</v>
      </c>
    </row>
    <row r="948" spans="1:26" s="105" customFormat="1" ht="14.25" customHeight="1">
      <c r="A948" s="99"/>
      <c r="B948" s="100" t="s">
        <v>2382</v>
      </c>
      <c r="C948" s="99"/>
      <c r="D948" s="99"/>
      <c r="E948" s="99"/>
      <c r="F948" s="99" t="s">
        <v>2378</v>
      </c>
      <c r="G948" s="134">
        <v>41690</v>
      </c>
      <c r="H948" s="135">
        <v>20</v>
      </c>
      <c r="I948" s="135">
        <v>2</v>
      </c>
      <c r="J948" s="136">
        <v>2014</v>
      </c>
      <c r="K948" s="99" t="s">
        <v>58</v>
      </c>
      <c r="L948" s="99" t="s">
        <v>2383</v>
      </c>
      <c r="M948" s="99" t="s">
        <v>798</v>
      </c>
      <c r="N948" s="104">
        <v>20392.382399999999</v>
      </c>
      <c r="O948" s="104"/>
      <c r="Q948" s="105">
        <v>10</v>
      </c>
      <c r="R948" s="30">
        <f t="shared" si="129"/>
        <v>169.92818666666665</v>
      </c>
      <c r="S948" s="5">
        <v>1699.2818666666665</v>
      </c>
      <c r="T948" s="317">
        <f t="shared" si="130"/>
        <v>2209.0664266666663</v>
      </c>
      <c r="U948" s="15">
        <f t="shared" si="131"/>
        <v>509.78455999999983</v>
      </c>
      <c r="V948" s="137">
        <f t="shared" si="132"/>
        <v>18183.31597333333</v>
      </c>
      <c r="W948" s="106" t="s">
        <v>2384</v>
      </c>
      <c r="X948" s="138"/>
      <c r="Y948" s="137"/>
      <c r="Z948" s="116">
        <f t="shared" si="133"/>
        <v>13</v>
      </c>
    </row>
    <row r="949" spans="1:26" s="105" customFormat="1" ht="14.25" customHeight="1">
      <c r="A949" s="99"/>
      <c r="B949" s="100" t="s">
        <v>2382</v>
      </c>
      <c r="C949" s="99"/>
      <c r="D949" s="99"/>
      <c r="E949" s="99"/>
      <c r="F949" s="99" t="s">
        <v>2378</v>
      </c>
      <c r="G949" s="134">
        <v>41690</v>
      </c>
      <c r="H949" s="135">
        <v>20</v>
      </c>
      <c r="I949" s="135">
        <v>2</v>
      </c>
      <c r="J949" s="136">
        <v>2014</v>
      </c>
      <c r="K949" s="99" t="s">
        <v>58</v>
      </c>
      <c r="L949" s="99" t="s">
        <v>2383</v>
      </c>
      <c r="M949" s="99" t="s">
        <v>798</v>
      </c>
      <c r="N949" s="104">
        <v>20392.382399999999</v>
      </c>
      <c r="O949" s="104"/>
      <c r="Q949" s="105">
        <v>10</v>
      </c>
      <c r="R949" s="30">
        <f t="shared" si="129"/>
        <v>169.92818666666665</v>
      </c>
      <c r="S949" s="5">
        <v>1699.2818666666665</v>
      </c>
      <c r="T949" s="317">
        <f t="shared" si="130"/>
        <v>2209.0664266666663</v>
      </c>
      <c r="U949" s="15">
        <f t="shared" si="131"/>
        <v>509.78455999999983</v>
      </c>
      <c r="V949" s="137">
        <f t="shared" si="132"/>
        <v>18183.31597333333</v>
      </c>
      <c r="W949" s="106" t="s">
        <v>2384</v>
      </c>
      <c r="X949" s="138"/>
      <c r="Y949" s="137"/>
      <c r="Z949" s="116">
        <f t="shared" si="133"/>
        <v>13</v>
      </c>
    </row>
    <row r="950" spans="1:26" s="105" customFormat="1" ht="14.25" customHeight="1">
      <c r="A950" s="99"/>
      <c r="B950" s="100" t="s">
        <v>2385</v>
      </c>
      <c r="C950" s="99"/>
      <c r="D950" s="99"/>
      <c r="E950" s="99"/>
      <c r="F950" s="99" t="s">
        <v>2378</v>
      </c>
      <c r="G950" s="134">
        <v>41690</v>
      </c>
      <c r="H950" s="135">
        <v>20</v>
      </c>
      <c r="I950" s="135">
        <v>2</v>
      </c>
      <c r="J950" s="136">
        <v>2014</v>
      </c>
      <c r="K950" s="99" t="s">
        <v>58</v>
      </c>
      <c r="L950" s="99" t="s">
        <v>2383</v>
      </c>
      <c r="M950" s="99" t="s">
        <v>798</v>
      </c>
      <c r="N950" s="104">
        <v>4511.9070000000002</v>
      </c>
      <c r="O950" s="104"/>
      <c r="Q950" s="105">
        <v>10</v>
      </c>
      <c r="R950" s="30">
        <f t="shared" si="129"/>
        <v>37.590891666666671</v>
      </c>
      <c r="S950" s="5">
        <v>375.9089166666667</v>
      </c>
      <c r="T950" s="317">
        <f t="shared" si="130"/>
        <v>488.68159166666675</v>
      </c>
      <c r="U950" s="15">
        <f t="shared" si="131"/>
        <v>112.77267500000005</v>
      </c>
      <c r="V950" s="137">
        <f t="shared" si="132"/>
        <v>4023.2254083333332</v>
      </c>
      <c r="W950" s="106" t="s">
        <v>2384</v>
      </c>
      <c r="X950" s="138"/>
      <c r="Y950" s="137"/>
      <c r="Z950" s="116">
        <f t="shared" si="133"/>
        <v>13</v>
      </c>
    </row>
    <row r="951" spans="1:26" s="105" customFormat="1" ht="14.25" customHeight="1">
      <c r="A951" s="99"/>
      <c r="B951" s="100" t="s">
        <v>2377</v>
      </c>
      <c r="C951" s="99"/>
      <c r="D951" s="99"/>
      <c r="E951" s="99"/>
      <c r="F951" s="99" t="s">
        <v>2378</v>
      </c>
      <c r="G951" s="134">
        <v>41690</v>
      </c>
      <c r="H951" s="135">
        <v>20</v>
      </c>
      <c r="I951" s="135">
        <v>2</v>
      </c>
      <c r="J951" s="136">
        <v>2014</v>
      </c>
      <c r="K951" s="99" t="s">
        <v>58</v>
      </c>
      <c r="L951" s="99" t="s">
        <v>2383</v>
      </c>
      <c r="M951" s="99" t="s">
        <v>798</v>
      </c>
      <c r="N951" s="104">
        <v>5338.32</v>
      </c>
      <c r="O951" s="104"/>
      <c r="Q951" s="105">
        <v>10</v>
      </c>
      <c r="R951" s="30">
        <f t="shared" si="129"/>
        <v>44.477666666666664</v>
      </c>
      <c r="S951" s="5">
        <v>444.77666666666664</v>
      </c>
      <c r="T951" s="317">
        <f t="shared" si="130"/>
        <v>578.20966666666664</v>
      </c>
      <c r="U951" s="15">
        <f t="shared" si="131"/>
        <v>133.43299999999999</v>
      </c>
      <c r="V951" s="137">
        <f t="shared" si="132"/>
        <v>4760.1103333333331</v>
      </c>
      <c r="W951" s="106" t="s">
        <v>2384</v>
      </c>
      <c r="X951" s="138"/>
      <c r="Y951" s="137"/>
      <c r="Z951" s="116">
        <f t="shared" si="133"/>
        <v>13</v>
      </c>
    </row>
    <row r="952" spans="1:26" s="105" customFormat="1" ht="14.25" customHeight="1">
      <c r="A952" s="99"/>
      <c r="B952" s="100" t="s">
        <v>2377</v>
      </c>
      <c r="C952" s="99"/>
      <c r="D952" s="99"/>
      <c r="E952" s="99"/>
      <c r="F952" s="99" t="s">
        <v>2378</v>
      </c>
      <c r="G952" s="134">
        <v>41690</v>
      </c>
      <c r="H952" s="135">
        <v>20</v>
      </c>
      <c r="I952" s="135">
        <v>2</v>
      </c>
      <c r="J952" s="136">
        <v>2014</v>
      </c>
      <c r="K952" s="99" t="s">
        <v>58</v>
      </c>
      <c r="L952" s="99" t="s">
        <v>2383</v>
      </c>
      <c r="M952" s="99" t="s">
        <v>798</v>
      </c>
      <c r="N952" s="104">
        <v>5338.32</v>
      </c>
      <c r="O952" s="104"/>
      <c r="Q952" s="105">
        <v>10</v>
      </c>
      <c r="R952" s="30">
        <f t="shared" si="129"/>
        <v>44.477666666666664</v>
      </c>
      <c r="S952" s="5">
        <v>444.77666666666664</v>
      </c>
      <c r="T952" s="317">
        <f t="shared" si="130"/>
        <v>578.20966666666664</v>
      </c>
      <c r="U952" s="15">
        <f t="shared" si="131"/>
        <v>133.43299999999999</v>
      </c>
      <c r="V952" s="137">
        <f t="shared" si="132"/>
        <v>4760.1103333333331</v>
      </c>
      <c r="W952" s="106" t="s">
        <v>2384</v>
      </c>
      <c r="X952" s="138"/>
      <c r="Y952" s="137"/>
      <c r="Z952" s="116">
        <f t="shared" si="133"/>
        <v>13</v>
      </c>
    </row>
    <row r="953" spans="1:26" s="105" customFormat="1" ht="14.25" customHeight="1">
      <c r="A953" s="99"/>
      <c r="B953" s="100" t="s">
        <v>2377</v>
      </c>
      <c r="C953" s="99"/>
      <c r="D953" s="99"/>
      <c r="E953" s="99"/>
      <c r="F953" s="99" t="s">
        <v>2378</v>
      </c>
      <c r="G953" s="134">
        <v>41690</v>
      </c>
      <c r="H953" s="135">
        <v>20</v>
      </c>
      <c r="I953" s="135">
        <v>2</v>
      </c>
      <c r="J953" s="136">
        <v>2014</v>
      </c>
      <c r="K953" s="99" t="s">
        <v>58</v>
      </c>
      <c r="L953" s="99" t="s">
        <v>2383</v>
      </c>
      <c r="M953" s="99" t="s">
        <v>798</v>
      </c>
      <c r="N953" s="104">
        <v>5338.32</v>
      </c>
      <c r="O953" s="104"/>
      <c r="Q953" s="105">
        <v>10</v>
      </c>
      <c r="R953" s="30">
        <f t="shared" si="129"/>
        <v>44.477666666666664</v>
      </c>
      <c r="S953" s="5">
        <v>444.77666666666664</v>
      </c>
      <c r="T953" s="317">
        <f t="shared" si="130"/>
        <v>578.20966666666664</v>
      </c>
      <c r="U953" s="15">
        <f t="shared" si="131"/>
        <v>133.43299999999999</v>
      </c>
      <c r="V953" s="137">
        <f t="shared" si="132"/>
        <v>4760.1103333333331</v>
      </c>
      <c r="W953" s="106" t="s">
        <v>2384</v>
      </c>
      <c r="X953" s="138"/>
      <c r="Y953" s="137"/>
      <c r="Z953" s="116">
        <f t="shared" si="133"/>
        <v>13</v>
      </c>
    </row>
    <row r="954" spans="1:26">
      <c r="B954" s="107" t="s">
        <v>2386</v>
      </c>
      <c r="N954" s="111">
        <f>SUM(N947:N953)</f>
        <v>81704.014200000005</v>
      </c>
      <c r="Q954" s="114"/>
      <c r="R954" s="115">
        <f>SUM(R946:R953)</f>
        <v>680.80845166666666</v>
      </c>
      <c r="S954" s="115">
        <v>6808.0845166666659</v>
      </c>
      <c r="T954" s="115">
        <f>SUM(T946:T953)</f>
        <v>8850.5098716666653</v>
      </c>
      <c r="U954" s="115">
        <f>SUM(U946:U953)</f>
        <v>2042.4253549999994</v>
      </c>
      <c r="V954" s="115">
        <f>SUM(V946:V953)</f>
        <v>72853.504328333322</v>
      </c>
      <c r="Z954" s="116"/>
    </row>
    <row r="955" spans="1:26">
      <c r="B955" s="107"/>
      <c r="N955" s="301"/>
      <c r="Q955" s="114"/>
      <c r="R955" s="302"/>
      <c r="S955" s="302"/>
      <c r="T955" s="302"/>
      <c r="U955" s="302"/>
      <c r="V955" s="302"/>
      <c r="Z955" s="116"/>
    </row>
    <row r="956" spans="1:26">
      <c r="N956" s="301"/>
      <c r="Q956" s="114"/>
      <c r="R956" s="302"/>
      <c r="S956" s="302"/>
      <c r="T956" s="302"/>
      <c r="U956" s="302"/>
      <c r="V956" s="302"/>
      <c r="Z956" s="116"/>
    </row>
    <row r="957" spans="1:26" s="105" customFormat="1" ht="14.25" customHeight="1">
      <c r="A957" s="99"/>
      <c r="B957" s="100" t="s">
        <v>2387</v>
      </c>
      <c r="C957" s="99"/>
      <c r="D957" s="99"/>
      <c r="E957" s="99"/>
      <c r="F957" s="99" t="s">
        <v>2378</v>
      </c>
      <c r="G957" s="134">
        <v>41834</v>
      </c>
      <c r="H957" s="135">
        <v>14</v>
      </c>
      <c r="I957" s="135">
        <v>7</v>
      </c>
      <c r="J957" s="136">
        <v>2014</v>
      </c>
      <c r="K957" s="99" t="s">
        <v>58</v>
      </c>
      <c r="L957" s="99" t="s">
        <v>2388</v>
      </c>
      <c r="M957" s="99" t="s">
        <v>798</v>
      </c>
      <c r="N957" s="104">
        <v>8202.5300000000007</v>
      </c>
      <c r="O957" s="104"/>
      <c r="Q957" s="105">
        <v>10</v>
      </c>
      <c r="R957" s="30">
        <f>(((N957)-1)/10)/12</f>
        <v>68.34608333333334</v>
      </c>
      <c r="S957" s="5">
        <v>341.73041666666671</v>
      </c>
      <c r="T957" s="317">
        <f>Z957*R957</f>
        <v>546.76866666666672</v>
      </c>
      <c r="U957" s="15">
        <f>T957-S957</f>
        <v>205.03825000000001</v>
      </c>
      <c r="V957" s="137">
        <f>N957-T957</f>
        <v>7655.7613333333338</v>
      </c>
      <c r="W957" s="106" t="s">
        <v>2389</v>
      </c>
      <c r="X957" s="138"/>
      <c r="Y957" s="137"/>
      <c r="Z957" s="116">
        <f>IF((DATEDIF(G957,Z$4,"m"))&gt;=120,120,(DATEDIF(G957,Z$4,"m")))</f>
        <v>8</v>
      </c>
    </row>
    <row r="958" spans="1:26">
      <c r="B958" s="107" t="s">
        <v>2390</v>
      </c>
      <c r="N958" s="111">
        <f>SUM(N957)</f>
        <v>8202.5300000000007</v>
      </c>
      <c r="Q958" s="114"/>
      <c r="R958" s="115">
        <f>SUM(R957)</f>
        <v>68.34608333333334</v>
      </c>
      <c r="S958" s="115">
        <v>341.73041666666671</v>
      </c>
      <c r="T958" s="115">
        <f>SUM(T957)</f>
        <v>546.76866666666672</v>
      </c>
      <c r="U958" s="115">
        <f>SUM(U957)</f>
        <v>205.03825000000001</v>
      </c>
      <c r="V958" s="115">
        <f>SUM(V957)</f>
        <v>7655.7613333333338</v>
      </c>
      <c r="Z958" s="116"/>
    </row>
    <row r="959" spans="1:26">
      <c r="N959" s="301"/>
      <c r="Q959" s="114"/>
      <c r="R959" s="302"/>
      <c r="S959" s="302"/>
      <c r="T959" s="302"/>
      <c r="U959" s="302"/>
      <c r="V959" s="302"/>
      <c r="Z959" s="116"/>
    </row>
    <row r="960" spans="1:26" s="105" customFormat="1" ht="14.25" customHeight="1">
      <c r="A960" s="99"/>
      <c r="B960" s="100" t="s">
        <v>2391</v>
      </c>
      <c r="C960" s="99"/>
      <c r="D960" s="99"/>
      <c r="E960" s="99"/>
      <c r="F960" s="99" t="s">
        <v>2392</v>
      </c>
      <c r="G960" s="134">
        <v>41877</v>
      </c>
      <c r="H960" s="135">
        <v>26</v>
      </c>
      <c r="I960" s="135">
        <v>8</v>
      </c>
      <c r="J960" s="136">
        <v>2014</v>
      </c>
      <c r="K960" s="99" t="s">
        <v>58</v>
      </c>
      <c r="L960" s="99" t="s">
        <v>2393</v>
      </c>
      <c r="M960" s="99" t="s">
        <v>798</v>
      </c>
      <c r="N960" s="104">
        <v>18836.895</v>
      </c>
      <c r="O960" s="104"/>
      <c r="Q960" s="105">
        <v>10</v>
      </c>
      <c r="R960" s="30">
        <f>(((N960)-1)/10)/12</f>
        <v>156.96579166666666</v>
      </c>
      <c r="S960" s="5">
        <v>627.86316666666664</v>
      </c>
      <c r="T960" s="317">
        <f>Z960*R960</f>
        <v>1098.7605416666665</v>
      </c>
      <c r="U960" s="15">
        <f>T960-S960</f>
        <v>470.8973749999999</v>
      </c>
      <c r="V960" s="137">
        <f>N960-T960</f>
        <v>17738.134458333334</v>
      </c>
      <c r="W960" s="106" t="s">
        <v>2394</v>
      </c>
      <c r="X960" s="138"/>
      <c r="Y960" s="137"/>
      <c r="Z960" s="116">
        <f>IF((DATEDIF(G960,Z$4,"m"))&gt;=120,120,(DATEDIF(G960,Z$4,"m")))</f>
        <v>7</v>
      </c>
    </row>
    <row r="961" spans="1:26" s="105" customFormat="1" ht="14.25" customHeight="1">
      <c r="A961" s="99"/>
      <c r="B961" s="100" t="s">
        <v>2391</v>
      </c>
      <c r="C961" s="99"/>
      <c r="D961" s="99"/>
      <c r="E961" s="99"/>
      <c r="F961" s="99" t="s">
        <v>2392</v>
      </c>
      <c r="G961" s="134">
        <v>41877</v>
      </c>
      <c r="H961" s="135">
        <v>26</v>
      </c>
      <c r="I961" s="135">
        <v>8</v>
      </c>
      <c r="J961" s="136">
        <v>2014</v>
      </c>
      <c r="K961" s="99" t="s">
        <v>58</v>
      </c>
      <c r="L961" s="99" t="s">
        <v>2393</v>
      </c>
      <c r="M961" s="99" t="s">
        <v>798</v>
      </c>
      <c r="N961" s="104">
        <v>18836.895</v>
      </c>
      <c r="O961" s="104"/>
      <c r="Q961" s="105">
        <v>10</v>
      </c>
      <c r="R961" s="30">
        <f>(((N961)-1)/10)/12</f>
        <v>156.96579166666666</v>
      </c>
      <c r="S961" s="5">
        <v>627.86316666666664</v>
      </c>
      <c r="T961" s="317">
        <f>Z961*R961</f>
        <v>1098.7605416666665</v>
      </c>
      <c r="U961" s="15">
        <f>T961-S961</f>
        <v>470.8973749999999</v>
      </c>
      <c r="V961" s="137">
        <f>N961-T961</f>
        <v>17738.134458333334</v>
      </c>
      <c r="W961" s="106" t="s">
        <v>2394</v>
      </c>
      <c r="X961" s="138"/>
      <c r="Y961" s="137"/>
      <c r="Z961" s="116">
        <f>IF((DATEDIF(G961,Z$4,"m"))&gt;=120,120,(DATEDIF(G961,Z$4,"m")))</f>
        <v>7</v>
      </c>
    </row>
    <row r="962" spans="1:26">
      <c r="B962" s="107" t="s">
        <v>2395</v>
      </c>
      <c r="N962" s="111">
        <f>SUM(N960:N961)</f>
        <v>37673.79</v>
      </c>
      <c r="Q962" s="114"/>
      <c r="R962" s="115">
        <f>SUM(R960:R961)</f>
        <v>313.93158333333332</v>
      </c>
      <c r="S962" s="115">
        <v>1255.7263333333333</v>
      </c>
      <c r="T962" s="115">
        <f>SUM(T960:T961)</f>
        <v>2197.5210833333331</v>
      </c>
      <c r="U962" s="115">
        <f>SUM(U960:U961)</f>
        <v>941.79474999999979</v>
      </c>
      <c r="V962" s="115">
        <f>SUM(V960:V961)</f>
        <v>35476.268916666668</v>
      </c>
      <c r="Z962" s="116"/>
    </row>
    <row r="963" spans="1:26">
      <c r="B963" s="107"/>
      <c r="N963" s="301"/>
      <c r="Q963" s="114"/>
      <c r="R963" s="302"/>
      <c r="S963" s="302"/>
      <c r="T963" s="302"/>
      <c r="U963" s="302"/>
      <c r="V963" s="302"/>
      <c r="Z963" s="116"/>
    </row>
    <row r="964" spans="1:26" s="105" customFormat="1" ht="14.25" customHeight="1">
      <c r="A964" s="99"/>
      <c r="B964" s="100" t="s">
        <v>2396</v>
      </c>
      <c r="C964" s="99" t="s">
        <v>30</v>
      </c>
      <c r="D964" s="99" t="s">
        <v>813</v>
      </c>
      <c r="E964" s="99" t="s">
        <v>814</v>
      </c>
      <c r="F964" s="41" t="s">
        <v>2397</v>
      </c>
      <c r="G964" s="238">
        <v>41960</v>
      </c>
      <c r="H964" s="306">
        <v>17</v>
      </c>
      <c r="I964" s="306">
        <v>8</v>
      </c>
      <c r="J964" s="72">
        <v>2014</v>
      </c>
      <c r="K964" s="41" t="s">
        <v>58</v>
      </c>
      <c r="L964" s="41" t="s">
        <v>2398</v>
      </c>
      <c r="M964" s="41" t="s">
        <v>33</v>
      </c>
      <c r="N964" s="30">
        <v>530575.19999999995</v>
      </c>
      <c r="O964" s="104"/>
      <c r="Q964" s="105">
        <v>10</v>
      </c>
      <c r="R964" s="30">
        <f>(((N964)-1)/10)/12</f>
        <v>4421.4516666666668</v>
      </c>
      <c r="S964" s="5">
        <v>4421.4516666666668</v>
      </c>
      <c r="T964" s="317">
        <f t="shared" ref="T964:T978" si="134">Z964*R964</f>
        <v>17685.806666666667</v>
      </c>
      <c r="U964" s="15">
        <f t="shared" ref="U964:U978" si="135">T964-S964</f>
        <v>13264.355</v>
      </c>
      <c r="V964" s="137">
        <f>N964-T964</f>
        <v>512889.39333333331</v>
      </c>
      <c r="W964" s="106" t="s">
        <v>2399</v>
      </c>
      <c r="X964" s="138"/>
      <c r="Y964" s="137"/>
      <c r="Z964" s="116">
        <f>IF((DATEDIF(G964,Z$4,"m"))&gt;=120,120,(DATEDIF(G964,Z$4,"m")))</f>
        <v>4</v>
      </c>
    </row>
    <row r="965" spans="1:26" s="105" customFormat="1" ht="14.25" customHeight="1">
      <c r="A965" s="99"/>
      <c r="B965" s="100" t="s">
        <v>2400</v>
      </c>
      <c r="C965" s="99" t="s">
        <v>2401</v>
      </c>
      <c r="D965" s="99"/>
      <c r="E965" s="99" t="s">
        <v>2402</v>
      </c>
      <c r="F965" s="41" t="s">
        <v>2230</v>
      </c>
      <c r="G965" s="238">
        <v>41964</v>
      </c>
      <c r="H965" s="306">
        <v>21</v>
      </c>
      <c r="I965" s="306">
        <v>11</v>
      </c>
      <c r="J965" s="72">
        <v>2014</v>
      </c>
      <c r="K965" s="41" t="s">
        <v>58</v>
      </c>
      <c r="L965" s="41" t="s">
        <v>2403</v>
      </c>
      <c r="M965" s="41" t="s">
        <v>33</v>
      </c>
      <c r="N965" s="30">
        <v>18500</v>
      </c>
      <c r="O965" s="104"/>
      <c r="Q965" s="105">
        <v>10</v>
      </c>
      <c r="R965" s="30">
        <f>(((N965)-1)/10)/12</f>
        <v>154.15833333333333</v>
      </c>
      <c r="S965" s="5">
        <v>154.15833333333333</v>
      </c>
      <c r="T965" s="317">
        <f t="shared" si="134"/>
        <v>616.63333333333333</v>
      </c>
      <c r="U965" s="15">
        <f t="shared" si="135"/>
        <v>462.47500000000002</v>
      </c>
      <c r="V965" s="137">
        <f>N965-T965</f>
        <v>17883.366666666665</v>
      </c>
      <c r="W965" s="106" t="s">
        <v>2404</v>
      </c>
      <c r="X965" s="138"/>
      <c r="Y965" s="137"/>
      <c r="Z965" s="116">
        <f>IF((DATEDIF(G965,Z$4,"m"))&gt;=120,120,(DATEDIF(G965,Z$4,"m")))</f>
        <v>4</v>
      </c>
    </row>
    <row r="966" spans="1:26" s="105" customFormat="1" ht="14.25" customHeight="1">
      <c r="A966" s="99"/>
      <c r="B966" s="100" t="s">
        <v>2405</v>
      </c>
      <c r="C966" s="99" t="s">
        <v>2351</v>
      </c>
      <c r="D966" s="99" t="s">
        <v>2406</v>
      </c>
      <c r="E966" s="99"/>
      <c r="F966" s="41" t="s">
        <v>2352</v>
      </c>
      <c r="G966" s="238">
        <v>41969</v>
      </c>
      <c r="H966" s="306">
        <v>26</v>
      </c>
      <c r="I966" s="306">
        <v>11</v>
      </c>
      <c r="J966" s="72">
        <v>2014</v>
      </c>
      <c r="K966" s="41" t="s">
        <v>58</v>
      </c>
      <c r="L966" s="41" t="s">
        <v>2407</v>
      </c>
      <c r="M966" s="41" t="s">
        <v>33</v>
      </c>
      <c r="N966" s="30">
        <v>190983</v>
      </c>
      <c r="O966" s="104"/>
      <c r="Q966" s="105">
        <v>10</v>
      </c>
      <c r="R966" s="30">
        <f>(((N966)-1)/10)/12</f>
        <v>1591.5166666666667</v>
      </c>
      <c r="S966" s="5">
        <v>1591.5166666666667</v>
      </c>
      <c r="T966" s="317">
        <f t="shared" si="134"/>
        <v>6366.0666666666666</v>
      </c>
      <c r="U966" s="15">
        <f t="shared" si="135"/>
        <v>4774.55</v>
      </c>
      <c r="V966" s="137">
        <f>N966-T966</f>
        <v>184616.93333333332</v>
      </c>
      <c r="W966" s="106" t="s">
        <v>2408</v>
      </c>
      <c r="X966" s="138"/>
      <c r="Y966" s="137"/>
      <c r="Z966" s="116">
        <f>IF((DATEDIF(G966,Z$4,"m"))&gt;=120,120,(DATEDIF(G966,Z$4,"m")))</f>
        <v>4</v>
      </c>
    </row>
    <row r="967" spans="1:26" s="105" customFormat="1" ht="14.25" customHeight="1">
      <c r="A967" s="99"/>
      <c r="B967" s="100" t="s">
        <v>2405</v>
      </c>
      <c r="C967" s="99" t="s">
        <v>2351</v>
      </c>
      <c r="D967" s="99" t="s">
        <v>2406</v>
      </c>
      <c r="E967" s="99"/>
      <c r="F967" s="41" t="s">
        <v>2352</v>
      </c>
      <c r="G967" s="238">
        <v>41969</v>
      </c>
      <c r="H967" s="306">
        <v>26</v>
      </c>
      <c r="I967" s="306">
        <v>11</v>
      </c>
      <c r="J967" s="72">
        <v>2014</v>
      </c>
      <c r="K967" s="41" t="s">
        <v>58</v>
      </c>
      <c r="L967" s="41" t="s">
        <v>2407</v>
      </c>
      <c r="M967" s="41" t="s">
        <v>33</v>
      </c>
      <c r="N967" s="30">
        <v>190983</v>
      </c>
      <c r="O967" s="104"/>
      <c r="Q967" s="105">
        <v>10</v>
      </c>
      <c r="R967" s="30">
        <f t="shared" ref="R967:R978" si="136">(((N967)-1)/10)/12</f>
        <v>1591.5166666666667</v>
      </c>
      <c r="S967" s="5">
        <v>1591.5166666666667</v>
      </c>
      <c r="T967" s="317">
        <f t="shared" si="134"/>
        <v>6366.0666666666666</v>
      </c>
      <c r="U967" s="15">
        <f t="shared" si="135"/>
        <v>4774.55</v>
      </c>
      <c r="V967" s="137">
        <f t="shared" ref="V967:V978" si="137">N967-T967</f>
        <v>184616.93333333332</v>
      </c>
      <c r="W967" s="106" t="s">
        <v>2408</v>
      </c>
      <c r="X967" s="138"/>
      <c r="Y967" s="137"/>
      <c r="Z967" s="116">
        <f t="shared" ref="Z967:Z978" si="138">IF((DATEDIF(G967,Z$4,"m"))&gt;=120,120,(DATEDIF(G967,Z$4,"m")))</f>
        <v>4</v>
      </c>
    </row>
    <row r="968" spans="1:26" s="105" customFormat="1" ht="14.25" customHeight="1">
      <c r="A968" s="99"/>
      <c r="B968" s="100" t="s">
        <v>2405</v>
      </c>
      <c r="C968" s="99" t="s">
        <v>2351</v>
      </c>
      <c r="D968" s="99" t="s">
        <v>2406</v>
      </c>
      <c r="E968" s="99"/>
      <c r="F968" s="41" t="s">
        <v>2352</v>
      </c>
      <c r="G968" s="238">
        <v>41969</v>
      </c>
      <c r="H968" s="306">
        <v>26</v>
      </c>
      <c r="I968" s="306">
        <v>11</v>
      </c>
      <c r="J968" s="72">
        <v>2014</v>
      </c>
      <c r="K968" s="41" t="s">
        <v>58</v>
      </c>
      <c r="L968" s="41" t="s">
        <v>2407</v>
      </c>
      <c r="M968" s="41" t="s">
        <v>33</v>
      </c>
      <c r="N968" s="30">
        <v>190983</v>
      </c>
      <c r="O968" s="104"/>
      <c r="Q968" s="105">
        <v>10</v>
      </c>
      <c r="R968" s="30">
        <f t="shared" si="136"/>
        <v>1591.5166666666667</v>
      </c>
      <c r="S968" s="5">
        <v>1591.5166666666667</v>
      </c>
      <c r="T968" s="317">
        <f t="shared" si="134"/>
        <v>6366.0666666666666</v>
      </c>
      <c r="U968" s="15">
        <f t="shared" si="135"/>
        <v>4774.55</v>
      </c>
      <c r="V968" s="137">
        <f t="shared" si="137"/>
        <v>184616.93333333332</v>
      </c>
      <c r="W968" s="106" t="s">
        <v>2408</v>
      </c>
      <c r="X968" s="138"/>
      <c r="Y968" s="137"/>
      <c r="Z968" s="116">
        <f t="shared" si="138"/>
        <v>4</v>
      </c>
    </row>
    <row r="969" spans="1:26" s="105" customFormat="1" ht="14.25" customHeight="1">
      <c r="A969" s="99"/>
      <c r="B969" s="100" t="s">
        <v>2409</v>
      </c>
      <c r="C969" s="99" t="s">
        <v>2410</v>
      </c>
      <c r="D969" s="99" t="s">
        <v>2411</v>
      </c>
      <c r="E969" s="99"/>
      <c r="F969" s="41" t="s">
        <v>2352</v>
      </c>
      <c r="G969" s="238">
        <v>41969</v>
      </c>
      <c r="H969" s="306">
        <v>26</v>
      </c>
      <c r="I969" s="306">
        <v>11</v>
      </c>
      <c r="J969" s="72">
        <v>2014</v>
      </c>
      <c r="K969" s="41" t="s">
        <v>58</v>
      </c>
      <c r="L969" s="41" t="s">
        <v>2407</v>
      </c>
      <c r="M969" s="41" t="s">
        <v>33</v>
      </c>
      <c r="N969" s="30">
        <v>6821.52</v>
      </c>
      <c r="O969" s="104"/>
      <c r="Q969" s="105">
        <v>10</v>
      </c>
      <c r="R969" s="30">
        <f t="shared" si="136"/>
        <v>56.837666666666671</v>
      </c>
      <c r="S969" s="5">
        <v>56.837666666666671</v>
      </c>
      <c r="T969" s="317">
        <f t="shared" si="134"/>
        <v>227.35066666666668</v>
      </c>
      <c r="U969" s="15">
        <f t="shared" si="135"/>
        <v>170.51300000000001</v>
      </c>
      <c r="V969" s="137">
        <f t="shared" si="137"/>
        <v>6594.1693333333342</v>
      </c>
      <c r="W969" s="106" t="s">
        <v>2408</v>
      </c>
      <c r="X969" s="138"/>
      <c r="Y969" s="137"/>
      <c r="Z969" s="116">
        <f t="shared" si="138"/>
        <v>4</v>
      </c>
    </row>
    <row r="970" spans="1:26" s="105" customFormat="1" ht="14.25" customHeight="1">
      <c r="A970" s="99"/>
      <c r="B970" s="100" t="s">
        <v>2409</v>
      </c>
      <c r="C970" s="99" t="s">
        <v>2410</v>
      </c>
      <c r="D970" s="99" t="s">
        <v>2411</v>
      </c>
      <c r="E970" s="99"/>
      <c r="F970" s="41" t="s">
        <v>2352</v>
      </c>
      <c r="G970" s="238">
        <v>41969</v>
      </c>
      <c r="H970" s="306">
        <v>26</v>
      </c>
      <c r="I970" s="306">
        <v>11</v>
      </c>
      <c r="J970" s="72">
        <v>2014</v>
      </c>
      <c r="K970" s="41" t="s">
        <v>58</v>
      </c>
      <c r="L970" s="41" t="s">
        <v>2407</v>
      </c>
      <c r="M970" s="41" t="s">
        <v>33</v>
      </c>
      <c r="N970" s="30">
        <v>6821.52</v>
      </c>
      <c r="O970" s="104"/>
      <c r="Q970" s="105">
        <v>10</v>
      </c>
      <c r="R970" s="30">
        <f t="shared" si="136"/>
        <v>56.837666666666671</v>
      </c>
      <c r="S970" s="5">
        <v>56.837666666666671</v>
      </c>
      <c r="T970" s="317">
        <f t="shared" si="134"/>
        <v>227.35066666666668</v>
      </c>
      <c r="U970" s="15">
        <f t="shared" si="135"/>
        <v>170.51300000000001</v>
      </c>
      <c r="V970" s="137">
        <f t="shared" si="137"/>
        <v>6594.1693333333342</v>
      </c>
      <c r="W970" s="106" t="s">
        <v>2408</v>
      </c>
      <c r="X970" s="138"/>
      <c r="Y970" s="137"/>
      <c r="Z970" s="116">
        <f t="shared" si="138"/>
        <v>4</v>
      </c>
    </row>
    <row r="971" spans="1:26" s="105" customFormat="1" ht="14.25" customHeight="1">
      <c r="A971" s="99"/>
      <c r="B971" s="100" t="s">
        <v>2412</v>
      </c>
      <c r="C971" s="99" t="s">
        <v>2413</v>
      </c>
      <c r="D971" s="99"/>
      <c r="E971" s="99"/>
      <c r="F971" s="41" t="s">
        <v>2352</v>
      </c>
      <c r="G971" s="238">
        <v>41969</v>
      </c>
      <c r="H971" s="306">
        <v>26</v>
      </c>
      <c r="I971" s="306">
        <v>11</v>
      </c>
      <c r="J971" s="72">
        <v>2014</v>
      </c>
      <c r="K971" s="41" t="s">
        <v>58</v>
      </c>
      <c r="L971" s="41" t="s">
        <v>2407</v>
      </c>
      <c r="M971" s="41" t="s">
        <v>33</v>
      </c>
      <c r="N971" s="30">
        <v>8385.6200000000008</v>
      </c>
      <c r="O971" s="104"/>
      <c r="Q971" s="105">
        <v>10</v>
      </c>
      <c r="R971" s="30">
        <f t="shared" si="136"/>
        <v>69.871833333333342</v>
      </c>
      <c r="S971" s="5">
        <v>69.871833333333342</v>
      </c>
      <c r="T971" s="317">
        <f t="shared" si="134"/>
        <v>279.48733333333337</v>
      </c>
      <c r="U971" s="15">
        <f t="shared" si="135"/>
        <v>209.61550000000003</v>
      </c>
      <c r="V971" s="137">
        <f t="shared" si="137"/>
        <v>8106.1326666666673</v>
      </c>
      <c r="W971" s="106" t="s">
        <v>2408</v>
      </c>
      <c r="X971" s="138"/>
      <c r="Y971" s="137"/>
      <c r="Z971" s="116">
        <f t="shared" si="138"/>
        <v>4</v>
      </c>
    </row>
    <row r="972" spans="1:26" s="105" customFormat="1" ht="14.25" customHeight="1">
      <c r="A972" s="99"/>
      <c r="B972" s="100" t="s">
        <v>2412</v>
      </c>
      <c r="C972" s="99" t="s">
        <v>2413</v>
      </c>
      <c r="D972" s="99"/>
      <c r="E972" s="99"/>
      <c r="F972" s="41" t="s">
        <v>2352</v>
      </c>
      <c r="G972" s="238">
        <v>41969</v>
      </c>
      <c r="H972" s="306">
        <v>26</v>
      </c>
      <c r="I972" s="306">
        <v>11</v>
      </c>
      <c r="J972" s="72">
        <v>2014</v>
      </c>
      <c r="K972" s="41" t="s">
        <v>58</v>
      </c>
      <c r="L972" s="41" t="s">
        <v>2407</v>
      </c>
      <c r="M972" s="41" t="s">
        <v>33</v>
      </c>
      <c r="N972" s="30">
        <v>8385.6200000000008</v>
      </c>
      <c r="O972" s="104"/>
      <c r="Q972" s="105">
        <v>10</v>
      </c>
      <c r="R972" s="30">
        <f t="shared" si="136"/>
        <v>69.871833333333342</v>
      </c>
      <c r="S972" s="5">
        <v>69.871833333333342</v>
      </c>
      <c r="T972" s="317">
        <f t="shared" si="134"/>
        <v>279.48733333333337</v>
      </c>
      <c r="U972" s="15">
        <f t="shared" si="135"/>
        <v>209.61550000000003</v>
      </c>
      <c r="V972" s="137">
        <f t="shared" si="137"/>
        <v>8106.1326666666673</v>
      </c>
      <c r="W972" s="106" t="s">
        <v>2408</v>
      </c>
      <c r="X972" s="138"/>
      <c r="Y972" s="137"/>
      <c r="Z972" s="116">
        <f t="shared" si="138"/>
        <v>4</v>
      </c>
    </row>
    <row r="973" spans="1:26" s="105" customFormat="1" ht="14.25" customHeight="1">
      <c r="A973" s="99"/>
      <c r="B973" s="100" t="s">
        <v>2412</v>
      </c>
      <c r="C973" s="99" t="s">
        <v>2413</v>
      </c>
      <c r="D973" s="99"/>
      <c r="E973" s="99"/>
      <c r="F973" s="41" t="s">
        <v>2352</v>
      </c>
      <c r="G973" s="238">
        <v>41969</v>
      </c>
      <c r="H973" s="306">
        <v>26</v>
      </c>
      <c r="I973" s="306">
        <v>11</v>
      </c>
      <c r="J973" s="72">
        <v>2014</v>
      </c>
      <c r="K973" s="41" t="s">
        <v>58</v>
      </c>
      <c r="L973" s="41" t="s">
        <v>2407</v>
      </c>
      <c r="M973" s="41" t="s">
        <v>33</v>
      </c>
      <c r="N973" s="30">
        <v>8385.6200000000008</v>
      </c>
      <c r="O973" s="104"/>
      <c r="Q973" s="105">
        <v>10</v>
      </c>
      <c r="R973" s="30">
        <f t="shared" si="136"/>
        <v>69.871833333333342</v>
      </c>
      <c r="S973" s="5">
        <v>69.871833333333342</v>
      </c>
      <c r="T973" s="317">
        <f t="shared" si="134"/>
        <v>279.48733333333337</v>
      </c>
      <c r="U973" s="15">
        <f t="shared" si="135"/>
        <v>209.61550000000003</v>
      </c>
      <c r="V973" s="137">
        <f t="shared" si="137"/>
        <v>8106.1326666666673</v>
      </c>
      <c r="W973" s="106" t="s">
        <v>2408</v>
      </c>
      <c r="X973" s="138"/>
      <c r="Y973" s="137"/>
      <c r="Z973" s="116">
        <f t="shared" si="138"/>
        <v>4</v>
      </c>
    </row>
    <row r="974" spans="1:26" s="105" customFormat="1" ht="14.25" customHeight="1">
      <c r="A974" s="99"/>
      <c r="B974" s="100" t="s">
        <v>2412</v>
      </c>
      <c r="C974" s="99" t="s">
        <v>2413</v>
      </c>
      <c r="D974" s="99"/>
      <c r="E974" s="99"/>
      <c r="F974" s="41" t="s">
        <v>2352</v>
      </c>
      <c r="G974" s="238">
        <v>41969</v>
      </c>
      <c r="H974" s="306">
        <v>26</v>
      </c>
      <c r="I974" s="306">
        <v>11</v>
      </c>
      <c r="J974" s="72">
        <v>2014</v>
      </c>
      <c r="K974" s="41" t="s">
        <v>58</v>
      </c>
      <c r="L974" s="41" t="s">
        <v>2407</v>
      </c>
      <c r="M974" s="41" t="s">
        <v>33</v>
      </c>
      <c r="N974" s="30">
        <v>8385.6200000000008</v>
      </c>
      <c r="O974" s="104"/>
      <c r="Q974" s="105">
        <v>10</v>
      </c>
      <c r="R974" s="30">
        <f t="shared" si="136"/>
        <v>69.871833333333342</v>
      </c>
      <c r="S974" s="5">
        <v>69.871833333333342</v>
      </c>
      <c r="T974" s="317">
        <f t="shared" si="134"/>
        <v>279.48733333333337</v>
      </c>
      <c r="U974" s="15">
        <f t="shared" si="135"/>
        <v>209.61550000000003</v>
      </c>
      <c r="V974" s="137">
        <f t="shared" si="137"/>
        <v>8106.1326666666673</v>
      </c>
      <c r="W974" s="106" t="s">
        <v>2408</v>
      </c>
      <c r="X974" s="138"/>
      <c r="Y974" s="137"/>
      <c r="Z974" s="116">
        <f t="shared" si="138"/>
        <v>4</v>
      </c>
    </row>
    <row r="975" spans="1:26" s="105" customFormat="1" ht="14.25" customHeight="1">
      <c r="A975" s="99"/>
      <c r="B975" s="100" t="s">
        <v>2412</v>
      </c>
      <c r="C975" s="99" t="s">
        <v>2413</v>
      </c>
      <c r="D975" s="99"/>
      <c r="E975" s="99"/>
      <c r="F975" s="41" t="s">
        <v>2352</v>
      </c>
      <c r="G975" s="238">
        <v>41969</v>
      </c>
      <c r="H975" s="306">
        <v>26</v>
      </c>
      <c r="I975" s="306">
        <v>11</v>
      </c>
      <c r="J975" s="72">
        <v>2014</v>
      </c>
      <c r="K975" s="41" t="s">
        <v>58</v>
      </c>
      <c r="L975" s="41" t="s">
        <v>2407</v>
      </c>
      <c r="M975" s="41" t="s">
        <v>33</v>
      </c>
      <c r="N975" s="30">
        <v>8385.6200000000008</v>
      </c>
      <c r="O975" s="104"/>
      <c r="Q975" s="105">
        <v>10</v>
      </c>
      <c r="R975" s="30">
        <f t="shared" si="136"/>
        <v>69.871833333333342</v>
      </c>
      <c r="S975" s="5">
        <v>69.871833333333342</v>
      </c>
      <c r="T975" s="317">
        <f t="shared" si="134"/>
        <v>279.48733333333337</v>
      </c>
      <c r="U975" s="15">
        <f t="shared" si="135"/>
        <v>209.61550000000003</v>
      </c>
      <c r="V975" s="137">
        <f t="shared" si="137"/>
        <v>8106.1326666666673</v>
      </c>
      <c r="W975" s="106" t="s">
        <v>2408</v>
      </c>
      <c r="X975" s="138"/>
      <c r="Y975" s="137"/>
      <c r="Z975" s="116">
        <f t="shared" si="138"/>
        <v>4</v>
      </c>
    </row>
    <row r="976" spans="1:26" s="105" customFormat="1" ht="14.25" customHeight="1">
      <c r="A976" s="99"/>
      <c r="B976" s="100" t="s">
        <v>2412</v>
      </c>
      <c r="C976" s="99" t="s">
        <v>2413</v>
      </c>
      <c r="D976" s="99"/>
      <c r="E976" s="99"/>
      <c r="F976" s="41" t="s">
        <v>2352</v>
      </c>
      <c r="G976" s="238">
        <v>41969</v>
      </c>
      <c r="H976" s="306">
        <v>26</v>
      </c>
      <c r="I976" s="306">
        <v>11</v>
      </c>
      <c r="J976" s="72">
        <v>2014</v>
      </c>
      <c r="K976" s="41" t="s">
        <v>58</v>
      </c>
      <c r="L976" s="41" t="s">
        <v>2407</v>
      </c>
      <c r="M976" s="41" t="s">
        <v>33</v>
      </c>
      <c r="N976" s="30">
        <v>8385.6200000000008</v>
      </c>
      <c r="O976" s="104"/>
      <c r="Q976" s="105">
        <v>10</v>
      </c>
      <c r="R976" s="30">
        <f t="shared" si="136"/>
        <v>69.871833333333342</v>
      </c>
      <c r="S976" s="5">
        <v>69.871833333333342</v>
      </c>
      <c r="T976" s="317">
        <f t="shared" si="134"/>
        <v>279.48733333333337</v>
      </c>
      <c r="U976" s="15">
        <f t="shared" si="135"/>
        <v>209.61550000000003</v>
      </c>
      <c r="V976" s="137">
        <f t="shared" si="137"/>
        <v>8106.1326666666673</v>
      </c>
      <c r="W976" s="106" t="s">
        <v>2408</v>
      </c>
      <c r="X976" s="138"/>
      <c r="Y976" s="137"/>
      <c r="Z976" s="116">
        <f t="shared" si="138"/>
        <v>4</v>
      </c>
    </row>
    <row r="977" spans="1:26" s="105" customFormat="1" ht="14.25" customHeight="1">
      <c r="A977" s="99"/>
      <c r="B977" s="100" t="s">
        <v>2412</v>
      </c>
      <c r="C977" s="99" t="s">
        <v>2413</v>
      </c>
      <c r="D977" s="99"/>
      <c r="E977" s="99"/>
      <c r="F977" s="41" t="s">
        <v>2352</v>
      </c>
      <c r="G977" s="238">
        <v>41969</v>
      </c>
      <c r="H977" s="306">
        <v>26</v>
      </c>
      <c r="I977" s="306">
        <v>11</v>
      </c>
      <c r="J977" s="72">
        <v>2014</v>
      </c>
      <c r="K977" s="41" t="s">
        <v>58</v>
      </c>
      <c r="L977" s="41" t="s">
        <v>2407</v>
      </c>
      <c r="M977" s="41" t="s">
        <v>33</v>
      </c>
      <c r="N977" s="30">
        <v>8385.6200000000008</v>
      </c>
      <c r="O977" s="104"/>
      <c r="Q977" s="105">
        <v>10</v>
      </c>
      <c r="R977" s="30">
        <f t="shared" si="136"/>
        <v>69.871833333333342</v>
      </c>
      <c r="S977" s="5">
        <v>69.871833333333342</v>
      </c>
      <c r="T977" s="317">
        <f t="shared" si="134"/>
        <v>279.48733333333337</v>
      </c>
      <c r="U977" s="15">
        <f t="shared" si="135"/>
        <v>209.61550000000003</v>
      </c>
      <c r="V977" s="137">
        <f t="shared" si="137"/>
        <v>8106.1326666666673</v>
      </c>
      <c r="W977" s="106" t="s">
        <v>2408</v>
      </c>
      <c r="X977" s="138"/>
      <c r="Y977" s="137"/>
      <c r="Z977" s="116">
        <f t="shared" si="138"/>
        <v>4</v>
      </c>
    </row>
    <row r="978" spans="1:26" s="105" customFormat="1" ht="14.25" customHeight="1">
      <c r="A978" s="99"/>
      <c r="B978" s="100" t="s">
        <v>2412</v>
      </c>
      <c r="C978" s="99" t="s">
        <v>2413</v>
      </c>
      <c r="D978" s="99"/>
      <c r="E978" s="99"/>
      <c r="F978" s="41" t="s">
        <v>2352</v>
      </c>
      <c r="G978" s="238">
        <v>41969</v>
      </c>
      <c r="H978" s="306">
        <v>26</v>
      </c>
      <c r="I978" s="306">
        <v>11</v>
      </c>
      <c r="J978" s="72">
        <v>2014</v>
      </c>
      <c r="K978" s="41" t="s">
        <v>58</v>
      </c>
      <c r="L978" s="41" t="s">
        <v>2407</v>
      </c>
      <c r="M978" s="41" t="s">
        <v>33</v>
      </c>
      <c r="N978" s="30">
        <v>8385.6200000000008</v>
      </c>
      <c r="O978" s="104"/>
      <c r="Q978" s="105">
        <v>10</v>
      </c>
      <c r="R978" s="30">
        <f t="shared" si="136"/>
        <v>69.871833333333342</v>
      </c>
      <c r="S978" s="5">
        <v>69.871833333333342</v>
      </c>
      <c r="T978" s="317">
        <f t="shared" si="134"/>
        <v>279.48733333333337</v>
      </c>
      <c r="U978" s="15">
        <f t="shared" si="135"/>
        <v>209.61550000000003</v>
      </c>
      <c r="V978" s="137">
        <f t="shared" si="137"/>
        <v>8106.1326666666673</v>
      </c>
      <c r="W978" s="106" t="s">
        <v>2408</v>
      </c>
      <c r="X978" s="138"/>
      <c r="Y978" s="137"/>
      <c r="Z978" s="116">
        <f t="shared" si="138"/>
        <v>4</v>
      </c>
    </row>
    <row r="979" spans="1:26">
      <c r="B979" s="107" t="s">
        <v>816</v>
      </c>
      <c r="N979" s="111">
        <f>SUM(N964:N978)</f>
        <v>1202752.2000000009</v>
      </c>
      <c r="Q979" s="114"/>
      <c r="R979" s="111">
        <f>SUM(R964:R978)</f>
        <v>10022.809999999994</v>
      </c>
      <c r="S979" s="111">
        <v>10022.809999999994</v>
      </c>
      <c r="T979" s="111">
        <f>SUM(T964:T978)</f>
        <v>40091.239999999976</v>
      </c>
      <c r="U979" s="111">
        <f>SUM(U964:U978)</f>
        <v>30068.429999999997</v>
      </c>
      <c r="V979" s="111">
        <f>SUM(V964:V978)</f>
        <v>1162660.9600000009</v>
      </c>
      <c r="Z979" s="116"/>
    </row>
    <row r="980" spans="1:26">
      <c r="B980" s="107"/>
      <c r="N980" s="301"/>
      <c r="Q980" s="114"/>
      <c r="R980" s="302"/>
      <c r="S980" s="302"/>
      <c r="T980" s="302"/>
      <c r="U980" s="302"/>
      <c r="V980" s="302"/>
      <c r="Z980" s="116"/>
    </row>
    <row r="981" spans="1:26">
      <c r="A981" s="107" t="s">
        <v>817</v>
      </c>
      <c r="B981" s="113"/>
      <c r="N981" s="117">
        <f>+N944+N954+N958+N962+N979</f>
        <v>1341009.1742000009</v>
      </c>
      <c r="O981" s="428"/>
      <c r="P981" s="428"/>
      <c r="Q981" s="105"/>
      <c r="R981" s="117">
        <f>+R944+R954+R958+R962+R979</f>
        <v>11174.85145166666</v>
      </c>
      <c r="S981" s="117">
        <v>19406.859933333326</v>
      </c>
      <c r="T981" s="117">
        <f>+T944+T954+T958+T962+T979</f>
        <v>52931.414288333312</v>
      </c>
      <c r="U981" s="117">
        <f>+U944+U954+U958+U962+U979</f>
        <v>33524.554354999993</v>
      </c>
      <c r="V981" s="117">
        <f>+V944+V954+V958+V962+V979</f>
        <v>1288077.7599116676</v>
      </c>
      <c r="Z981" s="116"/>
    </row>
    <row r="982" spans="1:26">
      <c r="A982" s="107"/>
      <c r="B982" s="113"/>
      <c r="N982" s="428"/>
      <c r="O982" s="428"/>
      <c r="P982" s="428"/>
      <c r="Q982" s="105"/>
      <c r="R982" s="428"/>
      <c r="S982" s="428"/>
      <c r="T982" s="428"/>
      <c r="U982" s="428"/>
      <c r="V982" s="428"/>
      <c r="Z982" s="116"/>
    </row>
    <row r="983" spans="1:26" s="105" customFormat="1" ht="14.25" customHeight="1">
      <c r="A983" s="99"/>
      <c r="B983" s="100" t="s">
        <v>2863</v>
      </c>
      <c r="C983" s="99" t="s">
        <v>2864</v>
      </c>
      <c r="D983" s="99"/>
      <c r="E983" s="99"/>
      <c r="F983" s="99" t="s">
        <v>2378</v>
      </c>
      <c r="G983" s="238">
        <v>42073</v>
      </c>
      <c r="H983" s="306">
        <v>10</v>
      </c>
      <c r="I983" s="306">
        <v>3</v>
      </c>
      <c r="J983" s="72">
        <v>2015</v>
      </c>
      <c r="K983" s="41" t="s">
        <v>58</v>
      </c>
      <c r="L983" s="41" t="s">
        <v>2865</v>
      </c>
      <c r="M983" s="41" t="s">
        <v>33</v>
      </c>
      <c r="N983" s="30">
        <v>25613.67</v>
      </c>
      <c r="O983" s="104"/>
      <c r="Q983" s="105">
        <v>10</v>
      </c>
      <c r="R983" s="30">
        <f t="shared" ref="R983:R985" si="139">(((N983)-1)/10)/12</f>
        <v>213.43891666666664</v>
      </c>
      <c r="S983" s="5">
        <v>0</v>
      </c>
      <c r="T983" s="317">
        <f t="shared" ref="T983:T985" si="140">Z983*R983</f>
        <v>0</v>
      </c>
      <c r="U983" s="15">
        <f t="shared" ref="U983:U985" si="141">T983-S983</f>
        <v>0</v>
      </c>
      <c r="V983" s="137">
        <f t="shared" ref="V983:V985" si="142">N983-T983</f>
        <v>25613.67</v>
      </c>
      <c r="W983" s="106" t="s">
        <v>2408</v>
      </c>
      <c r="X983" s="138"/>
      <c r="Y983" s="137"/>
      <c r="Z983" s="116">
        <f t="shared" ref="Z983:Z985" si="143">IF((DATEDIF(G983,Z$4,"m"))&gt;=120,120,(DATEDIF(G983,Z$4,"m")))</f>
        <v>0</v>
      </c>
    </row>
    <row r="984" spans="1:26" s="105" customFormat="1" ht="14.25" customHeight="1">
      <c r="A984" s="99"/>
      <c r="B984" s="100" t="s">
        <v>2863</v>
      </c>
      <c r="C984" s="99" t="s">
        <v>2864</v>
      </c>
      <c r="D984" s="99"/>
      <c r="E984" s="99"/>
      <c r="F984" s="99" t="s">
        <v>2378</v>
      </c>
      <c r="G984" s="238">
        <v>42073</v>
      </c>
      <c r="H984" s="306">
        <v>10</v>
      </c>
      <c r="I984" s="306">
        <v>3</v>
      </c>
      <c r="J984" s="72">
        <v>2015</v>
      </c>
      <c r="K984" s="41" t="s">
        <v>58</v>
      </c>
      <c r="L984" s="41" t="s">
        <v>2865</v>
      </c>
      <c r="M984" s="41" t="s">
        <v>33</v>
      </c>
      <c r="N984" s="30">
        <v>25613.67</v>
      </c>
      <c r="O984" s="104"/>
      <c r="Q984" s="105">
        <v>10</v>
      </c>
      <c r="R984" s="30">
        <f t="shared" si="139"/>
        <v>213.43891666666664</v>
      </c>
      <c r="S984" s="5">
        <v>0</v>
      </c>
      <c r="T984" s="317">
        <f t="shared" si="140"/>
        <v>0</v>
      </c>
      <c r="U984" s="15">
        <f t="shared" si="141"/>
        <v>0</v>
      </c>
      <c r="V984" s="137">
        <f t="shared" si="142"/>
        <v>25613.67</v>
      </c>
      <c r="W984" s="106" t="s">
        <v>2408</v>
      </c>
      <c r="X984" s="138"/>
      <c r="Y984" s="137"/>
      <c r="Z984" s="116">
        <f t="shared" si="143"/>
        <v>0</v>
      </c>
    </row>
    <row r="985" spans="1:26" s="105" customFormat="1" ht="14.25" customHeight="1">
      <c r="A985" s="99"/>
      <c r="B985" s="100" t="s">
        <v>2866</v>
      </c>
      <c r="C985" s="99"/>
      <c r="D985" s="99"/>
      <c r="E985" s="99"/>
      <c r="F985" s="99" t="s">
        <v>2378</v>
      </c>
      <c r="G985" s="238">
        <v>42075</v>
      </c>
      <c r="H985" s="306">
        <v>12</v>
      </c>
      <c r="I985" s="306">
        <v>3</v>
      </c>
      <c r="J985" s="72">
        <v>2015</v>
      </c>
      <c r="K985" s="41" t="s">
        <v>58</v>
      </c>
      <c r="L985" s="41" t="s">
        <v>2867</v>
      </c>
      <c r="M985" s="41" t="s">
        <v>33</v>
      </c>
      <c r="N985" s="30">
        <v>41333.040000000001</v>
      </c>
      <c r="O985" s="104"/>
      <c r="Q985" s="105">
        <v>10</v>
      </c>
      <c r="R985" s="30">
        <f t="shared" si="139"/>
        <v>344.43366666666662</v>
      </c>
      <c r="S985" s="5">
        <v>0</v>
      </c>
      <c r="T985" s="317">
        <f t="shared" si="140"/>
        <v>0</v>
      </c>
      <c r="U985" s="15">
        <f t="shared" si="141"/>
        <v>0</v>
      </c>
      <c r="V985" s="137">
        <f t="shared" si="142"/>
        <v>41333.040000000001</v>
      </c>
      <c r="W985" s="106" t="s">
        <v>2408</v>
      </c>
      <c r="X985" s="138"/>
      <c r="Y985" s="137"/>
      <c r="Z985" s="116">
        <f t="shared" si="143"/>
        <v>0</v>
      </c>
    </row>
    <row r="986" spans="1:26">
      <c r="B986" s="107" t="s">
        <v>2861</v>
      </c>
      <c r="N986" s="111">
        <f>SUM(N983:N985)</f>
        <v>92560.38</v>
      </c>
      <c r="O986" s="104"/>
      <c r="P986" s="105"/>
      <c r="Q986" s="286"/>
      <c r="R986" s="111">
        <f>SUM(R983:R985)</f>
        <v>771.31149999999991</v>
      </c>
      <c r="S986" s="111">
        <f t="shared" ref="S986:V986" si="144">SUM(S983:S985)</f>
        <v>0</v>
      </c>
      <c r="T986" s="111">
        <f t="shared" si="144"/>
        <v>0</v>
      </c>
      <c r="U986" s="111">
        <f t="shared" si="144"/>
        <v>0</v>
      </c>
      <c r="V986" s="111">
        <f t="shared" si="144"/>
        <v>92560.38</v>
      </c>
      <c r="Z986" s="116"/>
    </row>
    <row r="987" spans="1:26">
      <c r="B987" s="107"/>
      <c r="M987" s="307"/>
      <c r="N987" s="301"/>
      <c r="O987" s="104"/>
      <c r="P987" s="105"/>
      <c r="Q987" s="286"/>
      <c r="R987" s="302"/>
      <c r="S987" s="302"/>
      <c r="T987" s="302"/>
      <c r="U987" s="302"/>
      <c r="V987" s="302"/>
      <c r="Z987" s="116"/>
    </row>
    <row r="988" spans="1:26" s="299" customFormat="1" ht="16.5" thickBot="1">
      <c r="A988" s="22" t="s">
        <v>2802</v>
      </c>
      <c r="B988" s="308"/>
      <c r="C988" s="308"/>
      <c r="D988" s="308"/>
      <c r="E988" s="308"/>
      <c r="F988" s="308"/>
      <c r="G988" s="308"/>
      <c r="H988" s="309"/>
      <c r="I988" s="309"/>
      <c r="J988" s="310"/>
      <c r="K988" s="308"/>
      <c r="L988" s="311"/>
      <c r="M988" s="308"/>
      <c r="N988" s="298">
        <f>+N981+N940+N986</f>
        <v>9956901.6351799965</v>
      </c>
      <c r="O988" s="301"/>
      <c r="P988" s="301"/>
      <c r="Q988" s="301"/>
      <c r="R988" s="298">
        <f>+R981+R940</f>
        <v>78823.956782055553</v>
      </c>
      <c r="S988" s="298">
        <f t="shared" ref="S988:V988" si="145">+S981+S940+S986</f>
        <v>5660724.3768106084</v>
      </c>
      <c r="T988" s="298">
        <f t="shared" si="145"/>
        <v>5851677.3721567774</v>
      </c>
      <c r="U988" s="298">
        <f t="shared" si="145"/>
        <v>190952.99534616666</v>
      </c>
      <c r="V988" s="298">
        <f t="shared" si="145"/>
        <v>4105224.2630232237</v>
      </c>
      <c r="Z988" s="116"/>
    </row>
    <row r="989" spans="1:26" ht="16.5" thickTop="1"/>
  </sheetData>
  <sheetProtection sort="0" autoFilter="0"/>
  <autoFilter ref="A6:Z783">
    <filterColumn colId="0"/>
    <filterColumn colId="1"/>
    <filterColumn colId="18"/>
    <filterColumn colId="20"/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712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Z15"/>
  <sheetViews>
    <sheetView zoomScaleNormal="100" workbookViewId="0">
      <selection activeCell="R14" sqref="R14"/>
    </sheetView>
  </sheetViews>
  <sheetFormatPr baseColWidth="10" defaultRowHeight="15.75"/>
  <cols>
    <col min="1" max="1" width="11.42578125" style="383"/>
    <col min="2" max="2" width="54.42578125" style="383" customWidth="1"/>
    <col min="3" max="3" width="17" style="383" customWidth="1"/>
    <col min="4" max="4" width="19.140625" style="383" customWidth="1"/>
    <col min="5" max="5" width="32.42578125" style="383" customWidth="1"/>
    <col min="6" max="6" width="33.7109375" style="383" customWidth="1"/>
    <col min="7" max="7" width="21.42578125" style="383" bestFit="1" customWidth="1"/>
    <col min="8" max="8" width="6" style="383" customWidth="1"/>
    <col min="9" max="9" width="5.140625" style="383" customWidth="1"/>
    <col min="10" max="10" width="7" style="383" customWidth="1"/>
    <col min="11" max="11" width="12.140625" style="383" customWidth="1"/>
    <col min="12" max="12" width="12.28515625" style="383" customWidth="1"/>
    <col min="13" max="13" width="11.42578125" style="383"/>
    <col min="14" max="14" width="17.140625" style="383" customWidth="1"/>
    <col min="15" max="18" width="11.42578125" style="383"/>
    <col min="19" max="19" width="11.5703125" style="383" bestFit="1" customWidth="1"/>
    <col min="20" max="20" width="11.5703125" style="383" customWidth="1"/>
    <col min="21" max="23" width="11.42578125" style="383"/>
    <col min="24" max="24" width="7" style="383" customWidth="1"/>
    <col min="25" max="16384" width="11.42578125" style="383"/>
  </cols>
  <sheetData>
    <row r="2" spans="1:26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Z2" s="46"/>
    </row>
    <row r="3" spans="1:26">
      <c r="A3" s="653" t="s">
        <v>2604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Z3" s="46"/>
    </row>
    <row r="4" spans="1:26">
      <c r="A4" s="653" t="str">
        <f>'Equipos de Producción'!A3:S3</f>
        <v>(Al 31 de Marzo del 2015)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Z4" s="46"/>
    </row>
    <row r="5" spans="1:26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8"/>
      <c r="V5" s="489"/>
      <c r="Z5" s="123">
        <f>'Equipos de Producción'!$W$4</f>
        <v>42094</v>
      </c>
    </row>
    <row r="6" spans="1:26">
      <c r="A6" s="490"/>
      <c r="B6" s="490"/>
      <c r="C6" s="490"/>
      <c r="D6" s="490"/>
      <c r="E6" s="490"/>
      <c r="F6" s="490"/>
      <c r="G6" s="490"/>
      <c r="H6" s="646" t="s">
        <v>820</v>
      </c>
      <c r="I6" s="647"/>
      <c r="J6" s="648"/>
      <c r="K6" s="490"/>
      <c r="L6" s="490"/>
      <c r="M6" s="490"/>
      <c r="N6" s="491"/>
      <c r="O6" s="489"/>
      <c r="P6" s="489"/>
      <c r="Q6" s="649" t="s">
        <v>4</v>
      </c>
      <c r="R6" s="650"/>
      <c r="S6" s="650"/>
      <c r="T6" s="651"/>
      <c r="U6" s="386"/>
      <c r="V6" s="489"/>
      <c r="W6" s="489"/>
      <c r="X6" s="489"/>
      <c r="Y6" s="489"/>
      <c r="Z6" s="46"/>
    </row>
    <row r="7" spans="1:26" ht="47.25" customHeight="1">
      <c r="A7" s="492" t="s">
        <v>5</v>
      </c>
      <c r="B7" s="492" t="s">
        <v>8</v>
      </c>
      <c r="C7" s="492" t="s">
        <v>9</v>
      </c>
      <c r="D7" s="492" t="s">
        <v>10</v>
      </c>
      <c r="E7" s="492" t="s">
        <v>11</v>
      </c>
      <c r="F7" s="492" t="s">
        <v>12</v>
      </c>
      <c r="G7" s="492" t="s">
        <v>13</v>
      </c>
      <c r="H7" s="493" t="s">
        <v>14</v>
      </c>
      <c r="I7" s="493" t="s">
        <v>15</v>
      </c>
      <c r="J7" s="494" t="s">
        <v>16</v>
      </c>
      <c r="K7" s="492" t="s">
        <v>17</v>
      </c>
      <c r="L7" s="492" t="s">
        <v>18</v>
      </c>
      <c r="M7" s="492" t="s">
        <v>19</v>
      </c>
      <c r="N7" s="495" t="s">
        <v>20</v>
      </c>
      <c r="O7" s="492" t="s">
        <v>21</v>
      </c>
      <c r="P7" s="492" t="s">
        <v>22</v>
      </c>
      <c r="Q7" s="9" t="s">
        <v>23</v>
      </c>
      <c r="R7" s="10" t="str">
        <f>+'Equipos de Producción'!$R$6</f>
        <v>Acumulada Dic. 2014</v>
      </c>
      <c r="S7" s="10" t="str">
        <f>+'Equipos de Producción'!$S$6</f>
        <v>Acumulada Marzo 2015</v>
      </c>
      <c r="T7" s="10" t="str">
        <f>+'Equipos de Producción'!$T$6</f>
        <v>Deprec. a Registrar Mar. 2015</v>
      </c>
      <c r="U7" s="131" t="s">
        <v>25</v>
      </c>
      <c r="V7" s="492" t="s">
        <v>26</v>
      </c>
      <c r="W7" s="497"/>
      <c r="X7" s="497"/>
      <c r="Y7" s="497"/>
      <c r="Z7" s="393" t="s">
        <v>27</v>
      </c>
    </row>
    <row r="8" spans="1:26" s="614" customFormat="1" ht="16.5" customHeight="1">
      <c r="B8" s="615" t="s">
        <v>2679</v>
      </c>
      <c r="C8" s="616"/>
      <c r="D8" s="616"/>
      <c r="E8" s="616"/>
      <c r="F8" s="616" t="s">
        <v>886</v>
      </c>
      <c r="G8" s="134" t="str">
        <f>CONCATENATE(H8,"/",I8,"/",J8,)</f>
        <v>24/6/2009</v>
      </c>
      <c r="H8" s="616">
        <v>24</v>
      </c>
      <c r="I8" s="621">
        <v>6</v>
      </c>
      <c r="J8" s="616">
        <v>2009</v>
      </c>
      <c r="K8" s="616" t="s">
        <v>540</v>
      </c>
      <c r="L8" s="490" t="s">
        <v>2680</v>
      </c>
      <c r="M8" s="616" t="s">
        <v>2003</v>
      </c>
      <c r="N8" s="620">
        <v>28500</v>
      </c>
      <c r="P8" s="614">
        <v>5</v>
      </c>
      <c r="Q8" s="30">
        <v>0</v>
      </c>
      <c r="R8" s="30">
        <v>28499</v>
      </c>
      <c r="S8" s="30">
        <v>28499</v>
      </c>
      <c r="T8" s="617">
        <v>0</v>
      </c>
      <c r="U8" s="618">
        <f>N8-S8</f>
        <v>1</v>
      </c>
      <c r="X8" s="619">
        <f>((2011-J8)*12)+(12-I8)+1</f>
        <v>31</v>
      </c>
      <c r="Y8" s="55"/>
      <c r="Z8" s="45">
        <f>IF((DATEDIF(G8,Z$5,"m"))&gt;=60,60,(DATEDIF(G8,Z$5,"m")))</f>
        <v>60</v>
      </c>
    </row>
    <row r="9" spans="1:26" s="614" customFormat="1" ht="16.5" customHeight="1">
      <c r="B9" s="615" t="s">
        <v>2810</v>
      </c>
      <c r="C9" s="616"/>
      <c r="D9" s="616" t="s">
        <v>2811</v>
      </c>
      <c r="E9" s="616"/>
      <c r="F9" s="616" t="s">
        <v>886</v>
      </c>
      <c r="G9" s="134" t="str">
        <f>CONCATENATE(H9,"/",I9,"/",J9,)</f>
        <v>20/1/2015</v>
      </c>
      <c r="H9" s="616">
        <v>20</v>
      </c>
      <c r="I9" s="621">
        <v>1</v>
      </c>
      <c r="J9" s="616">
        <v>2015</v>
      </c>
      <c r="K9" s="616" t="s">
        <v>540</v>
      </c>
      <c r="L9" s="490" t="s">
        <v>2809</v>
      </c>
      <c r="M9" s="616" t="s">
        <v>2003</v>
      </c>
      <c r="N9" s="620">
        <v>8023.76</v>
      </c>
      <c r="P9" s="614">
        <v>5</v>
      </c>
      <c r="Q9" s="30">
        <f>(((N9)-1)/5)/12</f>
        <v>133.71266666666668</v>
      </c>
      <c r="R9" s="30">
        <v>0</v>
      </c>
      <c r="S9" s="617">
        <f>Q9*Z9</f>
        <v>267.42533333333336</v>
      </c>
      <c r="T9" s="79">
        <f t="shared" ref="T9:T11" si="0">+S9-R9</f>
        <v>267.42533333333336</v>
      </c>
      <c r="U9" s="618">
        <f>N9-S9</f>
        <v>7756.3346666666666</v>
      </c>
      <c r="X9" s="619">
        <f>((2011-J9)*12)+(12-I9)+1</f>
        <v>-36</v>
      </c>
      <c r="Y9" s="55"/>
      <c r="Z9" s="45">
        <f>IF((DATEDIF(G9,Z$5,"m"))&gt;=60,60,(DATEDIF(G9,Z$5,"m")))</f>
        <v>2</v>
      </c>
    </row>
    <row r="10" spans="1:26" s="614" customFormat="1" ht="16.5" customHeight="1">
      <c r="B10" s="615" t="s">
        <v>2812</v>
      </c>
      <c r="C10" s="616"/>
      <c r="D10" s="616"/>
      <c r="E10" s="616"/>
      <c r="F10" s="616" t="s">
        <v>886</v>
      </c>
      <c r="G10" s="134" t="str">
        <f>CONCATENATE(H10,"/",I10,"/",J10,)</f>
        <v>20/1/2015</v>
      </c>
      <c r="H10" s="616">
        <v>20</v>
      </c>
      <c r="I10" s="621">
        <v>1</v>
      </c>
      <c r="J10" s="616">
        <v>2015</v>
      </c>
      <c r="K10" s="616" t="s">
        <v>540</v>
      </c>
      <c r="L10" s="490" t="s">
        <v>2809</v>
      </c>
      <c r="M10" s="616" t="s">
        <v>2003</v>
      </c>
      <c r="N10" s="620">
        <v>4926.5</v>
      </c>
      <c r="P10" s="614">
        <v>5</v>
      </c>
      <c r="Q10" s="30">
        <f>(((N10)-1)/5)/12</f>
        <v>82.091666666666669</v>
      </c>
      <c r="R10" s="30">
        <v>0</v>
      </c>
      <c r="S10" s="617">
        <f>Q10*Z10</f>
        <v>164.18333333333334</v>
      </c>
      <c r="T10" s="79">
        <f t="shared" si="0"/>
        <v>164.18333333333334</v>
      </c>
      <c r="U10" s="618">
        <f>N10-S10</f>
        <v>4762.3166666666666</v>
      </c>
      <c r="X10" s="619">
        <f>((2011-J10)*12)+(12-I10)+1</f>
        <v>-36</v>
      </c>
      <c r="Y10" s="55"/>
      <c r="Z10" s="45">
        <f>IF((DATEDIF(G10,Z$5,"m"))&gt;=60,60,(DATEDIF(G10,Z$5,"m")))</f>
        <v>2</v>
      </c>
    </row>
    <row r="11" spans="1:26" s="614" customFormat="1" ht="16.5" customHeight="1">
      <c r="B11" s="615" t="s">
        <v>2868</v>
      </c>
      <c r="C11" s="616"/>
      <c r="D11" s="616"/>
      <c r="E11" s="616"/>
      <c r="F11" s="616" t="s">
        <v>886</v>
      </c>
      <c r="G11" s="134" t="str">
        <f>CONCATENATE(H11,"/",I11,"/",J11,)</f>
        <v>3/2/2015</v>
      </c>
      <c r="H11" s="616">
        <v>3</v>
      </c>
      <c r="I11" s="621">
        <v>2</v>
      </c>
      <c r="J11" s="616">
        <v>2015</v>
      </c>
      <c r="K11" s="616" t="s">
        <v>540</v>
      </c>
      <c r="L11" s="490" t="s">
        <v>2869</v>
      </c>
      <c r="M11" s="616" t="s">
        <v>2003</v>
      </c>
      <c r="N11" s="620">
        <v>55622.73</v>
      </c>
      <c r="P11" s="614">
        <v>5</v>
      </c>
      <c r="Q11" s="30">
        <f>(((N11)-1)/5)/12</f>
        <v>927.02883333333341</v>
      </c>
      <c r="R11" s="30">
        <v>0</v>
      </c>
      <c r="S11" s="617">
        <f>Q11*Z11</f>
        <v>927.02883333333341</v>
      </c>
      <c r="T11" s="79">
        <f t="shared" si="0"/>
        <v>927.02883333333341</v>
      </c>
      <c r="U11" s="618">
        <f>N11-S11</f>
        <v>54695.701166666673</v>
      </c>
      <c r="X11" s="619">
        <f>((2011-J11)*12)+(12-I11)+1</f>
        <v>-37</v>
      </c>
      <c r="Y11" s="55"/>
      <c r="Z11" s="45">
        <f>IF((DATEDIF(G11,Z$5,"m"))&gt;=60,60,(DATEDIF(G11,Z$5,"m")))</f>
        <v>1</v>
      </c>
    </row>
    <row r="12" spans="1:26" ht="16.5" thickBot="1">
      <c r="B12" s="502" t="s">
        <v>2612</v>
      </c>
      <c r="C12" s="489"/>
      <c r="D12" s="489"/>
      <c r="E12" s="489"/>
      <c r="F12" s="489"/>
      <c r="G12" s="489"/>
      <c r="H12" s="489"/>
      <c r="I12" s="489"/>
      <c r="J12" s="489"/>
      <c r="K12" s="489"/>
      <c r="L12" s="490"/>
      <c r="M12" s="489"/>
      <c r="N12" s="628">
        <f>SUM(N8:N11)</f>
        <v>97072.99</v>
      </c>
      <c r="Q12" s="628">
        <f>SUM(Q8:Q11)</f>
        <v>1142.8331666666668</v>
      </c>
      <c r="R12" s="628">
        <v>28499</v>
      </c>
      <c r="S12" s="628">
        <f t="shared" ref="S12:U12" si="1">SUM(S8:S11)</f>
        <v>29857.637500000001</v>
      </c>
      <c r="T12" s="628">
        <f t="shared" si="1"/>
        <v>1358.6375</v>
      </c>
      <c r="U12" s="628">
        <f t="shared" si="1"/>
        <v>67215.352500000008</v>
      </c>
    </row>
    <row r="13" spans="1:26" ht="16.5" thickTop="1"/>
    <row r="14" spans="1:26" s="489" customFormat="1"/>
    <row r="15" spans="1:26" s="489" customFormat="1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T7"/>
  <sheetViews>
    <sheetView topLeftCell="H1" zoomScaleNormal="100" workbookViewId="0">
      <selection activeCell="N16" sqref="N16"/>
    </sheetView>
  </sheetViews>
  <sheetFormatPr baseColWidth="10" defaultRowHeight="12.75"/>
  <cols>
    <col min="1" max="1" width="36.7109375" style="538" customWidth="1"/>
    <col min="2" max="2" width="26.7109375" style="380" customWidth="1"/>
    <col min="3" max="3" width="21" style="380" customWidth="1"/>
    <col min="4" max="6" width="6.7109375" style="380" hidden="1" customWidth="1"/>
    <col min="7" max="7" width="11.42578125" style="380"/>
    <col min="8" max="8" width="14.7109375" style="536" customWidth="1"/>
    <col min="9" max="11" width="15.7109375" style="536" customWidth="1"/>
    <col min="12" max="12" width="15.7109375" style="380" customWidth="1"/>
    <col min="13" max="13" width="15.7109375" style="537" customWidth="1"/>
    <col min="14" max="14" width="12.85546875" style="536" bestFit="1" customWidth="1"/>
    <col min="15" max="15" width="13.5703125" style="536" customWidth="1"/>
    <col min="16" max="16" width="14.85546875" style="536" bestFit="1" customWidth="1"/>
    <col min="17" max="17" width="14" style="536" customWidth="1"/>
    <col min="18" max="18" width="14.7109375" style="536" customWidth="1"/>
    <col min="19" max="16384" width="11.42578125" style="380"/>
  </cols>
  <sheetData>
    <row r="1" spans="1:20" s="377" customFormat="1" ht="20.25">
      <c r="A1" s="644" t="s">
        <v>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T1" s="378"/>
    </row>
    <row r="2" spans="1:20" s="379" customFormat="1" ht="20.25">
      <c r="A2" s="645" t="s">
        <v>2689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T2" s="378"/>
    </row>
    <row r="3" spans="1:20">
      <c r="A3" s="663" t="str">
        <f>'Equipos de Producción'!A3:S3</f>
        <v>(Al 31 de Marzo del 2015)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T3" s="378"/>
    </row>
    <row r="4" spans="1:20">
      <c r="A4" s="380"/>
      <c r="H4" s="380"/>
      <c r="I4" s="380"/>
      <c r="J4" s="380"/>
      <c r="K4" s="380"/>
      <c r="M4" s="380"/>
      <c r="N4" s="380"/>
      <c r="O4" s="380"/>
      <c r="P4" s="380"/>
      <c r="Q4" s="380"/>
      <c r="R4" s="380"/>
      <c r="T4" s="123">
        <f>'Equipos de Producción'!$W$4</f>
        <v>42094</v>
      </c>
    </row>
    <row r="5" spans="1:20" s="383" customFormat="1" ht="15.75">
      <c r="A5" s="384"/>
      <c r="D5" s="646" t="s">
        <v>3</v>
      </c>
      <c r="E5" s="647"/>
      <c r="F5" s="648"/>
      <c r="H5" s="386"/>
      <c r="I5" s="386"/>
      <c r="J5" s="386"/>
      <c r="K5" s="386"/>
      <c r="M5" s="541"/>
      <c r="N5" s="649" t="s">
        <v>4</v>
      </c>
      <c r="O5" s="650"/>
      <c r="P5" s="650"/>
      <c r="Q5" s="651"/>
      <c r="R5" s="386"/>
      <c r="T5" s="46"/>
    </row>
    <row r="6" spans="1:20" s="392" customFormat="1" ht="47.25">
      <c r="A6" s="387" t="s">
        <v>8</v>
      </c>
      <c r="B6" s="387" t="s">
        <v>12</v>
      </c>
      <c r="C6" s="387" t="s">
        <v>820</v>
      </c>
      <c r="D6" s="389" t="s">
        <v>14</v>
      </c>
      <c r="E6" s="389" t="s">
        <v>15</v>
      </c>
      <c r="F6" s="390" t="s">
        <v>16</v>
      </c>
      <c r="G6" s="387" t="s">
        <v>19</v>
      </c>
      <c r="H6" s="391" t="s">
        <v>2688</v>
      </c>
      <c r="I6" s="391" t="s">
        <v>2687</v>
      </c>
      <c r="J6" s="391" t="s">
        <v>2686</v>
      </c>
      <c r="K6" s="391" t="s">
        <v>2685</v>
      </c>
      <c r="L6" s="540" t="s">
        <v>2684</v>
      </c>
      <c r="M6" s="539" t="s">
        <v>2683</v>
      </c>
      <c r="N6" s="9" t="s">
        <v>23</v>
      </c>
      <c r="O6" s="10" t="str">
        <f>+'Equipos de Producción'!$R$6</f>
        <v>Acumulada Dic. 2014</v>
      </c>
      <c r="P6" s="10" t="str">
        <f>+'Equipos de Producción'!$S$6</f>
        <v>Acumulada Marzo 2015</v>
      </c>
      <c r="Q6" s="10" t="str">
        <f>+'Equipos de Producción'!$T$6</f>
        <v>Deprec. a Registrar Mar. 2015</v>
      </c>
      <c r="R6" s="131" t="s">
        <v>25</v>
      </c>
      <c r="T6" s="393" t="s">
        <v>27</v>
      </c>
    </row>
    <row r="7" spans="1:20" ht="47.25">
      <c r="A7" s="550" t="s">
        <v>2682</v>
      </c>
      <c r="B7" s="489" t="s">
        <v>2421</v>
      </c>
      <c r="C7" s="370" t="str">
        <f>CONCATENATE(D7,"/",E7,"/",F7,)</f>
        <v>31/12/2003</v>
      </c>
      <c r="D7" s="380">
        <v>31</v>
      </c>
      <c r="E7" s="380">
        <v>12</v>
      </c>
      <c r="F7" s="380">
        <v>2003</v>
      </c>
      <c r="G7" s="205" t="s">
        <v>2681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9">
        <v>50</v>
      </c>
      <c r="N7" s="5">
        <f>(((L7)-1)/50)/12</f>
        <v>74856.093900000007</v>
      </c>
      <c r="O7" s="5">
        <v>9881004.3948000018</v>
      </c>
      <c r="P7" s="5">
        <f>N7*T7</f>
        <v>10105572.6765</v>
      </c>
      <c r="Q7" s="15">
        <f>P7-O7</f>
        <v>224568.2816999983</v>
      </c>
      <c r="R7" s="5">
        <f>L7-P7</f>
        <v>34808084.663500004</v>
      </c>
      <c r="T7" s="45">
        <f>IF((DATEDIF(C7,T$4,"m"))&gt;=600,600,(DATEDIF(C7,T$4,"m")))</f>
        <v>135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dcterms:created xsi:type="dcterms:W3CDTF">2015-04-07T19:09:43Z</dcterms:created>
  <dcterms:modified xsi:type="dcterms:W3CDTF">2015-04-21T17:48:32Z</dcterms:modified>
</cp:coreProperties>
</file>