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.Rivera\Desktop\inventario\invdf\2016\"/>
    </mc:Choice>
  </mc:AlternateContent>
  <bookViews>
    <workbookView xWindow="720" yWindow="5325" windowWidth="18315" windowHeight="11505" tabRatio="774" firstSheet="6" activeTab="11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Edificaciones" sheetId="9" r:id="rId10"/>
    <sheet name="Obras de Arte" sheetId="11" r:id="rId11"/>
    <sheet name="Resumén" sheetId="10" r:id="rId12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9">Edificaciones!$A$1:$R$7</definedName>
    <definedName name="_xlnm.Print_Area" localSheetId="7">Electrodomésticos!$A$1:$U$17</definedName>
    <definedName name="_xlnm.Print_Area" localSheetId="3">'Eq. Computos '!$A$1:$Y$603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1">'Equipos Educativos'!$A$1:$U$12</definedName>
    <definedName name="_xlnm.Print_Area" localSheetId="4">'Equipos Médicos'!$A$1:$T$93</definedName>
    <definedName name="_xlnm.Print_Area" localSheetId="8">'Equipos Varios'!$A$1:$U$16</definedName>
    <definedName name="_xlnm.Print_Area" localSheetId="10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0">'Obras de Arte'!$7:$7</definedName>
  </definedNames>
  <calcPr calcId="152511"/>
</workbook>
</file>

<file path=xl/calcChain.xml><?xml version="1.0" encoding="utf-8"?>
<calcChain xmlns="http://schemas.openxmlformats.org/spreadsheetml/2006/main">
  <c r="S14" i="12" l="1"/>
  <c r="Q14" i="12"/>
  <c r="R1007" i="2"/>
  <c r="R1015" i="2"/>
  <c r="V1015" i="2"/>
  <c r="V1007" i="2"/>
  <c r="U1007" i="2"/>
  <c r="T1015" i="2"/>
  <c r="S91" i="7"/>
  <c r="O91" i="7"/>
  <c r="P93" i="5"/>
  <c r="W456" i="1"/>
  <c r="X456" i="1"/>
  <c r="T456" i="1"/>
  <c r="P456" i="1"/>
  <c r="R22" i="4"/>
  <c r="Q48" i="3"/>
  <c r="V456" i="1"/>
  <c r="V449" i="1"/>
  <c r="V441" i="1"/>
  <c r="V442" i="1"/>
  <c r="V445" i="1"/>
  <c r="T22" i="4"/>
  <c r="D30" i="10" l="1"/>
  <c r="G26" i="10"/>
  <c r="Q13" i="8"/>
  <c r="N14" i="12"/>
  <c r="S1015" i="2"/>
  <c r="N1015" i="2"/>
  <c r="N1011" i="2"/>
  <c r="U453" i="1"/>
  <c r="T453" i="1"/>
  <c r="P453" i="1"/>
  <c r="P450" i="1"/>
  <c r="S1011" i="2" l="1"/>
  <c r="U1011" i="2"/>
  <c r="U1015" i="2" s="1"/>
  <c r="V1011" i="2"/>
  <c r="V1008" i="2"/>
  <c r="U1008" i="2"/>
  <c r="R1008" i="2"/>
  <c r="R1011" i="2" s="1"/>
  <c r="N1008" i="2"/>
  <c r="T449" i="1"/>
  <c r="T450" i="1" s="1"/>
  <c r="D14" i="10" l="1"/>
  <c r="C14" i="10"/>
  <c r="B14" i="10"/>
  <c r="R14" i="12"/>
  <c r="Q8" i="12"/>
  <c r="S30" i="7"/>
  <c r="R30" i="7"/>
  <c r="Q30" i="7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S8" i="12" s="1"/>
  <c r="A4" i="12"/>
  <c r="U15" i="4" l="1"/>
  <c r="Z9" i="12"/>
  <c r="S9" i="12" s="1"/>
  <c r="U9" i="12" s="1"/>
  <c r="U8" i="12"/>
  <c r="T8" i="12"/>
  <c r="H60" i="11"/>
  <c r="E14" i="10" l="1"/>
  <c r="U14" i="12"/>
  <c r="G14" i="10" s="1"/>
  <c r="T9" i="12"/>
  <c r="T14" i="12" s="1"/>
  <c r="F14" i="10" s="1"/>
  <c r="V12" i="4"/>
  <c r="V11" i="4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87" i="7"/>
  <c r="O74" i="7"/>
  <c r="O48" i="7"/>
  <c r="O31" i="7"/>
  <c r="O33" i="7" s="1"/>
  <c r="O50" i="7" s="1"/>
  <c r="O76" i="7" s="1"/>
  <c r="O82" i="7" s="1"/>
  <c r="S8" i="7"/>
  <c r="O26" i="7"/>
  <c r="P91" i="5"/>
  <c r="O981" i="2" l="1"/>
  <c r="P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T441" i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8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0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AB4" i="1"/>
  <c r="T4" i="9"/>
  <c r="Z5" i="8"/>
  <c r="W5" i="5"/>
  <c r="V5" i="7" s="1"/>
  <c r="V86" i="7" s="1"/>
  <c r="Q86" i="7" s="1"/>
  <c r="X4" i="4"/>
  <c r="Z5" i="6"/>
  <c r="Z4" i="2"/>
  <c r="A3" i="10"/>
  <c r="A4" i="11"/>
  <c r="A3" i="9"/>
  <c r="A4" i="8"/>
  <c r="A3" i="2"/>
  <c r="A3" i="7"/>
  <c r="A4" i="5"/>
  <c r="A3" i="4"/>
  <c r="A4" i="6"/>
  <c r="B23" i="10"/>
  <c r="Z1001" i="2" l="1"/>
  <c r="T1001" i="2" s="1"/>
  <c r="Z1007" i="2"/>
  <c r="T1007" i="2" s="1"/>
  <c r="T1008" i="2" s="1"/>
  <c r="T1011" i="2" s="1"/>
  <c r="AB441" i="1"/>
  <c r="X441" i="1" s="1"/>
  <c r="AB449" i="1"/>
  <c r="X12" i="4"/>
  <c r="X11" i="4"/>
  <c r="U1001" i="2"/>
  <c r="U1002" i="2" s="1"/>
  <c r="T1002" i="2"/>
  <c r="V1001" i="2"/>
  <c r="V1002" i="2" s="1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8" i="10"/>
  <c r="E28" i="10" s="1"/>
  <c r="G28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N22" i="4" s="1"/>
  <c r="G14" i="4"/>
  <c r="G13" i="4"/>
  <c r="G10" i="4"/>
  <c r="G9" i="4"/>
  <c r="G8" i="4"/>
  <c r="G7" i="4"/>
  <c r="X7" i="4" s="1"/>
  <c r="X19" i="4"/>
  <c r="W449" i="1" l="1"/>
  <c r="W441" i="1"/>
  <c r="X449" i="1"/>
  <c r="X450" i="1" s="1"/>
  <c r="X453" i="1" s="1"/>
  <c r="V450" i="1"/>
  <c r="V453" i="1" s="1"/>
  <c r="W450" i="1"/>
  <c r="W453" i="1" s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W436" i="1"/>
  <c r="W437" i="1" s="1"/>
  <c r="T977" i="2"/>
  <c r="V979" i="2"/>
  <c r="T981" i="2"/>
  <c r="U979" i="2"/>
  <c r="U980" i="2"/>
  <c r="V980" i="2"/>
  <c r="X440" i="1"/>
  <c r="X442" i="1" s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0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9" i="6"/>
  <c r="E8" i="10" s="1"/>
  <c r="R9" i="6"/>
  <c r="D8" i="10" s="1"/>
  <c r="V381" i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W442" i="1" l="1"/>
  <c r="U13" i="4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5" i="10"/>
  <c r="T8" i="6"/>
  <c r="T9" i="6" s="1"/>
  <c r="F8" i="10" s="1"/>
  <c r="V974" i="2"/>
  <c r="X418" i="1"/>
  <c r="X445" i="1" s="1"/>
  <c r="U974" i="2"/>
  <c r="W418" i="1"/>
  <c r="T18" i="4"/>
  <c r="U18" i="4" s="1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0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64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V13" i="4" l="1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V14" i="4"/>
  <c r="R47" i="7"/>
  <c r="S55" i="7"/>
  <c r="S63" i="7"/>
  <c r="G15" i="10"/>
  <c r="S43" i="7"/>
  <c r="S57" i="7"/>
  <c r="S81" i="5"/>
  <c r="V18" i="4"/>
  <c r="V20" i="4" s="1"/>
  <c r="R79" i="7"/>
  <c r="S37" i="7"/>
  <c r="S69" i="7"/>
  <c r="Q80" i="7"/>
  <c r="S67" i="7"/>
  <c r="T52" i="5"/>
  <c r="D9" i="10"/>
  <c r="Q7" i="9"/>
  <c r="F20" i="10" s="1"/>
  <c r="R7" i="9"/>
  <c r="E20" i="10"/>
  <c r="S80" i="7"/>
  <c r="R58" i="7"/>
  <c r="S54" i="7"/>
  <c r="R54" i="7"/>
  <c r="R66" i="7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V8" i="4"/>
  <c r="T16" i="4"/>
  <c r="E9" i="10" l="1"/>
  <c r="R72" i="7"/>
  <c r="T65" i="5"/>
  <c r="T67" i="5" s="1"/>
  <c r="R80" i="7"/>
  <c r="R48" i="7"/>
  <c r="S48" i="7"/>
  <c r="S72" i="7"/>
  <c r="R67" i="5"/>
  <c r="S65" i="5"/>
  <c r="S67" i="5" s="1"/>
  <c r="U16" i="4"/>
  <c r="V16" i="4"/>
  <c r="D12" i="10"/>
  <c r="G20" i="10"/>
  <c r="Q74" i="7"/>
  <c r="S60" i="7"/>
  <c r="R60" i="7"/>
  <c r="T91" i="5"/>
  <c r="S91" i="5"/>
  <c r="R93" i="5" l="1"/>
  <c r="E11" i="10" s="1"/>
  <c r="T93" i="5"/>
  <c r="R74" i="7"/>
  <c r="S93" i="5"/>
  <c r="G11" i="10"/>
  <c r="V22" i="4"/>
  <c r="G9" i="10" s="1"/>
  <c r="U22" i="4"/>
  <c r="F9" i="10" s="1"/>
  <c r="F11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T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V348" i="1"/>
  <c r="W348" i="1" s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W297" i="1"/>
  <c r="W327" i="1"/>
  <c r="X354" i="1"/>
  <c r="S11" i="3"/>
  <c r="T11" i="3" s="1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W343" i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11" i="3" l="1"/>
  <c r="V915" i="2"/>
  <c r="V841" i="2"/>
  <c r="U36" i="3"/>
  <c r="S31" i="3"/>
  <c r="S38" i="3" s="1"/>
  <c r="S4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U907" i="2"/>
  <c r="T31" i="3"/>
  <c r="U276" i="2"/>
  <c r="B13" i="10"/>
  <c r="V10" i="2"/>
  <c r="U10" i="2"/>
  <c r="W346" i="1"/>
  <c r="U31" i="3"/>
  <c r="U38" i="3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U48" i="3" l="1"/>
  <c r="G7" i="10" s="1"/>
  <c r="B16" i="10"/>
  <c r="B30" i="10" s="1"/>
  <c r="W231" i="1"/>
  <c r="V918" i="2"/>
  <c r="E7" i="10"/>
  <c r="W365" i="1"/>
  <c r="V367" i="1"/>
  <c r="V378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X367" i="1"/>
  <c r="X378" i="1" s="1"/>
  <c r="V967" i="2"/>
  <c r="V890" i="2"/>
  <c r="F7" i="10"/>
  <c r="E10" i="10"/>
  <c r="D13" i="10"/>
  <c r="D16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T771" i="2"/>
  <c r="T892" i="2" s="1"/>
  <c r="T926" i="2" s="1"/>
  <c r="T969" i="2" s="1"/>
  <c r="E13" i="10" l="1"/>
  <c r="F13" i="10"/>
  <c r="V771" i="2"/>
  <c r="V892" i="2" s="1"/>
  <c r="V926" i="2" s="1"/>
  <c r="V969" i="2" s="1"/>
  <c r="G13" i="10" l="1"/>
  <c r="R26" i="7" l="1"/>
  <c r="R33" i="7" s="1"/>
  <c r="R50" i="7" s="1"/>
  <c r="R76" i="7" s="1"/>
  <c r="R82" i="7" s="1"/>
  <c r="R91" i="7" s="1"/>
  <c r="Q26" i="7"/>
  <c r="Q33" i="7" s="1"/>
  <c r="Q50" i="7" s="1"/>
  <c r="Q76" i="7" s="1"/>
  <c r="Q82" i="7" s="1"/>
  <c r="Q91" i="7" s="1"/>
  <c r="S26" i="7"/>
  <c r="S33" i="7" s="1"/>
  <c r="S50" i="7" s="1"/>
  <c r="S76" i="7" s="1"/>
  <c r="S82" i="7" s="1"/>
  <c r="G12" i="10" l="1"/>
  <c r="G16" i="10" s="1"/>
  <c r="G30" i="10" s="1"/>
  <c r="F12" i="10"/>
  <c r="F16" i="10" s="1"/>
  <c r="F30" i="10" s="1"/>
  <c r="E12" i="10"/>
  <c r="E16" i="10" s="1"/>
  <c r="E30" i="10" s="1"/>
  <c r="C12" i="10"/>
  <c r="C16" i="10" s="1"/>
  <c r="C30" i="10" s="1"/>
</calcChain>
</file>

<file path=xl/sharedStrings.xml><?xml version="1.0" encoding="utf-8"?>
<sst xmlns="http://schemas.openxmlformats.org/spreadsheetml/2006/main" count="9447" uniqueCount="2948">
  <si>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</si>
  <si>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</si>
  <si>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</si>
  <si>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</si>
  <si>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</si>
  <si>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</si>
  <si>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</si>
  <si>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</si>
  <si>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</si>
  <si>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</si>
  <si>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</si>
  <si>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</si>
  <si>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</si>
  <si>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</si>
  <si>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</si>
  <si>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</si>
  <si>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</si>
  <si>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</si>
  <si>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</si>
  <si>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</si>
  <si>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</si>
  <si>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</si>
  <si>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</si>
  <si>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</si>
  <si>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</si>
  <si>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</si>
  <si>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</si>
  <si>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</si>
  <si>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</si>
  <si>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</si>
  <si>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</si>
  <si>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</si>
  <si>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</si>
  <si>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</si>
  <si>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</si>
  <si>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</si>
  <si>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</si>
  <si>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</si>
  <si>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</si>
  <si>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</si>
  <si>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</si>
  <si>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</si>
  <si>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</si>
  <si>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</si>
  <si>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</si>
  <si>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</si>
  <si>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</si>
  <si>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</si>
  <si>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</si>
  <si>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</si>
  <si>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</si>
  <si>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</si>
  <si>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</si>
  <si>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</si>
  <si>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</si>
  <si>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</si>
  <si>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</si>
  <si>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</si>
  <si>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</si>
  <si>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</si>
  <si>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</si>
  <si>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</si>
  <si>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</si>
  <si>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</si>
  <si>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</si>
  <si>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</si>
  <si>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</si>
  <si>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</si>
  <si>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</si>
  <si>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</si>
  <si>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</si>
  <si>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</si>
  <si>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</si>
  <si>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</si>
  <si>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</si>
  <si>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</si>
  <si>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</si>
  <si>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</si>
  <si>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</si>
  <si>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</si>
  <si>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</si>
  <si>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</si>
  <si>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</si>
  <si>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</si>
  <si>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</si>
  <si>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</si>
  <si>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</si>
  <si>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</si>
  <si>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</si>
  <si>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</si>
  <si>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</si>
  <si>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</si>
  <si>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</si>
  <si>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</si>
  <si>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</si>
  <si>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</si>
  <si>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</si>
  <si>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</si>
  <si>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</si>
  <si>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</si>
  <si>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</si>
  <si>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</si>
  <si>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</si>
  <si>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</si>
  <si>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</si>
  <si>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</si>
  <si>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</si>
  <si>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</si>
  <si>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</si>
  <si>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</si>
  <si>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</si>
  <si>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</si>
  <si>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</si>
  <si>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</si>
  <si>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</si>
  <si>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</si>
  <si>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</si>
  <si>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</si>
  <si>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</si>
  <si>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</si>
  <si>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</si>
  <si>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</si>
  <si>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</si>
  <si>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</si>
  <si>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</si>
  <si>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</si>
  <si>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</si>
  <si>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</si>
  <si>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</si>
  <si>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</si>
  <si>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</si>
  <si>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</si>
  <si>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</si>
  <si>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</si>
  <si>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</si>
  <si>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</si>
  <si>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</si>
  <si>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</si>
  <si>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</si>
  <si>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</si>
  <si>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</si>
  <si>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</si>
  <si>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</si>
  <si>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</si>
  <si>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</si>
  <si>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</si>
  <si>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</si>
  <si>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</si>
  <si>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</si>
  <si>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</si>
  <si>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</si>
  <si>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</si>
  <si>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</si>
  <si>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</si>
  <si>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</si>
  <si>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</si>
  <si>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</si>
  <si>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</si>
  <si>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</si>
  <si>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</si>
  <si>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</si>
  <si>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</si>
  <si>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</si>
  <si>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</si>
  <si>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</si>
  <si>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</si>
  <si>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</si>
  <si>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</si>
  <si>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</si>
  <si>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</si>
  <si>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</si>
  <si>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</si>
  <si>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</si>
  <si>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</si>
  <si>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</si>
  <si>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</si>
  <si>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</si>
  <si>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</si>
  <si>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</si>
  <si>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</si>
  <si>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</si>
  <si>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</si>
  <si>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</si>
  <si>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</si>
  <si>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</si>
  <si>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</si>
  <si>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</si>
  <si>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</si>
  <si>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</si>
  <si>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</si>
  <si>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</si>
  <si>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</si>
  <si>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</si>
  <si>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</si>
  <si>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</si>
  <si>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</si>
  <si>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</si>
  <si>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</si>
  <si>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</si>
  <si>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</si>
  <si>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</si>
  <si>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</si>
  <si>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</si>
  <si>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</si>
  <si>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</si>
  <si>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</si>
  <si>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</si>
  <si>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</si>
  <si>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</si>
  <si>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</si>
  <si>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</si>
  <si>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</si>
  <si>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</si>
  <si>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</si>
  <si>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</si>
  <si>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</si>
  <si>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</si>
  <si>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</si>
  <si>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</si>
  <si>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</si>
  <si>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</si>
  <si>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</si>
  <si>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</si>
  <si>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</si>
  <si>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</si>
  <si>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</si>
  <si>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</si>
  <si>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</si>
  <si>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</si>
  <si>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</si>
  <si>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</si>
  <si>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</si>
  <si>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</si>
  <si>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</si>
  <si>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</si>
  <si>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</si>
  <si>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</si>
  <si>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</si>
  <si>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</si>
  <si>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</si>
  <si>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</si>
  <si>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</si>
  <si>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</si>
  <si>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</si>
  <si>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</si>
  <si>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</si>
  <si>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</si>
  <si>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</si>
  <si>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</si>
  <si>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</si>
  <si>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</si>
  <si>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</si>
  <si>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</si>
  <si>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</si>
  <si>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</si>
  <si>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</si>
  <si>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</si>
  <si>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</si>
  <si>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</si>
  <si>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</si>
  <si>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</si>
  <si>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</si>
  <si>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</si>
  <si>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</si>
  <si>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</si>
  <si>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</si>
  <si>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</si>
  <si>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</si>
  <si>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</si>
  <si>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</si>
  <si>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</si>
  <si>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</si>
  <si>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</si>
  <si>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</si>
  <si>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</si>
  <si>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</si>
  <si>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</si>
  <si>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</si>
  <si>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</si>
  <si>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</si>
  <si>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</si>
  <si>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</si>
  <si>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</si>
  <si>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</si>
  <si>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</si>
  <si>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</si>
  <si>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</si>
  <si>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</si>
  <si>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</si>
  <si>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</si>
  <si>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</si>
  <si>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</si>
  <si>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</si>
  <si>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</si>
  <si>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</si>
  <si>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</si>
  <si>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</si>
  <si>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</si>
  <si>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</si>
  <si>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</si>
  <si>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</si>
  <si>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</si>
  <si>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</si>
  <si>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</si>
  <si>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</si>
  <si>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</si>
  <si>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</si>
  <si>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</si>
  <si>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</si>
  <si>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</si>
  <si>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</si>
  <si>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</si>
  <si>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</si>
  <si>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</si>
  <si>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</si>
  <si>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</si>
  <si>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</si>
  <si>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</si>
  <si>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</si>
  <si>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</si>
  <si>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</si>
  <si>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</si>
  <si>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</si>
  <si>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</si>
  <si>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</si>
  <si>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</si>
  <si>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</si>
  <si>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</si>
  <si>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</si>
  <si>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</si>
  <si>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</si>
  <si>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</si>
  <si>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</si>
  <si>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</si>
  <si>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</si>
  <si>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</si>
  <si>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</si>
  <si>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</si>
  <si>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</si>
  <si>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</si>
  <si>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</si>
  <si>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</si>
  <si>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</si>
  <si>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</si>
  <si>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</si>
  <si>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</si>
  <si>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</si>
  <si>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</si>
  <si>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</si>
  <si>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</si>
  <si>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</si>
  <si>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</si>
  <si>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</si>
  <si>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</si>
  <si>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</si>
  <si>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</si>
  <si>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</si>
  <si>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</si>
  <si>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</si>
  <si>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</si>
  <si>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</si>
  <si>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</si>
  <si>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</si>
  <si>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</si>
  <si>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</si>
  <si>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</si>
  <si>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</si>
  <si>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</si>
  <si>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</si>
  <si>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</si>
  <si>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</si>
  <si>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</si>
  <si>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</si>
  <si>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</si>
  <si>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</si>
  <si>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</si>
  <si>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</si>
  <si>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</si>
  <si>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</si>
  <si>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</si>
  <si>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</si>
  <si>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</si>
  <si>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</si>
  <si>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</si>
  <si>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</si>
  <si>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</si>
  <si>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</si>
  <si>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</si>
  <si>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</si>
  <si>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</si>
  <si>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</si>
  <si>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</si>
  <si>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</si>
  <si>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</si>
  <si>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</si>
  <si>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</si>
  <si>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</si>
  <si>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</si>
  <si>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</si>
  <si>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</si>
  <si>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</si>
  <si>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</si>
  <si>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</si>
  <si>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</si>
  <si>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</si>
  <si>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</si>
  <si>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</si>
  <si>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</si>
  <si>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</si>
  <si>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</si>
  <si>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</si>
  <si>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</si>
  <si>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</si>
  <si>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</si>
  <si>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</si>
  <si>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</si>
  <si>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</si>
  <si>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</si>
  <si>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</si>
  <si>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</si>
  <si>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</si>
  <si>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</si>
  <si>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</si>
  <si>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</si>
  <si>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</si>
  <si>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</si>
  <si>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</si>
  <si>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</si>
  <si>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</si>
  <si>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</si>
  <si>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</si>
  <si>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</si>
  <si>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</si>
  <si>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</si>
  <si>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</si>
  <si>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</si>
  <si>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</si>
  <si>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</si>
  <si>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</si>
  <si>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</si>
  <si>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</si>
  <si>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</si>
  <si>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</si>
  <si>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</si>
  <si>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</si>
  <si>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</si>
  <si>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</si>
  <si>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</si>
  <si>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</si>
  <si>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</si>
  <si>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</si>
  <si>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</si>
  <si>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</si>
  <si>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</si>
  <si>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</si>
  <si>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</si>
  <si>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</si>
  <si>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</si>
  <si>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</si>
  <si>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</si>
  <si>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</si>
  <si>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</si>
  <si>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</si>
  <si>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</si>
  <si>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</si>
  <si>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</si>
  <si>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</si>
  <si>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</si>
  <si>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</si>
  <si>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</si>
  <si>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</si>
  <si>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</si>
  <si>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</si>
  <si>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</si>
  <si>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</si>
  <si>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</si>
  <si>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</si>
  <si>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</si>
  <si>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</si>
  <si>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</si>
  <si>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</si>
  <si>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</si>
  <si>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</si>
  <si>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</si>
  <si>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</si>
  <si>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</si>
  <si>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</si>
  <si>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</si>
  <si>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</si>
  <si>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</si>
  <si>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</si>
  <si>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</si>
  <si>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</si>
  <si>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</si>
  <si>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</si>
  <si>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</si>
  <si>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</si>
  <si>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</si>
  <si>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</si>
  <si>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</si>
  <si>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</si>
  <si>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</si>
  <si>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</si>
  <si>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</si>
  <si>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</si>
  <si>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</si>
  <si>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</si>
  <si>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</si>
  <si>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</si>
  <si>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</si>
  <si>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</si>
  <si>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</si>
  <si>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</si>
  <si>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</si>
  <si>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</si>
  <si>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</si>
  <si>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</si>
  <si>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</si>
  <si>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</si>
  <si>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</si>
  <si>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</si>
  <si>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</si>
  <si>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</si>
  <si>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</si>
  <si>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</si>
  <si>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</si>
  <si>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</si>
  <si>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</si>
  <si>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</si>
  <si>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</si>
  <si>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</si>
  <si>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</si>
  <si>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</si>
  <si>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</si>
  <si>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</si>
  <si>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</si>
  <si>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</si>
  <si>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</si>
  <si>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</si>
  <si>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</si>
  <si>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</si>
  <si>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</si>
  <si>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</si>
  <si>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</si>
  <si>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</si>
  <si>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</si>
  <si>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</si>
  <si>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</si>
  <si>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</si>
  <si>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</si>
  <si>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</si>
  <si>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</si>
  <si>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</si>
  <si>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</si>
  <si>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</si>
  <si>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</si>
  <si>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</si>
  <si>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</si>
  <si>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</si>
  <si>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</si>
  <si>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</si>
  <si>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</si>
  <si>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</si>
  <si>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</si>
  <si>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</si>
  <si>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</si>
  <si>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</si>
  <si>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</si>
  <si>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</si>
  <si>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</si>
  <si>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</si>
  <si>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</si>
  <si>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</si>
  <si>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</si>
  <si>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</si>
  <si>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</si>
  <si>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</si>
  <si>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</si>
  <si>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</si>
  <si>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</si>
  <si>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</si>
  <si>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</si>
  <si>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</si>
  <si>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</si>
  <si>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</si>
  <si>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</si>
  <si>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</si>
  <si>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</si>
  <si>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</si>
  <si>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</si>
  <si>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</si>
  <si>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</si>
  <si>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</si>
  <si>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</si>
  <si>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</si>
  <si>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</si>
  <si>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</si>
  <si>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</si>
  <si>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</si>
  <si>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</si>
  <si>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</si>
  <si>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</si>
  <si>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</si>
  <si>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</si>
  <si>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</si>
  <si>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</si>
  <si>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</si>
  <si>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</si>
  <si>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</si>
  <si>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</si>
  <si>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</si>
  <si>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</si>
  <si>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</si>
  <si>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</si>
  <si>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</si>
  <si>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</si>
  <si>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</si>
  <si>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</si>
  <si>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</si>
  <si>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</si>
  <si>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</si>
  <si>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</si>
  <si>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</si>
  <si>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</si>
  <si>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</si>
  <si>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</si>
  <si>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</si>
  <si>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</si>
  <si>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</si>
  <si>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</si>
  <si>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</si>
  <si>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</si>
  <si>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</si>
  <si>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</si>
  <si>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</si>
  <si>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</si>
  <si>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</si>
  <si>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</si>
  <si>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</si>
  <si>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</si>
  <si>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</si>
  <si>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</si>
  <si>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</si>
  <si>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</si>
  <si>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</si>
  <si>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</si>
  <si>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</si>
  <si>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</si>
  <si>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</si>
  <si>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</si>
  <si>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</si>
  <si>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</si>
  <si>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</si>
  <si>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</si>
  <si>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</si>
  <si>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</si>
  <si>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</si>
  <si>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</si>
  <si>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</si>
  <si>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</si>
  <si>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</si>
  <si>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</si>
  <si>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</si>
  <si>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</si>
  <si>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</si>
  <si>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</si>
  <si>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</si>
  <si>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</si>
  <si>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</si>
  <si>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</si>
  <si>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</si>
  <si>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</si>
  <si>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</si>
  <si>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</si>
  <si>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</si>
  <si>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</si>
  <si>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</si>
  <si>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</si>
  <si>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</si>
  <si>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</si>
  <si>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</si>
  <si>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</si>
  <si>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</si>
  <si>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</si>
  <si>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</si>
  <si>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</si>
  <si>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</si>
  <si>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</si>
  <si>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</si>
  <si>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</si>
  <si>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</si>
  <si>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</si>
  <si>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</si>
  <si>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</si>
  <si>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</si>
  <si>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</si>
  <si>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</si>
  <si>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</si>
  <si>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</si>
  <si>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</si>
  <si>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</si>
  <si>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</si>
  <si>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</si>
  <si>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</si>
  <si>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</si>
  <si>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</si>
  <si>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</si>
  <si>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</si>
  <si>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</si>
  <si>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</si>
  <si>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</si>
  <si>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</si>
  <si>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</si>
  <si>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</si>
  <si>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</si>
  <si>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</si>
  <si>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</si>
  <si>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</si>
  <si>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</si>
  <si>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</si>
  <si>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</si>
  <si>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</si>
  <si>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</si>
  <si>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</si>
  <si>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</si>
  <si>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</si>
  <si>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</si>
  <si>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</si>
  <si>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</si>
  <si>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</si>
  <si>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</si>
  <si>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</si>
  <si>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</si>
  <si>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</si>
  <si>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</si>
  <si>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</si>
  <si>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</si>
  <si>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</si>
  <si>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</si>
  <si>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</si>
  <si>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</si>
  <si>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</si>
  <si>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</si>
  <si>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</si>
  <si>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</si>
  <si>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</si>
  <si>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</si>
  <si>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</si>
  <si>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</si>
  <si>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</si>
  <si>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</si>
  <si>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</si>
  <si>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</si>
  <si>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</si>
  <si>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</si>
  <si>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</si>
  <si>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</si>
  <si>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</si>
  <si>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</si>
  <si>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</si>
  <si>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</si>
  <si>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</si>
  <si>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</si>
  <si>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</si>
  <si>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</si>
  <si>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</si>
  <si>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</si>
  <si>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</si>
  <si>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</si>
  <si>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</si>
  <si>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</si>
  <si>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</si>
  <si>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</si>
  <si>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</si>
  <si>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</si>
  <si>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</si>
  <si>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</si>
  <si>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</si>
  <si>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</si>
  <si>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</si>
  <si>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</si>
  <si>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</si>
  <si>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</si>
  <si>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</si>
  <si>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</si>
  <si>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</si>
  <si>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</si>
  <si>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</si>
  <si>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</si>
  <si>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</si>
  <si>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</si>
  <si>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</si>
  <si>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</si>
  <si>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</si>
  <si>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</si>
  <si>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</si>
  <si>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</si>
  <si>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</si>
  <si>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</si>
  <si>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</si>
  <si>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</si>
  <si>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</si>
  <si>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</si>
  <si>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</si>
  <si>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</si>
  <si>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</si>
  <si>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</si>
  <si>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</si>
  <si>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</si>
  <si>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</si>
  <si>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</si>
  <si>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</si>
  <si>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</si>
  <si>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</si>
  <si>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</si>
  <si>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</si>
  <si>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</si>
  <si>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</si>
  <si>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</si>
  <si>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</si>
  <si>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</si>
  <si>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</si>
  <si>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</si>
  <si>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</si>
  <si>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</si>
  <si>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</si>
  <si>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</si>
  <si>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</si>
  <si>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</si>
  <si>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</si>
  <si>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</si>
  <si>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</si>
  <si>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</si>
  <si>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</si>
  <si>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</si>
  <si>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</si>
  <si>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</si>
  <si>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</si>
  <si>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</si>
  <si>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</si>
  <si>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</si>
  <si>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</si>
  <si>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</si>
  <si>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</si>
  <si>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</si>
  <si>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</si>
  <si>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</si>
  <si>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</si>
  <si>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</si>
  <si>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</si>
  <si>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</si>
  <si>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</si>
  <si>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</si>
  <si>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</si>
  <si>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</si>
  <si>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</si>
  <si>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</si>
  <si>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</si>
  <si>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</si>
  <si>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</si>
  <si>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</si>
  <si>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</si>
  <si>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</si>
  <si>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</si>
  <si>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</si>
  <si>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</si>
  <si>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</si>
  <si>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</si>
  <si>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</si>
  <si>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</si>
  <si>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</si>
  <si>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</si>
  <si>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</si>
  <si>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</si>
  <si>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</si>
  <si>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</si>
  <si>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</si>
  <si>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</si>
  <si>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</si>
  <si>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</si>
  <si>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</si>
  <si>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</si>
  <si>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</si>
  <si>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</si>
  <si>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</si>
  <si>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</si>
  <si>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</si>
  <si>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</si>
  <si>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</si>
  <si>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</si>
  <si>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</si>
  <si>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</si>
  <si>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</si>
  <si>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</si>
  <si>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</si>
  <si>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</si>
  <si>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</si>
  <si>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</si>
  <si>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</si>
  <si>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</si>
  <si>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</si>
  <si>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</si>
  <si>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</si>
  <si>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</si>
  <si>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</si>
  <si>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</si>
  <si>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</si>
  <si>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</si>
  <si>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</si>
  <si>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</si>
  <si>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</si>
  <si>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</si>
  <si>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</si>
  <si>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</si>
  <si>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</si>
  <si>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</si>
  <si>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</si>
  <si>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</si>
  <si>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</si>
  <si>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</si>
  <si>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</si>
  <si>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</si>
  <si>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</si>
  <si>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</si>
  <si>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</si>
  <si>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</si>
  <si>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</si>
  <si>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</si>
  <si>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</si>
  <si>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</si>
  <si>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</si>
  <si>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</si>
  <si>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</si>
  <si>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</si>
  <si>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</si>
  <si>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</si>
  <si>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</si>
  <si>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</si>
  <si>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</si>
  <si>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</si>
  <si>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</si>
  <si>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</si>
  <si>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</si>
  <si>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</si>
  <si>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</si>
  <si>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</si>
  <si>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</si>
  <si>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</si>
  <si>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</si>
  <si>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</si>
  <si>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</si>
  <si>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</si>
  <si>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</si>
  <si>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</si>
  <si>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</si>
  <si>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</si>
  <si>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</si>
  <si>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</si>
  <si>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</si>
  <si>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</si>
  <si>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</si>
  <si>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</si>
  <si>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</si>
  <si>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</si>
  <si>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</si>
  <si>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</si>
  <si>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</si>
  <si>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</si>
  <si>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</si>
  <si>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</si>
  <si>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</si>
  <si>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</si>
  <si>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</si>
  <si>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</si>
  <si>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</si>
  <si>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</si>
  <si>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</si>
  <si>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</si>
  <si>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</si>
  <si>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</si>
  <si>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</si>
  <si>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</si>
  <si>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</si>
  <si>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</si>
  <si>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</si>
  <si>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</si>
  <si>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</si>
  <si>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</si>
  <si>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</si>
  <si>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</si>
  <si>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</si>
  <si>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</si>
  <si>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</si>
  <si>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</si>
  <si>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</si>
  <si>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</si>
  <si>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</si>
  <si>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</si>
  <si>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</si>
  <si>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</si>
  <si>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</si>
  <si>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</si>
  <si>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</si>
  <si>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</si>
  <si>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</si>
  <si>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</si>
  <si>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</si>
  <si>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</si>
  <si>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</si>
  <si>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</si>
  <si>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</si>
  <si>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</si>
  <si>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</si>
  <si>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</si>
  <si>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</si>
  <si>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</si>
  <si>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</si>
  <si>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</si>
  <si>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</si>
  <si>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</si>
  <si>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</si>
  <si>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</si>
  <si>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</si>
  <si>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</si>
  <si>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</si>
  <si>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</si>
  <si>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</si>
  <si>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</si>
  <si>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</si>
  <si>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</si>
  <si>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</si>
  <si>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</si>
  <si>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</si>
  <si>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</si>
  <si>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</si>
  <si>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</si>
  <si>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</si>
  <si>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</si>
  <si>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</si>
  <si>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</si>
  <si>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</si>
  <si>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</si>
  <si>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</si>
  <si>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</si>
  <si>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</si>
  <si>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</si>
  <si>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</si>
  <si>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</si>
  <si>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</si>
  <si>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</si>
  <si>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</si>
  <si>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</si>
  <si>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</si>
  <si>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</si>
  <si>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</si>
  <si>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</si>
  <si>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</si>
  <si>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</si>
  <si>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</si>
  <si>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</si>
  <si>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</si>
  <si>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</si>
  <si>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</si>
  <si>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</si>
  <si>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</si>
  <si>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</si>
  <si>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</si>
  <si>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</si>
  <si>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</si>
  <si>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</si>
  <si>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</si>
  <si>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</si>
  <si>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</si>
  <si>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</si>
  <si>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</si>
  <si>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</si>
  <si>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</si>
  <si>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</si>
  <si>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</si>
  <si>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</si>
  <si>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</si>
  <si>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</si>
  <si>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</si>
  <si>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</si>
  <si>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</si>
  <si>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</si>
  <si>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</si>
  <si>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</si>
  <si>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</si>
  <si>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</si>
  <si>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</si>
  <si>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</si>
  <si>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</si>
  <si>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</si>
  <si>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</si>
  <si>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</si>
  <si>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</si>
  <si>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</si>
  <si>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</si>
  <si>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</si>
  <si>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</si>
  <si>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</si>
  <si>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</si>
  <si>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</si>
  <si>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</si>
  <si>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</si>
  <si>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</si>
  <si>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</si>
  <si>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</si>
  <si>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</si>
  <si>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</si>
  <si>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</si>
  <si>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</si>
  <si>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</si>
  <si>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</si>
  <si>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</si>
  <si>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</si>
  <si>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</si>
  <si>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</si>
  <si>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</si>
  <si>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</si>
  <si>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</si>
  <si>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</si>
  <si>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</si>
  <si>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</si>
  <si>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</si>
  <si>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</si>
  <si>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</si>
  <si>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</si>
  <si>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</si>
  <si>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</si>
  <si>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</si>
  <si>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</si>
  <si>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</si>
  <si>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</si>
  <si>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</si>
  <si>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</si>
  <si>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</si>
  <si>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</si>
  <si>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</si>
  <si>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</si>
  <si>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</si>
  <si>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</si>
  <si>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</si>
  <si>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</si>
  <si>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</si>
  <si>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</si>
  <si>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</si>
  <si>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</si>
  <si>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</si>
  <si>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</si>
  <si>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</si>
  <si>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</si>
  <si>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</si>
  <si>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</si>
  <si>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</si>
  <si>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</si>
  <si>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</si>
  <si>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</si>
  <si>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</si>
  <si>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</si>
  <si>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</si>
  <si>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</si>
  <si>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</si>
  <si>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</si>
  <si>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</si>
  <si>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</si>
  <si>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</si>
  <si>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</si>
  <si>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</si>
  <si>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</si>
  <si>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</si>
  <si>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</si>
  <si>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</si>
  <si>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</si>
  <si>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</si>
  <si>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</si>
  <si>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</si>
  <si>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</si>
  <si>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</si>
  <si>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</si>
  <si>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</si>
  <si>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</si>
  <si>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</si>
  <si>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</si>
  <si>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</si>
  <si>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</si>
  <si>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</si>
  <si>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</si>
  <si>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</si>
  <si>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</si>
  <si>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</si>
  <si>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</si>
  <si>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</si>
  <si>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</si>
  <si>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</si>
  <si>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</si>
  <si>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</si>
  <si>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</si>
  <si>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</si>
  <si>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</si>
  <si>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</si>
  <si>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</si>
  <si>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</si>
  <si>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</si>
  <si>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</si>
  <si>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</si>
  <si>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</si>
  <si>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</si>
  <si>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</si>
  <si>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</si>
  <si>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</si>
  <si>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</si>
  <si>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</si>
  <si>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</si>
  <si>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</si>
  <si>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</si>
  <si>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</si>
  <si>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</si>
  <si>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</si>
  <si>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</si>
  <si>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</si>
  <si>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</si>
  <si>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</si>
  <si>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</si>
  <si>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</si>
  <si>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</si>
  <si>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</si>
  <si>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</si>
  <si>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</si>
  <si>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</si>
  <si>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</si>
  <si>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</si>
  <si>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</si>
  <si>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</si>
  <si>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</si>
  <si>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</si>
  <si>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</si>
  <si>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</si>
  <si>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</si>
  <si>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</si>
  <si>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</si>
  <si>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</si>
  <si>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</si>
  <si>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</si>
  <si>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</si>
  <si>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</si>
  <si>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</si>
  <si>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</si>
  <si>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</si>
  <si>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</si>
  <si>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</si>
  <si>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</si>
  <si>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</si>
  <si>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</si>
  <si>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</si>
  <si>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</si>
  <si>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</si>
  <si>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</si>
  <si>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</si>
  <si>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</si>
  <si>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</si>
  <si>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</si>
  <si>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</si>
  <si>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</si>
  <si>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</si>
  <si>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</si>
  <si>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</si>
  <si>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</si>
  <si>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</si>
  <si>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</si>
  <si>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</si>
  <si>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</si>
  <si>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</si>
  <si>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</si>
  <si>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</si>
  <si>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</si>
  <si>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</si>
  <si>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</si>
  <si>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</si>
  <si>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</si>
  <si>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</si>
  <si>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</si>
  <si>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</si>
  <si>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</si>
  <si>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</si>
  <si>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</si>
  <si>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</si>
  <si>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</si>
  <si>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</si>
  <si>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</si>
  <si>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</si>
  <si>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</si>
  <si>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</si>
  <si>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</si>
  <si>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</si>
  <si>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</si>
  <si>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</si>
  <si>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</si>
  <si>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</si>
  <si>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</si>
  <si>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</si>
  <si>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</si>
  <si>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</si>
  <si>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</si>
  <si>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</si>
  <si>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</si>
  <si>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</si>
  <si>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</si>
  <si>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</si>
  <si>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</si>
  <si>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</si>
  <si>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</si>
  <si>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</si>
  <si>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</si>
  <si>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</si>
  <si>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</si>
  <si>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</si>
  <si>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</si>
  <si>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</si>
  <si>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</si>
  <si>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</si>
  <si>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</si>
  <si>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</si>
  <si>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</si>
  <si>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</si>
  <si>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</si>
  <si>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</si>
  <si>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</si>
  <si>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</si>
  <si>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</si>
  <si>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</si>
  <si>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</si>
  <si>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</si>
  <si>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</si>
  <si>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</si>
  <si>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</si>
  <si>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</si>
  <si>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</si>
  <si>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</si>
  <si>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</si>
  <si>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</si>
  <si>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</si>
  <si>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</si>
  <si>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</si>
  <si>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</si>
  <si>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</si>
  <si>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</si>
  <si>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</si>
  <si>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</si>
  <si>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</si>
  <si>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</si>
  <si>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</si>
  <si>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</si>
  <si>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</si>
  <si>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</si>
  <si>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</si>
  <si>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</si>
  <si>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</si>
  <si>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</si>
  <si>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</si>
  <si>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</si>
  <si>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</si>
  <si>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</si>
  <si>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</si>
  <si>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</si>
  <si>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</si>
  <si>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</si>
  <si>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</si>
  <si>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</si>
  <si>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</si>
  <si>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</si>
  <si>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</si>
  <si>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</si>
  <si>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</si>
  <si>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</si>
  <si>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</si>
  <si>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</si>
  <si>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</si>
  <si>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</si>
  <si>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</si>
  <si>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</si>
  <si>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</si>
  <si>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</si>
  <si>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</si>
  <si>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</si>
  <si>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</si>
  <si>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</si>
  <si>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</si>
  <si>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</si>
  <si>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</si>
  <si>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</si>
  <si>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</si>
  <si>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</si>
  <si>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</si>
  <si>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</si>
  <si>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</si>
  <si>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</si>
  <si>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</si>
  <si>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</si>
  <si>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</si>
  <si>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</si>
  <si>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</si>
  <si>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</si>
  <si>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</si>
  <si>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</si>
  <si>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</si>
  <si>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</si>
  <si>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</si>
  <si>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</si>
  <si>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</si>
  <si>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</si>
  <si>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</si>
  <si>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</si>
  <si>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</si>
  <si>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</si>
  <si>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</si>
  <si>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</si>
  <si>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</si>
  <si>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</si>
  <si>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</si>
  <si>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</si>
  <si>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</si>
  <si>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</si>
  <si>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</si>
  <si>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</si>
  <si>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</si>
  <si>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</si>
  <si>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</si>
  <si>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</si>
  <si>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</si>
  <si>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</si>
  <si>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</si>
  <si>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</si>
  <si>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</si>
  <si>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</si>
  <si>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</si>
  <si>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</si>
  <si>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</si>
  <si>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</si>
  <si>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</si>
  <si>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</si>
  <si>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</si>
  <si>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</si>
  <si>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</si>
  <si>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</si>
  <si>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</si>
  <si>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</si>
  <si>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</si>
  <si>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</si>
  <si>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</si>
  <si>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</si>
  <si>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</si>
  <si>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</si>
  <si>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</si>
  <si>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</si>
  <si>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</si>
  <si>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</si>
  <si>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</si>
  <si>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</si>
  <si>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</si>
  <si>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</si>
  <si>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</si>
  <si>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</si>
  <si>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</si>
  <si>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</si>
  <si>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</si>
  <si>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</si>
  <si>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</si>
  <si>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</si>
  <si>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</si>
  <si>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</si>
  <si>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</si>
  <si>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</si>
  <si>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</si>
  <si>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</si>
  <si>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</si>
  <si>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</si>
  <si>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</si>
  <si>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</si>
  <si>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</si>
  <si>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</si>
  <si>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</si>
  <si>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</si>
  <si>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</si>
  <si>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</si>
  <si>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</si>
  <si>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</si>
  <si>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</si>
  <si>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</si>
  <si>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</si>
  <si>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</si>
  <si>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</si>
  <si>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</si>
  <si>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</si>
  <si>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</si>
  <si>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</si>
  <si>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</si>
  <si>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</si>
  <si>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</si>
  <si>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</si>
  <si>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</si>
  <si>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</si>
  <si>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</si>
  <si>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</si>
  <si>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</si>
  <si>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</si>
  <si>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</si>
  <si>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</si>
  <si>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</si>
  <si>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</si>
  <si>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</si>
  <si>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</si>
  <si>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</si>
  <si>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</si>
  <si>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</si>
  <si>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</si>
  <si>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</si>
  <si>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</si>
  <si>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</si>
  <si>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</si>
  <si>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</si>
  <si>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</si>
  <si>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</si>
  <si>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</si>
  <si>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</si>
  <si>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</si>
  <si>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</si>
  <si>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</si>
  <si>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</si>
  <si>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</si>
  <si>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</si>
  <si>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</si>
  <si>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</si>
  <si>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</si>
  <si>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</si>
  <si>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</si>
  <si>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</si>
  <si>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</si>
  <si>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</si>
  <si>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</si>
  <si>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</si>
  <si>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</si>
  <si>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</si>
  <si>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</si>
  <si>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</si>
  <si>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</si>
  <si>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</si>
  <si>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</si>
  <si>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</si>
  <si>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</si>
  <si>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</si>
  <si>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</si>
  <si>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</si>
  <si>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</si>
  <si>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</si>
  <si>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</si>
  <si>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</si>
  <si>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</si>
  <si>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</si>
  <si>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</si>
  <si>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</si>
  <si>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</si>
  <si>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</si>
  <si>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</si>
  <si>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</si>
  <si>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</si>
  <si>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</si>
  <si>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</si>
  <si>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</si>
  <si>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</si>
  <si>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</si>
  <si>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</si>
  <si>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</si>
  <si>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</si>
  <si>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</si>
  <si>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</si>
  <si>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</si>
  <si>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</si>
  <si>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</si>
  <si>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</si>
  <si>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</si>
  <si>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</si>
  <si>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</si>
  <si>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</si>
  <si>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</si>
  <si>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</si>
  <si>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</si>
  <si>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</si>
  <si>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</si>
  <si>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</si>
  <si>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</si>
  <si>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</si>
  <si>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</si>
  <si>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</si>
  <si>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</si>
  <si>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</si>
  <si>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</si>
  <si>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</si>
  <si>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</si>
  <si>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</si>
  <si>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</si>
  <si>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</si>
  <si>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</si>
  <si>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</si>
  <si>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</si>
  <si>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</si>
  <si>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</si>
  <si>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</si>
  <si>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</si>
  <si>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</si>
  <si>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</si>
  <si>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</si>
  <si>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</si>
  <si>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</si>
  <si>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</si>
  <si>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</si>
  <si>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</si>
  <si>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</si>
  <si>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</si>
  <si>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</si>
  <si>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</si>
  <si>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</si>
  <si>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</si>
  <si>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</si>
  <si>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</si>
  <si>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</si>
  <si>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</si>
  <si>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</si>
  <si>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</si>
  <si>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</si>
  <si>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</si>
  <si>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</si>
  <si>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</si>
  <si>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</si>
  <si>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</si>
  <si>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</si>
  <si>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</si>
  <si>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</si>
  <si>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</si>
  <si>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</si>
  <si>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</si>
  <si>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</si>
  <si>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</si>
  <si>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</si>
  <si>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</si>
  <si>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</si>
  <si>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</si>
  <si>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</si>
  <si>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</si>
  <si>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</si>
  <si>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</si>
  <si>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</si>
  <si>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</si>
  <si>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</si>
  <si>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</si>
  <si>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</si>
  <si>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</si>
  <si>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</si>
  <si>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</si>
  <si>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</si>
  <si>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</si>
  <si>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</si>
  <si>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</si>
  <si>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</si>
  <si>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</si>
  <si>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</si>
  <si>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</si>
  <si>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</si>
  <si>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</si>
  <si>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</si>
  <si>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</si>
  <si>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</si>
  <si>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</si>
  <si>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</si>
  <si>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</si>
  <si>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</si>
  <si>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</si>
  <si>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</si>
  <si>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</si>
  <si>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</si>
  <si>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</si>
  <si>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</si>
  <si>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</si>
  <si>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</si>
  <si>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</si>
  <si>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</si>
  <si>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</si>
  <si>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</si>
  <si>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</si>
  <si>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</si>
  <si>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</si>
  <si>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</si>
  <si>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</si>
  <si>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</si>
  <si>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</si>
  <si>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</si>
  <si>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</si>
  <si>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</si>
  <si>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</si>
  <si>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</si>
  <si>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</si>
  <si>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</si>
  <si>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</si>
  <si>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</si>
  <si>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</si>
  <si>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</si>
  <si>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</si>
  <si>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</si>
  <si>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</si>
  <si>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</si>
  <si>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</si>
  <si>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</si>
  <si>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</si>
  <si>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</si>
  <si>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</si>
  <si>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</si>
  <si>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</si>
  <si>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</si>
  <si>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</si>
  <si>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</si>
  <si>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</si>
  <si>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</si>
  <si>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</si>
  <si>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</si>
  <si>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</si>
  <si>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</si>
  <si>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</si>
  <si>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</si>
  <si>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</si>
  <si>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</si>
  <si>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</si>
  <si>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</si>
  <si>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</si>
  <si>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</si>
  <si>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</si>
  <si>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</si>
  <si>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</si>
  <si>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</si>
  <si>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</si>
  <si>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</si>
  <si>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</si>
  <si>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</si>
  <si>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</si>
  <si>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</si>
  <si>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</si>
  <si>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</si>
  <si>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</si>
  <si>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</si>
  <si>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</si>
  <si>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</si>
  <si>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</si>
  <si>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</si>
  <si>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</si>
  <si>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</si>
  <si>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</si>
  <si>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</si>
  <si>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</si>
  <si>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</si>
  <si>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</si>
  <si>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</si>
  <si>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</si>
  <si>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</si>
  <si>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</si>
  <si>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</si>
  <si>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</si>
  <si>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</si>
  <si>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</si>
  <si>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</si>
  <si>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</si>
  <si>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</si>
  <si>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</si>
  <si>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</si>
  <si>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</si>
  <si>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</si>
  <si>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</si>
  <si>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</si>
  <si>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</si>
  <si>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</si>
  <si>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</si>
  <si>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</si>
  <si>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</si>
  <si>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</si>
  <si>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</si>
  <si>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</si>
  <si>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</si>
  <si>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</si>
  <si>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</si>
  <si>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</si>
  <si>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</si>
  <si>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</si>
  <si>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</si>
  <si>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</si>
  <si>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</si>
  <si>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</si>
  <si>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</si>
  <si>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</si>
  <si>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</si>
  <si>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</si>
  <si>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</si>
  <si>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</si>
  <si>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</si>
  <si>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</si>
  <si>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</si>
  <si>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</si>
  <si>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</si>
  <si>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</si>
  <si>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</si>
  <si>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</si>
  <si>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</si>
  <si>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</si>
  <si>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</si>
  <si>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</si>
  <si>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</si>
  <si>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</si>
  <si>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</si>
  <si>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</si>
  <si>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</si>
  <si>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</si>
  <si>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</si>
  <si>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</si>
  <si>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</si>
  <si>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</si>
  <si>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</si>
  <si>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</si>
  <si>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</si>
  <si>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</si>
  <si>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</si>
  <si>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</si>
  <si>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</si>
  <si>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</si>
  <si>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</si>
  <si>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</si>
  <si>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</si>
  <si>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</si>
  <si>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</si>
  <si>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</si>
  <si>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</si>
  <si>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</si>
  <si>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</si>
  <si>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</si>
  <si>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</si>
  <si>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</si>
  <si>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</si>
  <si>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</si>
  <si>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</si>
  <si>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</si>
  <si>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</si>
  <si>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</si>
  <si>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</si>
  <si>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</si>
  <si>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</si>
  <si>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</si>
  <si>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</si>
  <si>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</si>
  <si>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</si>
  <si>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</si>
  <si>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</si>
  <si>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</si>
  <si>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</si>
  <si>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</si>
  <si>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</si>
  <si>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</si>
  <si>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</si>
  <si>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</si>
  <si>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</si>
  <si>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</si>
  <si>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</si>
  <si>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</si>
  <si>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</si>
  <si>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</si>
  <si>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</si>
  <si>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</si>
  <si>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</si>
  <si>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</si>
  <si>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</si>
  <si>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</si>
  <si>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</si>
  <si>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</si>
  <si>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</si>
  <si>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</si>
  <si>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</si>
  <si>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</si>
  <si>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</si>
  <si>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</si>
  <si>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</si>
  <si>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</si>
  <si>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</si>
  <si>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</si>
  <si>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</si>
  <si>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</si>
  <si>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</si>
  <si>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</si>
  <si>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</si>
  <si>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</si>
  <si>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</si>
  <si>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</si>
  <si>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</si>
  <si>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</si>
  <si>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</si>
  <si>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</si>
  <si>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</si>
  <si>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</si>
  <si>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</si>
  <si>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</si>
  <si>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</si>
  <si>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</si>
  <si>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</si>
  <si>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</si>
  <si>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</si>
  <si>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</si>
  <si>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</si>
  <si>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</si>
  <si>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</si>
  <si>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</si>
  <si>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</si>
  <si>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</si>
  <si>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</si>
  <si>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</si>
  <si>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</si>
  <si>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</si>
  <si>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</si>
  <si>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</si>
  <si>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</si>
  <si>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</si>
  <si>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</si>
  <si>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</si>
  <si>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</si>
  <si>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</si>
  <si>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</si>
  <si>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</si>
  <si>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</si>
  <si>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</si>
  <si>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</si>
  <si>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</si>
  <si>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</si>
  <si>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</si>
  <si>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</si>
  <si>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</si>
  <si>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</si>
  <si>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</si>
  <si>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</si>
  <si>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</si>
  <si>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</si>
  <si>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</si>
  <si>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</si>
  <si>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</si>
  <si>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</si>
  <si>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</si>
  <si>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</si>
  <si>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</si>
  <si>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</si>
  <si>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</si>
  <si>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</si>
  <si>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</si>
  <si>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</si>
  <si>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</si>
  <si>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</si>
  <si>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</si>
  <si>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</si>
  <si>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</si>
  <si>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</si>
  <si>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</si>
  <si>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</si>
  <si>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</si>
  <si>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</si>
  <si>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</si>
  <si>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</si>
  <si>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</si>
  <si>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</si>
  <si>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</si>
  <si>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</si>
  <si>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</si>
  <si>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</si>
  <si>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</si>
  <si>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</si>
  <si>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</si>
  <si>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</si>
  <si>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</si>
  <si>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</si>
  <si>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</si>
  <si>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</si>
  <si>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</si>
  <si>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</si>
  <si>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</si>
  <si>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</si>
  <si>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</si>
  <si>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</si>
  <si>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</si>
  <si>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</si>
  <si>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</si>
  <si>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</si>
  <si>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</si>
  <si>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</si>
  <si>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</si>
  <si>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</si>
  <si>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</si>
  <si>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</si>
  <si>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</si>
  <si>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</si>
  <si>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</si>
  <si>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</si>
  <si>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</si>
  <si>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</si>
  <si>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</si>
  <si>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</si>
  <si>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</si>
  <si>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</si>
  <si>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</si>
  <si>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</si>
  <si>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</si>
  <si>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</si>
  <si>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</si>
  <si>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</si>
  <si>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</si>
  <si>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</si>
  <si>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</si>
  <si>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</si>
  <si>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</si>
  <si>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</si>
  <si>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</si>
  <si>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</si>
  <si>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</si>
  <si>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</si>
  <si>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</si>
  <si>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</si>
  <si>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</si>
  <si>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</si>
  <si>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</si>
  <si>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</si>
  <si>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</si>
  <si>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</si>
  <si>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</si>
  <si>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</si>
  <si>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</si>
  <si>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</si>
  <si>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</si>
  <si>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</si>
  <si>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</si>
  <si>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</si>
  <si>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</si>
  <si>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</si>
  <si>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</si>
  <si>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</si>
  <si>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</si>
  <si>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</si>
  <si>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</si>
  <si>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</si>
  <si>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</si>
  <si>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</si>
  <si>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</si>
  <si>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</si>
  <si>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</si>
  <si>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</si>
  <si>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</si>
  <si>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</si>
  <si>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</si>
  <si>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</si>
  <si>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</si>
  <si>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</si>
  <si>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</si>
  <si>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</si>
  <si>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</si>
  <si>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</si>
  <si>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</si>
  <si>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</si>
  <si>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</si>
  <si>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</si>
  <si>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</si>
  <si>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</si>
  <si>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</si>
  <si>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</si>
  <si>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</si>
  <si>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</si>
  <si>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</si>
  <si>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</si>
  <si>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</si>
  <si>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</si>
  <si>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</si>
  <si>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</si>
  <si>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</si>
  <si>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</si>
  <si>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</si>
  <si>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</si>
  <si>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</si>
  <si>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</si>
  <si>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</si>
  <si>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</si>
  <si>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</si>
  <si>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</si>
  <si>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</si>
  <si>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</si>
  <si>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</si>
  <si>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</si>
  <si>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</si>
  <si>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</si>
  <si>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</si>
  <si>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</si>
  <si>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</si>
  <si>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</si>
  <si>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</si>
  <si>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</si>
  <si>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</si>
  <si>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</si>
  <si>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</si>
  <si>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</si>
  <si>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</si>
  <si>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</si>
  <si>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</si>
  <si>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</si>
  <si>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</si>
  <si>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</si>
  <si>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</si>
  <si>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</si>
  <si>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</si>
  <si>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</si>
  <si>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</si>
  <si>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</si>
  <si>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</si>
  <si>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</si>
  <si>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</si>
  <si>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</si>
  <si>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</si>
  <si>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</si>
  <si>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</si>
  <si>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</si>
  <si>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</si>
  <si>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</si>
  <si>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</si>
  <si>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</si>
  <si>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</si>
  <si>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</si>
  <si>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</si>
  <si>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</si>
  <si>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</si>
  <si>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</si>
  <si>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</si>
  <si>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</si>
  <si>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</si>
  <si>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</si>
  <si>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</si>
  <si>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</si>
  <si>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</si>
  <si>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</si>
  <si>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</si>
  <si>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</si>
  <si>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</si>
  <si>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</si>
  <si>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</si>
  <si>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</si>
  <si>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</si>
  <si>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</si>
  <si>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</si>
  <si>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</si>
  <si>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</si>
  <si>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</si>
  <si>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</si>
  <si>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</si>
  <si>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</si>
  <si>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</si>
  <si>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</si>
  <si>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</si>
  <si>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</si>
  <si>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</si>
  <si>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</si>
  <si>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</si>
  <si>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</si>
  <si>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</si>
  <si>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</si>
  <si>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</si>
  <si>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</si>
  <si>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</si>
  <si>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</si>
  <si>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</si>
  <si>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</si>
  <si>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</si>
  <si>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</si>
  <si>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</si>
  <si>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</si>
  <si>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</si>
  <si>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</si>
  <si>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</si>
  <si>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</si>
  <si>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</si>
  <si>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</si>
  <si>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</si>
  <si>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</si>
  <si>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</si>
  <si>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</si>
  <si>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</si>
  <si>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</si>
  <si>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</si>
  <si>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</si>
  <si>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</si>
  <si>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</si>
  <si>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</si>
  <si>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</si>
  <si>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</si>
  <si>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</si>
  <si>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</si>
  <si>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</si>
  <si>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</si>
  <si>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</si>
  <si>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</si>
  <si>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</si>
  <si>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</si>
  <si>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</si>
  <si>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</si>
  <si>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</si>
  <si>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</si>
  <si>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</si>
  <si>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</si>
  <si>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</si>
  <si>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</si>
  <si>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</si>
  <si>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</si>
  <si>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</si>
  <si>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</si>
  <si>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</si>
  <si>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</si>
  <si>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</si>
  <si>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</si>
  <si>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</si>
  <si>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</si>
  <si>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</si>
  <si>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</si>
  <si>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</si>
  <si>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</si>
  <si>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</si>
  <si>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</si>
  <si>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</si>
  <si>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</si>
  <si>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</si>
  <si>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</si>
  <si>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</si>
  <si>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</si>
  <si>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</si>
  <si>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</si>
  <si>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</si>
  <si>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</si>
  <si>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</si>
  <si>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</si>
  <si>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</si>
  <si>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</si>
  <si>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</si>
  <si>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</si>
  <si>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</si>
  <si>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</si>
  <si>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</si>
  <si>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</si>
  <si>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</si>
  <si>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</si>
  <si>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</si>
  <si>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</si>
  <si>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</si>
  <si>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</si>
  <si>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</si>
  <si>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</si>
  <si>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</si>
  <si>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</si>
  <si>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</si>
  <si>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</si>
  <si>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</si>
  <si>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</si>
  <si>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</si>
  <si>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</si>
  <si>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</si>
  <si>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</si>
  <si>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</si>
  <si>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</si>
  <si>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</si>
  <si>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</si>
  <si>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</si>
  <si>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</si>
  <si>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</si>
  <si>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</si>
  <si>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</si>
  <si>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</si>
  <si>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</si>
  <si>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</si>
  <si>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</si>
  <si>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</si>
  <si>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</si>
  <si>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</si>
  <si>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</si>
  <si>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</si>
  <si>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</si>
  <si>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</si>
  <si>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</si>
  <si>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</si>
  <si>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</si>
  <si>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</si>
  <si>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</si>
  <si>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</si>
  <si>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</si>
  <si>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</si>
  <si>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</si>
  <si>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</si>
  <si>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</si>
  <si>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</si>
  <si>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</si>
  <si>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</si>
  <si>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</si>
  <si>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</si>
  <si>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</si>
  <si>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</si>
  <si>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</si>
  <si>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</si>
  <si>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</si>
  <si>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</si>
  <si>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</si>
  <si>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</si>
  <si>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</si>
  <si>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</si>
  <si>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</si>
  <si>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</si>
  <si>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</si>
  <si>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</si>
  <si>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</si>
  <si>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</si>
  <si>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</si>
  <si>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</si>
  <si>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</si>
  <si>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</si>
  <si>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</si>
  <si>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</si>
  <si>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</si>
  <si>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</si>
  <si>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</si>
  <si>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</si>
  <si>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</si>
  <si>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</si>
  <si>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</si>
  <si>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</si>
  <si>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</si>
  <si>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</si>
  <si>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</si>
  <si>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</si>
  <si>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</si>
  <si>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</si>
  <si>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</si>
  <si>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</si>
  <si>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</si>
  <si>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</si>
  <si>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</si>
  <si>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</si>
  <si>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</si>
  <si>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</si>
  <si>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</si>
  <si>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</si>
  <si>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</si>
  <si>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</si>
  <si>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</si>
  <si>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</si>
  <si>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</si>
  <si>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</si>
  <si>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</si>
  <si>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</si>
  <si>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</si>
  <si>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</si>
  <si>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</si>
  <si>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</si>
  <si>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</si>
  <si>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</si>
  <si>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</si>
  <si>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</si>
  <si>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</si>
  <si>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</si>
  <si>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</si>
  <si>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</si>
  <si>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</si>
  <si>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</si>
  <si>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</si>
  <si>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</si>
  <si>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</si>
  <si>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</si>
  <si>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</si>
  <si>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</si>
  <si>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</si>
  <si>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</si>
  <si>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</si>
  <si>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</si>
  <si>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</si>
  <si>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</si>
  <si>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</si>
  <si>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</si>
  <si>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</si>
  <si>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</si>
  <si>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</si>
  <si>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</si>
  <si>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</si>
  <si>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</si>
  <si>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</si>
  <si>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</si>
  <si>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</si>
  <si>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</si>
  <si>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</si>
  <si>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</si>
  <si>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</si>
  <si>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</si>
  <si>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</si>
  <si>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</si>
  <si>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</si>
  <si>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</si>
  <si>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</si>
  <si>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</si>
  <si>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</si>
  <si>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</si>
  <si>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</si>
  <si>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</si>
  <si>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</si>
  <si>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</si>
  <si>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</si>
  <si>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</si>
  <si>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</si>
  <si>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</si>
  <si>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</si>
  <si>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</si>
  <si>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</si>
  <si>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</si>
  <si>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</si>
  <si>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</si>
  <si>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</si>
  <si>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</si>
  <si>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</si>
  <si>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</si>
  <si>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</si>
  <si>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</si>
  <si>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</si>
  <si>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</si>
  <si>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</si>
  <si>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</si>
  <si>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</si>
  <si>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</si>
  <si>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</si>
  <si>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</si>
  <si>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</si>
  <si>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</si>
  <si>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</si>
  <si>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</si>
  <si>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</si>
  <si>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</si>
  <si>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</si>
  <si>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</si>
  <si>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</si>
  <si>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</si>
  <si>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</si>
  <si>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</si>
  <si>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</si>
  <si>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</si>
  <si>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</si>
  <si>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</si>
  <si>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</si>
  <si>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</si>
  <si>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</si>
  <si>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</si>
  <si>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</si>
  <si>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</si>
  <si>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</si>
  <si>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</si>
  <si>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</si>
  <si>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</si>
  <si>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</si>
  <si>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</si>
  <si>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</si>
  <si>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</si>
  <si>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</si>
  <si>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</si>
  <si>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</si>
  <si>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</si>
  <si>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</si>
  <si>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</si>
  <si>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</si>
  <si>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</si>
  <si>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</si>
  <si>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</si>
  <si>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</si>
  <si>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</si>
  <si>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</si>
  <si>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</si>
  <si>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</si>
  <si>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</si>
  <si>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</si>
  <si>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</si>
  <si>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</si>
  <si>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</si>
  <si>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</si>
  <si>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</si>
  <si>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</si>
  <si>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</si>
  <si>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</si>
  <si>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</si>
  <si>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</si>
  <si>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</si>
  <si>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</si>
  <si>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</si>
  <si>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</si>
  <si>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</si>
  <si>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</si>
  <si>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</si>
  <si>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</si>
  <si>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</si>
  <si>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</si>
  <si>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</si>
  <si>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</si>
  <si>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</si>
  <si>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</si>
  <si>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</si>
  <si>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</si>
  <si>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</si>
  <si>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</si>
  <si>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</si>
  <si>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</si>
  <si>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</si>
  <si>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</si>
  <si>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</si>
  <si>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</si>
  <si>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</si>
  <si>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</si>
  <si>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</si>
  <si>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</si>
  <si>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</si>
  <si>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</si>
  <si>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</si>
  <si>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</si>
  <si>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</si>
  <si>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</si>
  <si>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</si>
  <si>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</si>
  <si>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</si>
  <si>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</si>
  <si>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</si>
  <si>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</si>
  <si>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</si>
  <si>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</si>
  <si>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</si>
  <si>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</si>
  <si>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</si>
  <si>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</si>
  <si>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</si>
  <si>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</si>
  <si>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</si>
  <si>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</si>
  <si>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</si>
  <si>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</si>
  <si>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</si>
  <si>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</si>
  <si>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</si>
  <si>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</si>
  <si>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</si>
  <si>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</si>
  <si>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</si>
  <si>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</si>
  <si>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</si>
  <si>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</si>
  <si>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</si>
  <si>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</si>
  <si>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</si>
  <si>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</si>
  <si>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</si>
  <si>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</si>
  <si>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</si>
  <si>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</si>
  <si>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</si>
  <si>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</si>
  <si>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</si>
  <si>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</si>
  <si>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</si>
  <si>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</si>
  <si>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</si>
  <si>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</si>
  <si>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</si>
  <si>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</si>
  <si>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</si>
  <si>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</si>
  <si>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</si>
  <si>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</si>
  <si>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</si>
  <si>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</si>
  <si>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</si>
  <si>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</si>
  <si>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</si>
  <si>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</si>
  <si>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</si>
  <si>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</si>
  <si>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</si>
  <si>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</si>
  <si>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</si>
  <si>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</si>
  <si>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</si>
  <si>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</si>
  <si>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</si>
  <si>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</si>
  <si>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</si>
  <si>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</si>
  <si>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</si>
  <si>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</si>
  <si>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</si>
  <si>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</si>
  <si>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</si>
  <si>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</si>
  <si>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</si>
  <si>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</si>
  <si>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</si>
  <si>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</si>
  <si>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</si>
  <si>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</si>
  <si>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</si>
  <si>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</si>
  <si>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</si>
  <si>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</si>
  <si>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</si>
  <si>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</si>
  <si>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</si>
  <si>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</si>
  <si>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</si>
  <si>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</si>
  <si>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</si>
  <si>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</si>
  <si>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</si>
  <si>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</si>
  <si>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</si>
  <si>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</si>
  <si>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</si>
  <si>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</si>
  <si>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</si>
  <si>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</si>
  <si>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</si>
  <si>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</si>
  <si>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</si>
  <si>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</si>
  <si>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</si>
  <si>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</si>
  <si>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</si>
  <si>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</si>
  <si>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</si>
  <si>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</si>
  <si>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</si>
  <si>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</si>
  <si>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</si>
  <si>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</si>
  <si>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</si>
  <si>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</si>
  <si>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</si>
  <si>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</si>
  <si>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</si>
  <si>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</si>
  <si>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</si>
  <si>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</si>
  <si>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</si>
  <si>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</si>
  <si>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</si>
  <si>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</si>
  <si>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</si>
  <si>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</si>
  <si>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</si>
  <si>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</si>
  <si>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</si>
  <si>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</si>
  <si>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</si>
  <si>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</si>
  <si>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</si>
  <si>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</si>
  <si>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</si>
  <si>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</si>
  <si>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</si>
  <si>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</si>
  <si>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</si>
  <si>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</si>
  <si>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</si>
  <si>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</si>
  <si>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</si>
  <si>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</si>
  <si>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</si>
  <si>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</si>
  <si>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</si>
  <si>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</si>
  <si>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</si>
  <si>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</si>
  <si>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</si>
  <si>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</si>
  <si>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</si>
  <si>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</si>
  <si>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</si>
  <si>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</si>
  <si>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</si>
  <si>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</si>
  <si>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</si>
  <si>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</si>
  <si>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</si>
  <si>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</si>
  <si>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</si>
  <si>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</si>
  <si>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</si>
  <si>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</si>
  <si>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</si>
  <si>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</si>
  <si>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</si>
  <si>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</si>
  <si>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</si>
  <si>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</si>
  <si>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</si>
  <si>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</si>
  <si>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</si>
  <si>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</si>
  <si>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</si>
  <si>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</si>
  <si>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</si>
  <si>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</si>
  <si>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</si>
  <si>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</si>
  <si>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</si>
  <si>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</si>
  <si>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</si>
  <si>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</si>
  <si>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</si>
  <si>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</si>
  <si>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</si>
  <si>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</si>
  <si>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</si>
  <si>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</si>
  <si>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</si>
  <si>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</si>
  <si>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</si>
  <si>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</si>
  <si>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</si>
  <si>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</si>
  <si>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</si>
  <si>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</si>
  <si>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</si>
  <si>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</si>
  <si>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</si>
  <si>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</si>
  <si>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</si>
  <si>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</si>
  <si>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</si>
  <si>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</si>
  <si>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</si>
  <si>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</si>
  <si>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</si>
  <si>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</si>
  <si>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</si>
  <si>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</si>
  <si>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</si>
  <si>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</si>
  <si>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</si>
  <si>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</si>
  <si>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</si>
  <si>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</si>
  <si>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</si>
  <si>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</si>
  <si>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</si>
  <si>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</si>
  <si>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</si>
  <si>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</si>
  <si>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</si>
  <si>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</si>
  <si>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</si>
  <si>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</si>
  <si>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</si>
  <si>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</si>
  <si>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</si>
  <si>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</si>
  <si>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</si>
  <si>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</si>
  <si>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</si>
  <si>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</si>
  <si>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</si>
  <si>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</si>
  <si>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</si>
  <si>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</si>
  <si>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</si>
  <si>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</si>
  <si>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</si>
  <si>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</si>
  <si>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</si>
  <si>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</si>
  <si>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</si>
  <si>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</si>
  <si>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</si>
  <si>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</si>
  <si>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</si>
  <si>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</si>
  <si>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</si>
  <si>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</si>
  <si>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</si>
  <si>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</si>
  <si>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</si>
  <si>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</si>
  <si>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</si>
  <si>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</si>
  <si>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</si>
  <si>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</si>
  <si>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</si>
  <si>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</si>
  <si>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</si>
  <si>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</si>
  <si>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</si>
  <si>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</si>
  <si>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</si>
  <si>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</si>
  <si>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</si>
  <si>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</si>
  <si>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</si>
  <si>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</si>
  <si>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</si>
  <si>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</si>
  <si>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</si>
  <si>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</si>
  <si>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</si>
  <si>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</si>
  <si>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</si>
  <si>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</si>
  <si>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</si>
  <si>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</si>
  <si>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</si>
  <si>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</si>
  <si>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</si>
  <si>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</si>
  <si>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</si>
  <si>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</si>
  <si>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</si>
  <si>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</si>
  <si>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</si>
  <si>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</si>
  <si>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</si>
  <si>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</si>
  <si>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</si>
  <si>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</si>
  <si>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</si>
  <si>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</si>
  <si>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</si>
  <si>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</si>
  <si>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</si>
  <si>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</si>
  <si>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</si>
  <si>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</si>
  <si>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</si>
  <si>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</si>
  <si>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</si>
  <si>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</si>
  <si>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</si>
  <si>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</si>
  <si>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</si>
  <si>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</si>
  <si>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</si>
  <si>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</si>
  <si>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</si>
  <si>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</si>
  <si>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</si>
  <si>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</si>
  <si>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</si>
  <si>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</si>
  <si>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</si>
  <si>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</si>
  <si>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</si>
  <si>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</si>
  <si>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</si>
  <si>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</si>
  <si>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</si>
  <si>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</si>
  <si>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</si>
  <si>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</si>
  <si>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</si>
  <si>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</si>
  <si>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</si>
  <si>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</si>
  <si>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</si>
  <si>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</si>
  <si>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</si>
  <si>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</si>
  <si>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</si>
  <si>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</si>
  <si>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</si>
  <si>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</si>
  <si>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</si>
  <si>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</si>
  <si>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</si>
  <si>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</si>
  <si>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</si>
  <si>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</si>
  <si>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</si>
  <si>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</si>
  <si>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</si>
  <si>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</si>
  <si>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</si>
  <si>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</si>
  <si>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</si>
  <si>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</si>
  <si>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</si>
  <si>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</si>
  <si>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</si>
  <si>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</si>
  <si>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</si>
  <si>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</si>
  <si>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</si>
  <si>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</si>
  <si>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</si>
  <si>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</si>
  <si>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</si>
  <si>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</si>
  <si>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</si>
  <si>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</si>
  <si>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</si>
  <si>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</si>
  <si>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</si>
  <si>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</si>
  <si>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</si>
  <si>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</si>
  <si>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</si>
  <si>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</si>
  <si>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</si>
  <si>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</si>
  <si>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</si>
  <si>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</si>
  <si>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</si>
  <si>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</si>
  <si>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</si>
  <si>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</si>
  <si>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</si>
  <si>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</si>
  <si>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</si>
  <si>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</si>
  <si>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</si>
  <si>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</si>
  <si>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</si>
  <si>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</si>
  <si>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</si>
  <si>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</si>
  <si>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</si>
  <si>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</si>
  <si>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</si>
  <si>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</si>
  <si>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</si>
  <si>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</si>
  <si>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</si>
  <si>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</si>
  <si>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</si>
  <si>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</si>
  <si>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</si>
  <si>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</si>
  <si>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</si>
  <si>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</si>
  <si>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</si>
  <si>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Acumulada Febrero 2016</t>
  </si>
  <si>
    <t>Deprec. a Registrar Febrero 2016</t>
  </si>
  <si>
    <t>Inventario de Activos Fijos (Electrodomésticos)</t>
  </si>
  <si>
    <t>(Al 31 de Marzo del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</si>
</sst>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N37" activePane="bottomRight" state="frozen"/>
      <selection sqref="A1:T2"/>
      <selection pane="topRight" sqref="A1:T2"/>
      <selection pane="bottomLeft" sqref="A1:T2"/>
      <selection pane="bottomRight" activeCell="B60" sqref="B60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W1" s="372"/>
    </row>
    <row r="2" spans="1:23" s="373" customFormat="1" ht="20.25" x14ac:dyDescent="0.3">
      <c r="A2" s="658" t="s">
        <v>2373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W2" s="372"/>
    </row>
    <row r="3" spans="1:23" s="374" customFormat="1" ht="20.25" x14ac:dyDescent="0.3">
      <c r="A3" s="657" t="s">
        <v>2947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42460</v>
      </c>
    </row>
    <row r="5" spans="1:23" x14ac:dyDescent="0.25">
      <c r="H5" s="659" t="s">
        <v>2</v>
      </c>
      <c r="I5" s="660"/>
      <c r="J5" s="661"/>
      <c r="Q5" s="662" t="s">
        <v>3</v>
      </c>
      <c r="R5" s="663"/>
      <c r="S5" s="664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2927</v>
      </c>
      <c r="S6" s="10" t="s">
        <v>2944</v>
      </c>
      <c r="T6" s="10" t="s">
        <v>2945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38361.674999999996</v>
      </c>
      <c r="T11" s="15">
        <f>S11-R11</f>
        <v>1162.4749999999985</v>
      </c>
      <c r="U11" s="380">
        <f t="shared" si="3"/>
        <v>8138.3250000000044</v>
      </c>
      <c r="W11" s="44">
        <f t="shared" si="4"/>
        <v>99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14684.175000000001</v>
      </c>
      <c r="T12" s="15">
        <f t="shared" si="2"/>
        <v>444.97500000000036</v>
      </c>
      <c r="U12" s="380">
        <f t="shared" si="3"/>
        <v>3115.8249999999989</v>
      </c>
      <c r="W12" s="44">
        <f t="shared" si="4"/>
        <v>99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14684.175000000001</v>
      </c>
      <c r="T13" s="15">
        <f t="shared" si="2"/>
        <v>444.97500000000036</v>
      </c>
      <c r="U13" s="380">
        <f t="shared" si="3"/>
        <v>3115.8249999999989</v>
      </c>
      <c r="W13" s="44">
        <f t="shared" ref="W13:W29" si="6">IF((DATEDIF(G13,W$4,"m"))&gt;=120,120,(DATEDIF(G13,W$4,"m")))</f>
        <v>99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18832.391666666666</v>
      </c>
      <c r="T19" s="15">
        <f t="shared" si="2"/>
        <v>499.97499999999854</v>
      </c>
      <c r="U19" s="380">
        <f t="shared" si="3"/>
        <v>1167.6083333333336</v>
      </c>
      <c r="W19" s="44">
        <f>IF((DATEDIF(G19,W$4,"m"))&gt;=120,120,(DATEDIF(G19,W$4,"m")))</f>
        <v>113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14124.058333333334</v>
      </c>
      <c r="T20" s="15">
        <f t="shared" si="2"/>
        <v>374.97500000000036</v>
      </c>
      <c r="U20" s="380">
        <f t="shared" si="3"/>
        <v>875.9416666666657</v>
      </c>
      <c r="W20" s="44">
        <f>IF((DATEDIF(G20,W$4,"m"))&gt;=120,120,(DATEDIF(G20,W$4,"m")))</f>
        <v>113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73149.040500000003</v>
      </c>
      <c r="T24" s="15">
        <f t="shared" si="2"/>
        <v>1924.9747499999939</v>
      </c>
      <c r="U24" s="380">
        <f>N24-S24</f>
        <v>3850.9495000000024</v>
      </c>
      <c r="W24" s="44">
        <f>IF((DATEDIF(G24,W$4,"m"))&gt;=120,120,(DATEDIF(G24,W$4,"m")))</f>
        <v>114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56969.891666666663</v>
      </c>
      <c r="T25" s="15">
        <f t="shared" si="2"/>
        <v>1512.4749999999985</v>
      </c>
      <c r="U25" s="380">
        <f>N25-S25</f>
        <v>3530.1083333333372</v>
      </c>
      <c r="W25" s="44">
        <f t="shared" si="6"/>
        <v>113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56969.891666666663</v>
      </c>
      <c r="T26" s="15">
        <f t="shared" si="2"/>
        <v>1512.4749999999985</v>
      </c>
      <c r="U26" s="380">
        <f>N26-S26</f>
        <v>3530.1083333333372</v>
      </c>
      <c r="W26" s="44">
        <f t="shared" si="6"/>
        <v>113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14684.175000000001</v>
      </c>
      <c r="T28" s="15">
        <f t="shared" si="2"/>
        <v>444.97500000000036</v>
      </c>
      <c r="U28" s="380">
        <f>N28-S28</f>
        <v>3115.8249999999989</v>
      </c>
      <c r="W28" s="44">
        <f t="shared" si="6"/>
        <v>99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14684.175000000001</v>
      </c>
      <c r="T29" s="15">
        <f t="shared" si="2"/>
        <v>444.97500000000036</v>
      </c>
      <c r="U29" s="380">
        <f>N29-S29</f>
        <v>3115.8249999999989</v>
      </c>
      <c r="W29" s="44">
        <f t="shared" si="6"/>
        <v>99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1975.6145833333335</v>
      </c>
      <c r="T30" s="15">
        <f t="shared" si="2"/>
        <v>66.59375</v>
      </c>
      <c r="U30" s="380">
        <f>N30-S30</f>
        <v>689.13541666666652</v>
      </c>
      <c r="W30" s="44">
        <f>IF((DATEDIF(G30,W$4,"m"))&gt;=120,120,(DATEDIF(G30,W$4,"m")))</f>
        <v>89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883115.66341666679</v>
      </c>
      <c r="T31" s="115">
        <f>SUM(T7:T30)</f>
        <v>8833.8434999999899</v>
      </c>
      <c r="U31" s="115">
        <f>SUM(U7:U30)</f>
        <v>34258.476583333337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29218.607583333331</v>
      </c>
      <c r="T33" s="15">
        <f>S33-R33</f>
        <v>1056.0942499999983</v>
      </c>
      <c r="U33" s="380">
        <f>N33-S33</f>
        <v>13026.162416666666</v>
      </c>
      <c r="W33" s="44">
        <f>IF((DATEDIF(G33,W$4,"m"))&gt;=120,120,(DATEDIF(G33,W$4,"m")))</f>
        <v>83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29218.607583333331</v>
      </c>
      <c r="T34" s="15">
        <f>S34-R34</f>
        <v>1056.0942499999983</v>
      </c>
      <c r="U34" s="380">
        <f>N34-S34</f>
        <v>13026.162416666666</v>
      </c>
      <c r="W34" s="44">
        <f>IF((DATEDIF(G34,W$4,"m"))&gt;=120,120,(DATEDIF(G34,W$4,"m")))</f>
        <v>83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29218.607583333331</v>
      </c>
      <c r="T35" s="15">
        <f>S35-R35</f>
        <v>1056.0942499999983</v>
      </c>
      <c r="U35" s="380">
        <f>N35-S35</f>
        <v>13026.162416666666</v>
      </c>
      <c r="W35" s="44">
        <f>IF((DATEDIF(G35,W$4,"m"))&gt;=120,120,(DATEDIF(G35,W$4,"m")))</f>
        <v>83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87655.822749999992</v>
      </c>
      <c r="T36" s="115">
        <f>SUM(T33:T35)</f>
        <v>3168.2827499999948</v>
      </c>
      <c r="U36" s="115">
        <f>SUM(U33:U35)</f>
        <v>39078.487249999998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970771.48616666673</v>
      </c>
      <c r="T38" s="411">
        <f>+T31+T36</f>
        <v>12002.126249999985</v>
      </c>
      <c r="U38" s="411">
        <f>+U31+U36</f>
        <v>73336.963833333342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328926.76666666672</v>
      </c>
      <c r="T40" s="15">
        <f>S40-R40</f>
        <v>14511.475000000035</v>
      </c>
      <c r="U40" s="380">
        <f>N40-S40</f>
        <v>251533.23333333328</v>
      </c>
      <c r="W40" s="44">
        <f>IF((DATEDIF(G40,W$4,"m"))&gt;=120,120,(DATEDIF(G40,W$4,"m")))</f>
        <v>68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822317.7666666666</v>
      </c>
      <c r="T41" s="15">
        <f>S41-R41</f>
        <v>36278.724999999977</v>
      </c>
      <c r="U41" s="380">
        <f>N41-S41</f>
        <v>628832.2333333334</v>
      </c>
      <c r="W41" s="44">
        <f>IF((DATEDIF(G41,W$4,"m"))&gt;=120,120,(DATEDIF(G41,W$4,"m")))</f>
        <v>68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493390.43333333329</v>
      </c>
      <c r="T42" s="15">
        <f>S42-R42</f>
        <v>21767.225000000035</v>
      </c>
      <c r="U42" s="380">
        <f>N42-S42</f>
        <v>377299.56666666671</v>
      </c>
      <c r="W42" s="44">
        <f>IF((DATEDIF(G42,W$4,"m"))&gt;=120,120,(DATEDIF(G42,W$4,"m")))</f>
        <v>68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1644634.9666666666</v>
      </c>
      <c r="T43" s="115">
        <f>SUM(T40:T42)</f>
        <v>72557.425000000047</v>
      </c>
      <c r="U43" s="115">
        <f>SUM(U40:U42)</f>
        <v>1257665.0333333334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15708.091666666665</v>
      </c>
      <c r="T45" s="15">
        <f>S45-R45</f>
        <v>1624.9750000000004</v>
      </c>
      <c r="U45" s="380">
        <f>N45-S45</f>
        <v>49291.908333333333</v>
      </c>
      <c r="V45" s="392">
        <v>18602</v>
      </c>
      <c r="W45" s="44">
        <f>IF((DATEDIF(G45,W$4,"m"))&gt;=120,120,(DATEDIF(G45,W$4,"m")))</f>
        <v>29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15708.091666666665</v>
      </c>
      <c r="T46" s="115">
        <f>SUM(T45)</f>
        <v>1624.9750000000004</v>
      </c>
      <c r="U46" s="115">
        <f>SUM(U45)</f>
        <v>49291.908333333333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2750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2631114.5444999998</v>
      </c>
      <c r="T48" s="416">
        <f>+T38+T43+T46</f>
        <v>86184.526250000039</v>
      </c>
      <c r="U48" s="416">
        <f>+U38+U43+U46</f>
        <v>1380293.9055000001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4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T1" s="372"/>
    </row>
    <row r="2" spans="1:20" s="373" customFormat="1" ht="20.25" x14ac:dyDescent="0.3">
      <c r="A2" s="658" t="s">
        <v>2640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T2" s="372"/>
    </row>
    <row r="3" spans="1:20" x14ac:dyDescent="0.2">
      <c r="A3" s="676" t="str">
        <f>'Equipos de Producción'!A3:S3</f>
        <v>(Al 31 de Marzo del 2016)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42460</v>
      </c>
    </row>
    <row r="5" spans="1:20" s="377" customFormat="1" ht="15.75" x14ac:dyDescent="0.25">
      <c r="A5" s="378"/>
      <c r="D5" s="659" t="s">
        <v>2</v>
      </c>
      <c r="E5" s="660"/>
      <c r="F5" s="661"/>
      <c r="H5" s="380"/>
      <c r="I5" s="380"/>
      <c r="J5" s="380"/>
      <c r="K5" s="380"/>
      <c r="M5" s="528"/>
      <c r="N5" s="662" t="s">
        <v>3</v>
      </c>
      <c r="O5" s="663"/>
      <c r="P5" s="663"/>
      <c r="Q5" s="664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7" t="s">
        <v>2635</v>
      </c>
      <c r="M6" s="526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Febrero 2016</v>
      </c>
      <c r="Q6" s="10" t="str">
        <f>+'Equipos de Producción'!$T$6</f>
        <v>Deprec. a Registrar Febrero 2016</v>
      </c>
      <c r="R6" s="129" t="s">
        <v>23</v>
      </c>
      <c r="T6" s="387" t="s">
        <v>25</v>
      </c>
    </row>
    <row r="7" spans="1:20" ht="47.25" x14ac:dyDescent="0.25">
      <c r="A7" s="537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10779277.521600001</v>
      </c>
      <c r="P7" s="5">
        <f>N7*T7</f>
        <v>11003845.803300001</v>
      </c>
      <c r="Q7" s="15">
        <f>P7-O7</f>
        <v>224568.28170000017</v>
      </c>
      <c r="R7" s="5">
        <f>L7-P7</f>
        <v>33909811.536700003</v>
      </c>
      <c r="T7" s="44">
        <f>IF((DATEDIF(C7,T$4,"m"))&gt;=600,600,(DATEDIF(C7,T$4,"m")))</f>
        <v>147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3" t="s">
        <v>0</v>
      </c>
      <c r="B1" s="683"/>
      <c r="C1" s="683"/>
      <c r="D1" s="683"/>
      <c r="E1" s="683"/>
      <c r="F1" s="683"/>
      <c r="G1" s="683"/>
      <c r="H1" s="683"/>
      <c r="I1" s="683"/>
      <c r="J1" s="683"/>
    </row>
    <row r="2" spans="1:10" ht="12.75" customHeight="1" x14ac:dyDescent="0.25">
      <c r="A2" s="683"/>
      <c r="B2" s="683"/>
      <c r="C2" s="683"/>
      <c r="D2" s="683"/>
      <c r="E2" s="683"/>
      <c r="F2" s="683"/>
      <c r="G2" s="683"/>
      <c r="H2" s="683"/>
      <c r="I2" s="683"/>
      <c r="J2" s="683"/>
    </row>
    <row r="3" spans="1:10" s="295" customFormat="1" x14ac:dyDescent="0.25">
      <c r="A3" s="683" t="s">
        <v>2656</v>
      </c>
      <c r="B3" s="683"/>
      <c r="C3" s="683"/>
      <c r="D3" s="683"/>
      <c r="E3" s="683"/>
      <c r="F3" s="683"/>
      <c r="G3" s="683"/>
      <c r="H3" s="683"/>
      <c r="I3" s="683"/>
      <c r="J3" s="683"/>
    </row>
    <row r="4" spans="1:10" s="295" customFormat="1" x14ac:dyDescent="0.25">
      <c r="A4" s="683" t="str">
        <f>'Equipos de Producción'!A3:S3</f>
        <v>(Al 31 de Marzo del 2016)</v>
      </c>
      <c r="B4" s="683"/>
      <c r="C4" s="683"/>
      <c r="D4" s="683"/>
      <c r="E4" s="683"/>
      <c r="F4" s="683"/>
      <c r="G4" s="683"/>
      <c r="H4" s="683"/>
      <c r="I4" s="683"/>
      <c r="J4" s="683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4" t="s">
        <v>2</v>
      </c>
      <c r="E6" s="684"/>
      <c r="F6" s="684"/>
    </row>
    <row r="7" spans="1:10" x14ac:dyDescent="0.25">
      <c r="A7" s="539" t="s">
        <v>7</v>
      </c>
      <c r="B7" s="539" t="s">
        <v>2657</v>
      </c>
      <c r="C7" s="539" t="s">
        <v>2658</v>
      </c>
      <c r="D7" s="539" t="s">
        <v>13</v>
      </c>
      <c r="E7" s="539" t="s">
        <v>14</v>
      </c>
      <c r="F7" s="539" t="s">
        <v>15</v>
      </c>
      <c r="G7" s="539" t="s">
        <v>2659</v>
      </c>
      <c r="H7" s="540" t="s">
        <v>2660</v>
      </c>
      <c r="I7" s="540" t="s">
        <v>6</v>
      </c>
      <c r="J7" s="540" t="s">
        <v>2661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2662</v>
      </c>
      <c r="D9" s="538"/>
      <c r="E9" s="538"/>
      <c r="F9" s="538"/>
    </row>
    <row r="10" spans="1:10" ht="31.5" x14ac:dyDescent="0.25">
      <c r="A10" s="111" t="s">
        <v>2663</v>
      </c>
      <c r="B10" s="111" t="s">
        <v>2664</v>
      </c>
      <c r="C10" s="119" t="s">
        <v>2665</v>
      </c>
      <c r="D10" s="119">
        <v>28</v>
      </c>
      <c r="E10" s="119">
        <v>11</v>
      </c>
      <c r="F10" s="119">
        <v>2003</v>
      </c>
      <c r="G10" s="119" t="s">
        <v>2666</v>
      </c>
      <c r="H10" s="541">
        <v>15000</v>
      </c>
      <c r="I10" s="542" t="s">
        <v>1528</v>
      </c>
      <c r="J10" s="111">
        <v>3314</v>
      </c>
    </row>
    <row r="11" spans="1:10" x14ac:dyDescent="0.25">
      <c r="A11" s="111" t="s">
        <v>2667</v>
      </c>
      <c r="B11" s="111" t="s">
        <v>2668</v>
      </c>
      <c r="C11" s="119" t="s">
        <v>2669</v>
      </c>
      <c r="D11" s="119">
        <v>27</v>
      </c>
      <c r="E11" s="119">
        <v>11</v>
      </c>
      <c r="F11" s="119">
        <v>2003</v>
      </c>
      <c r="G11" s="119" t="s">
        <v>2666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2670</v>
      </c>
      <c r="D13" s="119"/>
      <c r="E13" s="119"/>
      <c r="F13" s="119"/>
    </row>
    <row r="14" spans="1:10" x14ac:dyDescent="0.25">
      <c r="A14" s="111" t="s">
        <v>2839</v>
      </c>
      <c r="B14" s="111" t="s">
        <v>2671</v>
      </c>
      <c r="C14" s="119" t="s">
        <v>2665</v>
      </c>
      <c r="D14" s="119">
        <v>26</v>
      </c>
      <c r="E14" s="119">
        <v>11</v>
      </c>
      <c r="F14" s="119">
        <v>2003</v>
      </c>
      <c r="G14" s="119" t="s">
        <v>2666</v>
      </c>
      <c r="H14" s="541">
        <v>13000</v>
      </c>
      <c r="I14" s="541" t="s">
        <v>2672</v>
      </c>
      <c r="J14" s="111">
        <v>3320</v>
      </c>
    </row>
    <row r="15" spans="1:10" x14ac:dyDescent="0.25">
      <c r="A15" s="111" t="s">
        <v>2673</v>
      </c>
      <c r="B15" s="111" t="s">
        <v>2674</v>
      </c>
      <c r="C15" s="119" t="s">
        <v>2675</v>
      </c>
      <c r="D15" s="119">
        <v>28</v>
      </c>
      <c r="E15" s="119">
        <v>11</v>
      </c>
      <c r="F15" s="119">
        <v>2003</v>
      </c>
      <c r="G15" s="119" t="s">
        <v>2666</v>
      </c>
      <c r="H15" s="541">
        <v>25000</v>
      </c>
      <c r="I15" s="543" t="s">
        <v>2676</v>
      </c>
      <c r="J15" s="111">
        <v>3314</v>
      </c>
    </row>
    <row r="16" spans="1:10" ht="31.5" x14ac:dyDescent="0.25">
      <c r="A16" s="111" t="s">
        <v>2677</v>
      </c>
      <c r="B16" s="111" t="s">
        <v>2678</v>
      </c>
      <c r="C16" s="119" t="s">
        <v>2675</v>
      </c>
      <c r="D16" s="119">
        <v>28</v>
      </c>
      <c r="E16" s="119">
        <v>11</v>
      </c>
      <c r="F16" s="119">
        <v>2003</v>
      </c>
      <c r="G16" s="119" t="s">
        <v>2666</v>
      </c>
      <c r="H16" s="541">
        <v>7000</v>
      </c>
      <c r="I16" s="543" t="s">
        <v>2679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2680</v>
      </c>
      <c r="D18" s="538"/>
      <c r="E18" s="538"/>
      <c r="F18" s="538"/>
    </row>
    <row r="19" spans="1:10" x14ac:dyDescent="0.25">
      <c r="A19" s="111" t="s">
        <v>2681</v>
      </c>
      <c r="B19" s="111" t="s">
        <v>2682</v>
      </c>
      <c r="C19" s="119" t="s">
        <v>2675</v>
      </c>
      <c r="D19" s="119">
        <v>28</v>
      </c>
      <c r="E19" s="119">
        <v>11</v>
      </c>
      <c r="F19" s="119">
        <v>2003</v>
      </c>
      <c r="G19" s="119" t="s">
        <v>2666</v>
      </c>
      <c r="H19" s="541">
        <v>35525</v>
      </c>
      <c r="I19" s="543" t="s">
        <v>2683</v>
      </c>
      <c r="J19" s="111">
        <v>3314</v>
      </c>
    </row>
    <row r="20" spans="1:10" x14ac:dyDescent="0.25">
      <c r="A20" s="111" t="s">
        <v>2684</v>
      </c>
      <c r="B20" s="111" t="s">
        <v>2685</v>
      </c>
      <c r="C20" s="119" t="s">
        <v>2665</v>
      </c>
      <c r="D20" s="119">
        <v>28</v>
      </c>
      <c r="E20" s="119">
        <v>11</v>
      </c>
      <c r="F20" s="119">
        <v>2003</v>
      </c>
      <c r="G20" s="119" t="s">
        <v>2666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2686</v>
      </c>
      <c r="D22" s="538"/>
      <c r="E22" s="538"/>
      <c r="F22" s="538"/>
    </row>
    <row r="23" spans="1:10" x14ac:dyDescent="0.25">
      <c r="A23" s="111" t="s">
        <v>2687</v>
      </c>
      <c r="B23" s="111" t="s">
        <v>2688</v>
      </c>
      <c r="C23" s="119" t="s">
        <v>2675</v>
      </c>
      <c r="D23" s="119">
        <v>27</v>
      </c>
      <c r="E23" s="119">
        <v>11</v>
      </c>
      <c r="F23" s="119">
        <v>2003</v>
      </c>
      <c r="G23" s="119" t="s">
        <v>2666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2689</v>
      </c>
      <c r="D25" s="119"/>
      <c r="E25" s="119"/>
      <c r="F25" s="119"/>
    </row>
    <row r="26" spans="1:10" x14ac:dyDescent="0.25">
      <c r="A26" s="111" t="s">
        <v>2690</v>
      </c>
      <c r="B26" s="111" t="s">
        <v>2688</v>
      </c>
      <c r="C26" s="119" t="s">
        <v>2675</v>
      </c>
      <c r="D26" s="119">
        <v>26</v>
      </c>
      <c r="E26" s="119">
        <v>11</v>
      </c>
      <c r="F26" s="119">
        <v>2003</v>
      </c>
      <c r="G26" s="119" t="s">
        <v>2666</v>
      </c>
      <c r="H26" s="541">
        <v>6000</v>
      </c>
      <c r="I26" s="541"/>
      <c r="J26" s="111">
        <v>3320</v>
      </c>
    </row>
    <row r="27" spans="1:10" x14ac:dyDescent="0.25">
      <c r="A27" s="111" t="s">
        <v>2687</v>
      </c>
      <c r="B27" s="111" t="s">
        <v>2668</v>
      </c>
      <c r="C27" s="119" t="s">
        <v>2691</v>
      </c>
      <c r="D27" s="119">
        <v>26</v>
      </c>
      <c r="E27" s="119">
        <v>11</v>
      </c>
      <c r="F27" s="119">
        <v>2003</v>
      </c>
      <c r="G27" s="119" t="s">
        <v>2666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2692</v>
      </c>
      <c r="D29" s="538"/>
      <c r="E29" s="538"/>
      <c r="F29" s="538"/>
    </row>
    <row r="30" spans="1:10" x14ac:dyDescent="0.25">
      <c r="A30" s="111" t="s">
        <v>2687</v>
      </c>
      <c r="B30" s="111" t="s">
        <v>2693</v>
      </c>
      <c r="C30" s="119" t="s">
        <v>2694</v>
      </c>
      <c r="D30" s="119">
        <v>27</v>
      </c>
      <c r="E30" s="119">
        <v>11</v>
      </c>
      <c r="F30" s="119">
        <v>2003</v>
      </c>
      <c r="G30" s="119" t="s">
        <v>2666</v>
      </c>
      <c r="H30" s="541">
        <v>25500</v>
      </c>
      <c r="I30" s="541" t="s">
        <v>2695</v>
      </c>
      <c r="J30" s="111">
        <v>3321</v>
      </c>
    </row>
    <row r="31" spans="1:10" x14ac:dyDescent="0.25">
      <c r="A31" s="111" t="s">
        <v>2696</v>
      </c>
      <c r="B31" s="111" t="s">
        <v>2697</v>
      </c>
      <c r="C31" s="119" t="s">
        <v>2675</v>
      </c>
      <c r="D31" s="119">
        <v>27</v>
      </c>
      <c r="E31" s="119">
        <v>11</v>
      </c>
      <c r="F31" s="119">
        <v>2003</v>
      </c>
      <c r="G31" s="119" t="s">
        <v>2666</v>
      </c>
      <c r="H31" s="541">
        <v>25500</v>
      </c>
      <c r="I31" s="541" t="s">
        <v>215</v>
      </c>
      <c r="J31" s="111">
        <v>3321</v>
      </c>
    </row>
    <row r="32" spans="1:10" ht="31.5" x14ac:dyDescent="0.25">
      <c r="A32" s="111" t="s">
        <v>2698</v>
      </c>
      <c r="B32" s="111" t="s">
        <v>2699</v>
      </c>
      <c r="C32" s="119" t="s">
        <v>2675</v>
      </c>
      <c r="D32" s="119">
        <v>27</v>
      </c>
      <c r="E32" s="119">
        <v>11</v>
      </c>
      <c r="F32" s="119">
        <v>2003</v>
      </c>
      <c r="G32" s="119" t="s">
        <v>2666</v>
      </c>
      <c r="H32" s="541">
        <v>7000</v>
      </c>
      <c r="I32" s="543" t="s">
        <v>2700</v>
      </c>
      <c r="J32" s="111">
        <v>3321</v>
      </c>
    </row>
    <row r="33" spans="1:10" x14ac:dyDescent="0.25">
      <c r="A33" s="103" t="s">
        <v>2701</v>
      </c>
      <c r="B33" s="103" t="s">
        <v>2702</v>
      </c>
      <c r="C33" s="119" t="s">
        <v>2669</v>
      </c>
      <c r="D33" s="119">
        <v>27</v>
      </c>
      <c r="E33" s="119">
        <v>11</v>
      </c>
      <c r="F33" s="119">
        <v>2003</v>
      </c>
      <c r="G33" s="119" t="s">
        <v>2666</v>
      </c>
      <c r="H33" s="541">
        <v>45500</v>
      </c>
      <c r="I33" s="541" t="s">
        <v>2703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2692</v>
      </c>
      <c r="D35" s="538"/>
      <c r="E35" s="538"/>
      <c r="F35" s="538"/>
    </row>
    <row r="36" spans="1:10" x14ac:dyDescent="0.25">
      <c r="A36" s="111" t="s">
        <v>2704</v>
      </c>
      <c r="B36" s="111" t="s">
        <v>2705</v>
      </c>
      <c r="C36" s="119" t="s">
        <v>2665</v>
      </c>
      <c r="D36" s="119">
        <v>26</v>
      </c>
      <c r="E36" s="119">
        <v>11</v>
      </c>
      <c r="F36" s="119">
        <v>2003</v>
      </c>
      <c r="G36" s="119" t="s">
        <v>2666</v>
      </c>
      <c r="H36" s="541">
        <v>35500</v>
      </c>
      <c r="I36" s="541"/>
      <c r="J36" s="111">
        <v>3320</v>
      </c>
    </row>
    <row r="37" spans="1:10" x14ac:dyDescent="0.25">
      <c r="A37" s="111" t="s">
        <v>2706</v>
      </c>
      <c r="B37" s="111" t="s">
        <v>2707</v>
      </c>
      <c r="C37" s="119" t="s">
        <v>2665</v>
      </c>
      <c r="D37" s="119">
        <v>28</v>
      </c>
      <c r="E37" s="119">
        <v>11</v>
      </c>
      <c r="F37" s="119">
        <v>2003</v>
      </c>
      <c r="G37" s="119" t="s">
        <v>2666</v>
      </c>
      <c r="H37" s="541">
        <v>32500</v>
      </c>
      <c r="I37" s="541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2708</v>
      </c>
      <c r="D39" s="538"/>
      <c r="E39" s="538"/>
      <c r="F39" s="538"/>
    </row>
    <row r="40" spans="1:10" ht="31.5" x14ac:dyDescent="0.25">
      <c r="A40" s="111" t="s">
        <v>2709</v>
      </c>
      <c r="B40" s="111" t="s">
        <v>2710</v>
      </c>
      <c r="C40" s="119" t="s">
        <v>2675</v>
      </c>
      <c r="D40" s="119">
        <v>27</v>
      </c>
      <c r="E40" s="119">
        <v>11</v>
      </c>
      <c r="F40" s="119">
        <v>2003</v>
      </c>
      <c r="G40" s="119" t="s">
        <v>2666</v>
      </c>
      <c r="H40" s="541">
        <v>7000</v>
      </c>
      <c r="I40" s="542" t="s">
        <v>2700</v>
      </c>
      <c r="J40" s="111">
        <v>3321</v>
      </c>
    </row>
    <row r="41" spans="1:10" x14ac:dyDescent="0.25">
      <c r="A41" s="111" t="s">
        <v>2711</v>
      </c>
      <c r="B41" s="111" t="s">
        <v>2688</v>
      </c>
      <c r="C41" s="119" t="s">
        <v>2675</v>
      </c>
      <c r="D41" s="119">
        <v>27</v>
      </c>
      <c r="E41" s="119">
        <v>11</v>
      </c>
      <c r="F41" s="119">
        <v>2003</v>
      </c>
      <c r="G41" s="119" t="s">
        <v>2666</v>
      </c>
      <c r="H41" s="541">
        <v>6600</v>
      </c>
      <c r="I41" s="541" t="s">
        <v>2712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2713</v>
      </c>
      <c r="D43" s="538"/>
      <c r="E43" s="538"/>
      <c r="F43" s="538"/>
    </row>
    <row r="44" spans="1:10" x14ac:dyDescent="0.25">
      <c r="A44" s="111" t="s">
        <v>2714</v>
      </c>
      <c r="B44" s="111" t="s">
        <v>2715</v>
      </c>
      <c r="C44" s="119" t="s">
        <v>2675</v>
      </c>
      <c r="D44" s="119">
        <v>26</v>
      </c>
      <c r="E44" s="119">
        <v>11</v>
      </c>
      <c r="F44" s="119">
        <v>2003</v>
      </c>
      <c r="G44" s="119" t="s">
        <v>2666</v>
      </c>
      <c r="H44" s="541">
        <v>6000</v>
      </c>
      <c r="I44" s="543" t="s">
        <v>2676</v>
      </c>
      <c r="J44" s="111">
        <v>3320</v>
      </c>
    </row>
    <row r="45" spans="1:10" x14ac:dyDescent="0.25">
      <c r="A45" s="111" t="s">
        <v>2716</v>
      </c>
      <c r="B45" s="111" t="s">
        <v>2715</v>
      </c>
      <c r="C45" s="119" t="s">
        <v>2665</v>
      </c>
      <c r="D45" s="119">
        <v>28</v>
      </c>
      <c r="E45" s="119">
        <v>11</v>
      </c>
      <c r="F45" s="119">
        <v>2003</v>
      </c>
      <c r="G45" s="119" t="s">
        <v>2666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2717</v>
      </c>
      <c r="D47" s="538"/>
      <c r="E47" s="538"/>
      <c r="F47" s="538"/>
    </row>
    <row r="48" spans="1:10" x14ac:dyDescent="0.25">
      <c r="A48" s="111" t="s">
        <v>2718</v>
      </c>
      <c r="B48" s="111" t="s">
        <v>2840</v>
      </c>
      <c r="C48" s="119" t="s">
        <v>2675</v>
      </c>
      <c r="D48" s="119">
        <v>28</v>
      </c>
      <c r="E48" s="119">
        <v>11</v>
      </c>
      <c r="F48" s="119">
        <v>2003</v>
      </c>
      <c r="G48" s="119" t="s">
        <v>2666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2719</v>
      </c>
      <c r="D50" s="119"/>
      <c r="E50" s="119"/>
      <c r="F50" s="119"/>
    </row>
    <row r="51" spans="1:10" x14ac:dyDescent="0.25">
      <c r="A51" s="111" t="s">
        <v>2720</v>
      </c>
      <c r="B51" s="111" t="s">
        <v>2721</v>
      </c>
      <c r="C51" s="119" t="s">
        <v>2722</v>
      </c>
      <c r="D51" s="119">
        <v>27</v>
      </c>
      <c r="E51" s="119">
        <v>11</v>
      </c>
      <c r="F51" s="119">
        <v>2003</v>
      </c>
      <c r="G51" s="119" t="s">
        <v>2666</v>
      </c>
      <c r="H51" s="544">
        <v>18000</v>
      </c>
      <c r="I51" s="544"/>
      <c r="J51" s="111">
        <v>3321</v>
      </c>
    </row>
    <row r="52" spans="1:10" x14ac:dyDescent="0.25">
      <c r="A52" s="111" t="s">
        <v>2723</v>
      </c>
      <c r="B52" s="111" t="s">
        <v>2724</v>
      </c>
      <c r="C52" s="119" t="s">
        <v>2722</v>
      </c>
      <c r="D52" s="119">
        <v>26</v>
      </c>
      <c r="E52" s="119">
        <v>11</v>
      </c>
      <c r="F52" s="119">
        <v>2003</v>
      </c>
      <c r="G52" s="119" t="s">
        <v>2666</v>
      </c>
      <c r="H52" s="544">
        <v>85000</v>
      </c>
      <c r="I52" s="544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2725</v>
      </c>
      <c r="C54" s="538"/>
      <c r="D54" s="538"/>
      <c r="E54" s="538"/>
      <c r="F54" s="538"/>
      <c r="G54" s="538"/>
    </row>
    <row r="55" spans="1:10" x14ac:dyDescent="0.25">
      <c r="A55" s="111" t="s">
        <v>2726</v>
      </c>
      <c r="B55" s="111" t="s">
        <v>2727</v>
      </c>
      <c r="C55" s="119" t="s">
        <v>2728</v>
      </c>
      <c r="D55" s="119">
        <v>27</v>
      </c>
      <c r="E55" s="119">
        <v>11</v>
      </c>
      <c r="F55" s="119">
        <v>2003</v>
      </c>
      <c r="G55" s="119" t="s">
        <v>2666</v>
      </c>
      <c r="H55" s="544">
        <v>7000</v>
      </c>
      <c r="I55" s="545" t="s">
        <v>2729</v>
      </c>
      <c r="J55" s="111">
        <v>3418</v>
      </c>
    </row>
    <row r="56" spans="1:10" x14ac:dyDescent="0.25">
      <c r="A56" s="111" t="s">
        <v>2730</v>
      </c>
      <c r="B56" s="111" t="s">
        <v>2678</v>
      </c>
      <c r="C56" s="119" t="s">
        <v>2691</v>
      </c>
      <c r="D56" s="119">
        <v>27</v>
      </c>
      <c r="E56" s="119">
        <v>11</v>
      </c>
      <c r="F56" s="119">
        <v>2003</v>
      </c>
      <c r="G56" s="119" t="s">
        <v>2666</v>
      </c>
      <c r="H56" s="544">
        <v>5000</v>
      </c>
      <c r="I56" s="546" t="s">
        <v>2676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2731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2732</v>
      </c>
    </row>
    <row r="63" spans="1:10" x14ac:dyDescent="0.25">
      <c r="A63" s="111" t="s">
        <v>2733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B38" sqref="B38:B41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7" t="s">
        <v>0</v>
      </c>
      <c r="B1" s="657"/>
      <c r="C1" s="657"/>
      <c r="D1" s="657"/>
      <c r="E1" s="657"/>
      <c r="F1" s="657"/>
      <c r="G1" s="657"/>
    </row>
    <row r="2" spans="1:11" ht="20.25" x14ac:dyDescent="0.3">
      <c r="A2" s="658" t="s">
        <v>2859</v>
      </c>
      <c r="B2" s="658"/>
      <c r="C2" s="658"/>
      <c r="D2" s="658"/>
      <c r="E2" s="658"/>
      <c r="F2" s="658"/>
      <c r="G2" s="658"/>
    </row>
    <row r="3" spans="1:11" x14ac:dyDescent="0.2">
      <c r="A3" s="676" t="str">
        <f>'Equipos de Producción'!A3:S3</f>
        <v>(Al 31 de Marzo del 2016)</v>
      </c>
      <c r="B3" s="676"/>
      <c r="C3" s="676"/>
      <c r="D3" s="676"/>
      <c r="E3" s="676"/>
      <c r="F3" s="676"/>
      <c r="G3" s="676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62" t="s">
        <v>3</v>
      </c>
      <c r="D5" s="663"/>
      <c r="E5" s="663"/>
      <c r="F5" s="664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Febrero 2016</v>
      </c>
      <c r="F6" s="10" t="str">
        <f>+'Equipos de Producción'!$T$6</f>
        <v>Deprec. a Registrar Febrero 2016</v>
      </c>
      <c r="G6" s="483" t="s">
        <v>2653</v>
      </c>
    </row>
    <row r="7" spans="1:11" x14ac:dyDescent="0.2">
      <c r="A7" s="529" t="s">
        <v>2652</v>
      </c>
      <c r="B7" s="530">
        <f>+'Equipos de Producción'!N48</f>
        <v>4011408.45</v>
      </c>
      <c r="C7" s="530">
        <f>+'Equipos de Producción'!Q48</f>
        <v>28728.175416666665</v>
      </c>
      <c r="D7" s="530">
        <f>+'Equipos de Producción'!R48</f>
        <v>2544930.0182500002</v>
      </c>
      <c r="E7" s="530">
        <f>+'Equipos de Producción'!S48</f>
        <v>2631114.5444999998</v>
      </c>
      <c r="F7" s="530">
        <f>+'Equipos de Producción'!T48</f>
        <v>86184.526250000039</v>
      </c>
      <c r="G7" s="530">
        <f>+'Equipos de Producción'!U48</f>
        <v>1380293.9055000001</v>
      </c>
      <c r="I7" s="530"/>
      <c r="K7" s="530"/>
    </row>
    <row r="8" spans="1:11" x14ac:dyDescent="0.2">
      <c r="A8" s="529" t="s">
        <v>2655</v>
      </c>
      <c r="B8" s="530">
        <f>+'Equipos Educativos'!N9</f>
        <v>77880</v>
      </c>
      <c r="C8" s="530">
        <f>+'Equipos Educativos'!Q9</f>
        <v>648.99166666666667</v>
      </c>
      <c r="D8" s="530">
        <f>+'Equipos Educativos'!R9</f>
        <v>13628.825000000001</v>
      </c>
      <c r="E8" s="530">
        <f>+'Equipos Educativos'!S9</f>
        <v>15575.8</v>
      </c>
      <c r="F8" s="530">
        <f>+'Equipos Educativos'!T9</f>
        <v>1946.9749999999985</v>
      </c>
      <c r="G8" s="530">
        <f>+'Equipos Educativos'!U9</f>
        <v>62304.2</v>
      </c>
      <c r="I8" s="530"/>
      <c r="K8" s="530"/>
    </row>
    <row r="9" spans="1:11" x14ac:dyDescent="0.2">
      <c r="A9" s="529" t="s">
        <v>2651</v>
      </c>
      <c r="B9" s="530">
        <f>+'Equipos de Transporte'!N22</f>
        <v>10920054.640000001</v>
      </c>
      <c r="C9" s="530">
        <f>+'Equipos de Transporte'!R22</f>
        <v>43041.566666666666</v>
      </c>
      <c r="D9" s="530">
        <f>+'Equipos de Transporte'!S22</f>
        <v>9066738.4433333334</v>
      </c>
      <c r="E9" s="530">
        <f>+'Equipos de Transporte'!T22</f>
        <v>9327507.6733333338</v>
      </c>
      <c r="F9" s="530">
        <f>+'Equipos de Transporte'!U22</f>
        <v>129124.70000000007</v>
      </c>
      <c r="G9" s="530">
        <f>+'Equipos de Transporte'!V22</f>
        <v>1592546.9666666668</v>
      </c>
      <c r="I9" s="530"/>
      <c r="K9" s="530"/>
    </row>
    <row r="10" spans="1:11" x14ac:dyDescent="0.2">
      <c r="A10" s="529" t="s">
        <v>2650</v>
      </c>
      <c r="B10" s="530">
        <f>+'Eq. Computos '!P456</f>
        <v>19873031.517990001</v>
      </c>
      <c r="C10" s="530">
        <f>+'Eq. Computos '!T456</f>
        <v>194477.65042777779</v>
      </c>
      <c r="D10" s="530">
        <f>+'Eq. Computos '!U456</f>
        <v>17982909.066406701</v>
      </c>
      <c r="E10" s="530">
        <f>+'Eq. Computos '!V456</f>
        <v>18565331.239912223</v>
      </c>
      <c r="F10" s="530">
        <f>+'Eq. Computos '!W456</f>
        <v>582422.17350555572</v>
      </c>
      <c r="G10" s="530">
        <f>+'Eq. Computos '!X456</f>
        <v>2316769.2969666678</v>
      </c>
      <c r="I10" s="530"/>
      <c r="K10" s="530"/>
    </row>
    <row r="11" spans="1:11" x14ac:dyDescent="0.2">
      <c r="A11" s="529" t="s">
        <v>2649</v>
      </c>
      <c r="B11" s="530">
        <f>+'Equipos Médicos'!N93</f>
        <v>904325.46000000008</v>
      </c>
      <c r="C11" s="530">
        <f>+'Equipos Médicos'!P93</f>
        <v>2871.8263333333343</v>
      </c>
      <c r="D11" s="530">
        <f>+'Equipos Médicos'!Q93</f>
        <v>859162.65466666676</v>
      </c>
      <c r="E11" s="530">
        <f>+'Equipos Médicos'!R93</f>
        <v>867778.13366666681</v>
      </c>
      <c r="F11" s="530">
        <f>+'Equipos Médicos'!S93</f>
        <v>8615.4789999999994</v>
      </c>
      <c r="G11" s="530">
        <f>+'Equipos Médicos'!T93</f>
        <v>36547.326333333309</v>
      </c>
      <c r="I11" s="530"/>
      <c r="K11" s="530"/>
    </row>
    <row r="12" spans="1:11" x14ac:dyDescent="0.2">
      <c r="A12" s="529" t="s">
        <v>2648</v>
      </c>
      <c r="B12" s="530">
        <f>+'Equipos de Comunicaciones'!M91</f>
        <v>4582210.8392499993</v>
      </c>
      <c r="C12" s="530">
        <f>+'Equipos de Comunicaciones'!O91</f>
        <v>76601.428003055553</v>
      </c>
      <c r="D12" s="530">
        <f>+'Equipos de Comunicaciones'!P91</f>
        <v>2758339.28372083</v>
      </c>
      <c r="E12" s="530">
        <f>+'Equipos de Comunicaciones'!Q91</f>
        <v>2960297.8677300001</v>
      </c>
      <c r="F12" s="530">
        <f>+'Equipos de Comunicaciones'!R91</f>
        <v>201958.5840091666</v>
      </c>
      <c r="G12" s="530">
        <f>+'Equipos de Comunicaciones'!S91</f>
        <v>1621913.9715200001</v>
      </c>
      <c r="I12" s="530"/>
      <c r="K12" s="530"/>
    </row>
    <row r="13" spans="1:11" x14ac:dyDescent="0.2">
      <c r="A13" s="529" t="s">
        <v>2647</v>
      </c>
      <c r="B13" s="530">
        <f>+'Eq. y Muebles de Ofic.'!N1015</f>
        <v>10048675.488318713</v>
      </c>
      <c r="C13" s="530">
        <f>+'Eq. y Muebles de Ofic.'!R1015</f>
        <v>76709.154224878177</v>
      </c>
      <c r="D13" s="530">
        <f>+'Eq. y Muebles de Ofic.'!S1015</f>
        <v>6345213.8607548987</v>
      </c>
      <c r="E13" s="530">
        <f>+'Eq. y Muebles de Ofic.'!T1015</f>
        <v>6529717.4319295371</v>
      </c>
      <c r="F13" s="530">
        <f>+'Eq. y Muebles de Ofic.'!U1015</f>
        <v>184503.57117463456</v>
      </c>
      <c r="G13" s="530">
        <f>+'Eq. y Muebles de Ofic.'!V1015</f>
        <v>3518958.0563891809</v>
      </c>
      <c r="I13" s="530"/>
      <c r="K13" s="530"/>
    </row>
    <row r="14" spans="1:11" x14ac:dyDescent="0.2">
      <c r="A14" s="529" t="s">
        <v>2935</v>
      </c>
      <c r="B14" s="530">
        <f>+Electrodomésticos!N14</f>
        <v>39294.990000000005</v>
      </c>
      <c r="C14" s="530">
        <f>+Electrodomésticos!Q14</f>
        <v>327.44158333333337</v>
      </c>
      <c r="D14" s="530">
        <f>+Electrodomésticos!R14</f>
        <v>0</v>
      </c>
      <c r="E14" s="530">
        <f>+Electrodomésticos!S14</f>
        <v>654.88316666666674</v>
      </c>
      <c r="F14" s="530">
        <f>+Electrodomésticos!T14</f>
        <v>654.88316666666674</v>
      </c>
      <c r="G14" s="530">
        <f>+Electrodomésticos!U14</f>
        <v>38640.106833333339</v>
      </c>
      <c r="I14" s="530"/>
      <c r="K14" s="530"/>
    </row>
    <row r="15" spans="1:11" x14ac:dyDescent="0.2">
      <c r="A15" s="529" t="s">
        <v>2646</v>
      </c>
      <c r="B15" s="530">
        <f>+'Equipos Varios'!N13</f>
        <v>102047.94</v>
      </c>
      <c r="C15" s="530">
        <f>+'Equipos Varios'!Q13</f>
        <v>1225.7323333333334</v>
      </c>
      <c r="D15" s="530">
        <f>+'Equipos Varios'!R13</f>
        <v>40806.329333333335</v>
      </c>
      <c r="E15" s="530">
        <f>+'Equipos Varios'!S13</f>
        <v>44483.526333333335</v>
      </c>
      <c r="F15" s="530">
        <f>+'Equipos Varios'!T13</f>
        <v>3677.197000000001</v>
      </c>
      <c r="G15" s="530">
        <f>+'Equipos Varios'!U13</f>
        <v>57564.413666666667</v>
      </c>
      <c r="I15" s="530"/>
      <c r="K15" s="530"/>
    </row>
    <row r="16" spans="1:11" x14ac:dyDescent="0.2">
      <c r="B16" s="534">
        <f t="shared" ref="B16:G16" si="0">SUM(B7:B15)</f>
        <v>50558929.325558707</v>
      </c>
      <c r="C16" s="534">
        <f t="shared" si="0"/>
        <v>424631.96665571159</v>
      </c>
      <c r="D16" s="534">
        <f t="shared" si="0"/>
        <v>39611728.481465764</v>
      </c>
      <c r="E16" s="534">
        <f t="shared" si="0"/>
        <v>40942461.100571759</v>
      </c>
      <c r="F16" s="534">
        <f t="shared" si="0"/>
        <v>1199088.0891060235</v>
      </c>
      <c r="G16" s="534">
        <f t="shared" si="0"/>
        <v>10625538.24387585</v>
      </c>
      <c r="I16" s="530"/>
      <c r="K16" s="530"/>
    </row>
    <row r="17" spans="1:11" x14ac:dyDescent="0.2">
      <c r="I17" s="530"/>
      <c r="K17" s="530"/>
    </row>
    <row r="18" spans="1:11" x14ac:dyDescent="0.2">
      <c r="A18" s="529" t="s">
        <v>2645</v>
      </c>
      <c r="B18" s="533">
        <v>21160000</v>
      </c>
      <c r="C18" s="533">
        <v>0</v>
      </c>
      <c r="D18" s="533">
        <v>0</v>
      </c>
      <c r="E18" s="533">
        <v>0</v>
      </c>
      <c r="F18" s="533">
        <v>0</v>
      </c>
      <c r="G18" s="533">
        <f>+B18</f>
        <v>21160000</v>
      </c>
      <c r="I18" s="530"/>
      <c r="K18" s="530"/>
    </row>
    <row r="19" spans="1:11" x14ac:dyDescent="0.2">
      <c r="I19" s="530"/>
      <c r="K19" s="530"/>
    </row>
    <row r="20" spans="1:11" x14ac:dyDescent="0.2">
      <c r="A20" s="529" t="s">
        <v>2644</v>
      </c>
      <c r="B20" s="533">
        <f>Edificaciones!L7</f>
        <v>44913657.340000004</v>
      </c>
      <c r="C20" s="533">
        <f>Edificaciones!N7</f>
        <v>74856.093900000007</v>
      </c>
      <c r="D20" s="533">
        <f>+Edificaciones!O7</f>
        <v>10779277.521600001</v>
      </c>
      <c r="E20" s="533">
        <f>Edificaciones!P7</f>
        <v>11003845.803300001</v>
      </c>
      <c r="F20" s="533">
        <f>+Edificaciones!Q7</f>
        <v>224568.28170000017</v>
      </c>
      <c r="G20" s="533">
        <f>Edificaciones!R7</f>
        <v>33909811.536700003</v>
      </c>
      <c r="I20" s="530"/>
      <c r="K20" s="530"/>
    </row>
    <row r="21" spans="1:11" x14ac:dyDescent="0.2">
      <c r="I21" s="530"/>
      <c r="K21" s="530"/>
    </row>
    <row r="22" spans="1:11" x14ac:dyDescent="0.2">
      <c r="I22" s="530"/>
      <c r="K22" s="530"/>
    </row>
    <row r="23" spans="1:11" x14ac:dyDescent="0.2">
      <c r="A23" s="529" t="s">
        <v>2643</v>
      </c>
      <c r="B23" s="533">
        <f>'Obras de Arte'!H60</f>
        <v>505421</v>
      </c>
      <c r="C23" s="533">
        <v>0</v>
      </c>
      <c r="D23" s="533">
        <v>0</v>
      </c>
      <c r="E23" s="533">
        <v>0</v>
      </c>
      <c r="F23" s="533">
        <v>0</v>
      </c>
      <c r="G23" s="533">
        <v>0</v>
      </c>
      <c r="I23" s="530"/>
      <c r="K23" s="530"/>
    </row>
    <row r="24" spans="1:11" x14ac:dyDescent="0.2">
      <c r="I24" s="530"/>
      <c r="K24" s="530"/>
    </row>
    <row r="25" spans="1:11" x14ac:dyDescent="0.2">
      <c r="I25" s="530"/>
      <c r="K25" s="530"/>
    </row>
    <row r="26" spans="1:11" x14ac:dyDescent="0.2">
      <c r="A26" s="529" t="s">
        <v>2642</v>
      </c>
      <c r="B26" s="533">
        <v>42963679.520000003</v>
      </c>
      <c r="C26" s="533">
        <v>0</v>
      </c>
      <c r="D26" s="533">
        <v>1495683.68</v>
      </c>
      <c r="E26" s="533">
        <v>0</v>
      </c>
      <c r="F26" s="533"/>
      <c r="G26" s="533">
        <f>B26-D26</f>
        <v>41467995.840000004</v>
      </c>
      <c r="I26" s="530"/>
      <c r="K26" s="530"/>
    </row>
    <row r="27" spans="1:11" x14ac:dyDescent="0.2">
      <c r="I27" s="530"/>
      <c r="K27" s="530"/>
    </row>
    <row r="28" spans="1:11" x14ac:dyDescent="0.2">
      <c r="A28" s="529" t="s">
        <v>2641</v>
      </c>
      <c r="B28" s="533">
        <v>4514853.45</v>
      </c>
      <c r="C28" s="533">
        <f>B28/12</f>
        <v>376237.78750000003</v>
      </c>
      <c r="D28" s="533"/>
      <c r="E28" s="533">
        <f>C28</f>
        <v>376237.78750000003</v>
      </c>
      <c r="F28" s="533"/>
      <c r="G28" s="533">
        <f>B28-E28</f>
        <v>4138615.6625000001</v>
      </c>
      <c r="I28" s="530"/>
      <c r="K28" s="530"/>
    </row>
    <row r="29" spans="1:11" x14ac:dyDescent="0.2">
      <c r="I29" s="530"/>
      <c r="K29" s="530"/>
    </row>
    <row r="30" spans="1:11" s="531" customFormat="1" ht="13.5" thickBot="1" x14ac:dyDescent="0.25">
      <c r="B30" s="532">
        <f t="shared" ref="B30:G30" si="1">+B16+B18+B20+B23+B26+B28</f>
        <v>164616540.63555869</v>
      </c>
      <c r="C30" s="532">
        <f t="shared" si="1"/>
        <v>875725.84805571171</v>
      </c>
      <c r="D30" s="532">
        <f>+D16+D18+D20+D23+D26+D28</f>
        <v>51886689.683065765</v>
      </c>
      <c r="E30" s="532">
        <f t="shared" si="1"/>
        <v>52322544.691371761</v>
      </c>
      <c r="F30" s="532">
        <f t="shared" si="1"/>
        <v>1423656.3708060237</v>
      </c>
      <c r="G30" s="532">
        <f t="shared" si="1"/>
        <v>111301961.28307585</v>
      </c>
      <c r="I30" s="530"/>
      <c r="K30" s="530"/>
    </row>
    <row r="31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G1" zoomScaleNormal="100" workbookViewId="0">
      <selection activeCell="Q9" sqref="Q9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2555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Marzo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42460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Febrero 2016</v>
      </c>
      <c r="T7" s="10" t="str">
        <f>+'Equipos de Producción'!$T$6</f>
        <v>Deprec. a Registrar Febrero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28.5" customHeight="1" thickBot="1" x14ac:dyDescent="0.3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2561</v>
      </c>
      <c r="M8" s="476" t="s">
        <v>2000</v>
      </c>
      <c r="N8" s="487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15575.8</v>
      </c>
      <c r="T8" s="15">
        <f>S8-R8</f>
        <v>1946.9749999999985</v>
      </c>
      <c r="U8" s="135">
        <f>N8-S8</f>
        <v>62304.2</v>
      </c>
      <c r="V8" s="377" t="s">
        <v>2562</v>
      </c>
      <c r="X8" s="488">
        <f>((2011-J8)*12)+(12-I8)+1</f>
        <v>31</v>
      </c>
      <c r="Y8" s="78"/>
      <c r="Z8" s="44">
        <f>IF((DATEDIF(G8,Z$5,"m"))&gt;=60,60,(DATEDIF(G8,Z$5,"m")))</f>
        <v>24</v>
      </c>
    </row>
    <row r="9" spans="1:26" ht="16.5" thickBot="1" x14ac:dyDescent="0.3">
      <c r="B9" s="489" t="s">
        <v>2563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13628.825000000001</v>
      </c>
      <c r="S9" s="490">
        <f>SUM(S8)</f>
        <v>15575.8</v>
      </c>
      <c r="T9" s="490">
        <f>SUM(T8)</f>
        <v>1946.9749999999985</v>
      </c>
      <c r="U9" s="490">
        <f>SUM(U8)</f>
        <v>62304.2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3"/>
  <sheetViews>
    <sheetView zoomScaleNormal="100" workbookViewId="0">
      <pane xSplit="2" ySplit="6" topLeftCell="M19" activePane="bottomRight" state="frozen"/>
      <selection sqref="A1:S2"/>
      <selection pane="topRight" sqref="A1:S2"/>
      <selection pane="bottomLeft" sqref="A1:S2"/>
      <selection pane="bottomRight" activeCell="R23" sqref="R23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4" customFormat="1" ht="20.25" x14ac:dyDescent="0.3">
      <c r="A2" s="668" t="s">
        <v>2476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5" customFormat="1" ht="20.25" x14ac:dyDescent="0.3">
      <c r="A3" s="667" t="str">
        <f>'Equipos de Producción'!A3:S3</f>
        <v>(Al 31 de Marzo del 2016)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42460</v>
      </c>
    </row>
    <row r="5" spans="1:24" x14ac:dyDescent="0.25">
      <c r="H5" s="669" t="s">
        <v>2</v>
      </c>
      <c r="I5" s="670"/>
      <c r="J5" s="671"/>
      <c r="R5" s="662" t="s">
        <v>3</v>
      </c>
      <c r="S5" s="663"/>
      <c r="T5" s="663"/>
      <c r="U5" s="664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Febrero 2016</v>
      </c>
      <c r="U6" s="10" t="str">
        <f>+'Equipos de Producción'!$T$6</f>
        <v>Deprec. a Registrar Febrero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2914</v>
      </c>
      <c r="C7" s="78" t="s">
        <v>2478</v>
      </c>
      <c r="D7" s="78" t="s">
        <v>2917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2918</v>
      </c>
      <c r="C8" s="78" t="s">
        <v>2478</v>
      </c>
      <c r="D8" s="78" t="s">
        <v>2919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2913</v>
      </c>
      <c r="C9" s="78" t="s">
        <v>2478</v>
      </c>
      <c r="D9" s="78" t="s">
        <v>2912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2913</v>
      </c>
      <c r="C10" s="78" t="s">
        <v>2478</v>
      </c>
      <c r="D10" s="78" t="s">
        <v>2912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2913</v>
      </c>
      <c r="C11" s="78" t="s">
        <v>2920</v>
      </c>
      <c r="D11" s="78" t="s">
        <v>2925</v>
      </c>
      <c r="E11" s="78" t="s">
        <v>2921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2922</v>
      </c>
      <c r="C12" s="78" t="s">
        <v>2923</v>
      </c>
      <c r="D12" s="78" t="s">
        <v>2924</v>
      </c>
      <c r="E12" s="78" t="s">
        <v>2926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2915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2915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2916</v>
      </c>
      <c r="C15" s="7" t="s">
        <v>2478</v>
      </c>
      <c r="D15" s="7" t="s">
        <v>2912</v>
      </c>
      <c r="F15" s="579"/>
      <c r="H15" s="652"/>
      <c r="I15" s="652"/>
      <c r="J15" s="650"/>
      <c r="M15" s="7" t="s">
        <v>2481</v>
      </c>
      <c r="N15" s="447">
        <v>1128390.1399999999</v>
      </c>
      <c r="O15" s="653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494978.01666666666</v>
      </c>
      <c r="U18" s="15">
        <f>T18-S18</f>
        <v>64562.350000000035</v>
      </c>
      <c r="V18" s="6">
        <f>N18-T18</f>
        <v>796269.9833333334</v>
      </c>
      <c r="X18" s="44">
        <f>IF((DATEDIF(G18,X$4,"m"))&gt;=60,60,(DATEDIF(G18,X$4,"m")))</f>
        <v>23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494978.01666666666</v>
      </c>
      <c r="U19" s="15">
        <f>T19-S19</f>
        <v>64562.350000000035</v>
      </c>
      <c r="V19" s="6">
        <f>N19-T19</f>
        <v>796269.9833333334</v>
      </c>
      <c r="X19" s="44">
        <f>IF((DATEDIF(G19,X$4,"m"))&gt;=60,60,(DATEDIF(G19,X$4,"m")))</f>
        <v>23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989956.03333333333</v>
      </c>
      <c r="U20" s="437">
        <f>SUM(U18:U19)</f>
        <v>129124.70000000007</v>
      </c>
      <c r="V20" s="437">
        <f>SUM(V18:V19)</f>
        <v>1592539.9666666668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ht="16.5" thickBot="1" x14ac:dyDescent="0.3">
      <c r="F22" s="75"/>
      <c r="G22" s="132"/>
      <c r="L22" s="431"/>
      <c r="N22" s="437">
        <f>+N16+N20</f>
        <v>10920054.640000001</v>
      </c>
      <c r="O22" s="444"/>
      <c r="P22" s="445"/>
      <c r="Q22" s="445"/>
      <c r="R22" s="437">
        <f>+R16+R20</f>
        <v>43041.566666666666</v>
      </c>
      <c r="S22" s="437">
        <v>9066738.4433333334</v>
      </c>
      <c r="T22" s="437">
        <f>+T16+T20</f>
        <v>9327507.6733333338</v>
      </c>
      <c r="U22" s="437">
        <f>+U16+U20</f>
        <v>129124.70000000007</v>
      </c>
      <c r="V22" s="437">
        <f>+V16+V20</f>
        <v>1592546.9666666668</v>
      </c>
      <c r="X22" s="44"/>
    </row>
    <row r="23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03"/>
  <sheetViews>
    <sheetView zoomScale="85" zoomScaleNormal="85" workbookViewId="0">
      <pane xSplit="4" ySplit="6" topLeftCell="N431" activePane="bottomRight" state="frozen"/>
      <selection pane="topRight" activeCell="C1" sqref="C1"/>
      <selection pane="bottomLeft" activeCell="A6" sqref="A6"/>
      <selection pane="bottomRight" activeCell="X449" sqref="X449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+'Equipos de Producción'!A3:U3</f>
        <v>(Al 31 de Marzo del 2016)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42460</v>
      </c>
    </row>
    <row r="5" spans="1:29" x14ac:dyDescent="0.25">
      <c r="J5" s="675" t="s">
        <v>2</v>
      </c>
      <c r="K5" s="675"/>
      <c r="L5" s="675"/>
      <c r="T5" s="662" t="s">
        <v>3</v>
      </c>
      <c r="U5" s="663"/>
      <c r="V5" s="663"/>
      <c r="W5" s="664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Diciembre 2015</v>
      </c>
      <c r="V6" s="10" t="str">
        <f>+'Equipos de Producción'!$S$6</f>
        <v>Acumulada Febrero 2016</v>
      </c>
      <c r="W6" s="10" t="str">
        <f>+'Equipos de Producción'!$T$6</f>
        <v>Deprec. a Registrar Febrero 2016</v>
      </c>
      <c r="X6" s="604" t="s">
        <v>23</v>
      </c>
      <c r="Y6" s="601" t="s">
        <v>24</v>
      </c>
      <c r="AB6" s="11" t="s">
        <v>25</v>
      </c>
    </row>
    <row r="7" spans="1:29" s="559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32</v>
      </c>
      <c r="B8" s="624"/>
      <c r="C8" s="624"/>
      <c r="D8" s="624" t="s">
        <v>33</v>
      </c>
      <c r="E8" s="624" t="s">
        <v>34</v>
      </c>
      <c r="F8" s="624" t="s">
        <v>35</v>
      </c>
      <c r="G8" s="624" t="s">
        <v>36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31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37</v>
      </c>
      <c r="B9" s="624"/>
      <c r="C9" s="624"/>
      <c r="D9" s="624" t="s">
        <v>38</v>
      </c>
      <c r="E9" s="624" t="s">
        <v>39</v>
      </c>
      <c r="F9" s="624" t="s">
        <v>40</v>
      </c>
      <c r="G9" s="624" t="s">
        <v>41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31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42</v>
      </c>
      <c r="B10" s="624"/>
      <c r="C10" s="624"/>
      <c r="D10" s="624" t="s">
        <v>43</v>
      </c>
      <c r="E10" s="624" t="s">
        <v>44</v>
      </c>
      <c r="F10" s="624" t="s">
        <v>45</v>
      </c>
      <c r="G10" s="624" t="s">
        <v>46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31</v>
      </c>
      <c r="P10" s="636">
        <v>1</v>
      </c>
      <c r="Q10" s="630">
        <v>2</v>
      </c>
      <c r="R10" s="624" t="s">
        <v>47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48</v>
      </c>
      <c r="B11" s="624"/>
      <c r="C11" s="624"/>
      <c r="D11" s="624" t="s">
        <v>43</v>
      </c>
      <c r="E11" s="624" t="s">
        <v>39</v>
      </c>
      <c r="F11" s="624" t="s">
        <v>49</v>
      </c>
      <c r="G11" s="624" t="s">
        <v>50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31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51</v>
      </c>
      <c r="B12" s="624"/>
      <c r="C12" s="624"/>
      <c r="D12" s="624" t="s">
        <v>52</v>
      </c>
      <c r="E12" s="624" t="s">
        <v>28</v>
      </c>
      <c r="F12" s="624" t="s">
        <v>53</v>
      </c>
      <c r="G12" s="624" t="s">
        <v>54</v>
      </c>
      <c r="H12" s="624" t="s">
        <v>55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56</v>
      </c>
      <c r="N12" s="624">
        <v>11820</v>
      </c>
      <c r="O12" s="624" t="s">
        <v>31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69</v>
      </c>
      <c r="B15" s="624"/>
      <c r="C15" s="624"/>
      <c r="D15" s="624" t="s">
        <v>70</v>
      </c>
      <c r="E15" s="624" t="s">
        <v>39</v>
      </c>
      <c r="F15" s="624" t="s">
        <v>71</v>
      </c>
      <c r="G15" s="624" t="s">
        <v>72</v>
      </c>
      <c r="H15" s="624" t="s">
        <v>62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56</v>
      </c>
      <c r="N15" s="624">
        <v>36108</v>
      </c>
      <c r="O15" s="624" t="s">
        <v>31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86</v>
      </c>
      <c r="B18" s="565"/>
      <c r="C18" s="566"/>
      <c r="D18" s="566" t="s">
        <v>87</v>
      </c>
      <c r="E18" s="566" t="s">
        <v>28</v>
      </c>
      <c r="F18" s="566">
        <v>1315</v>
      </c>
      <c r="G18" s="566" t="s">
        <v>88</v>
      </c>
      <c r="H18" s="566" t="s">
        <v>62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56</v>
      </c>
      <c r="N18" s="566">
        <v>36223</v>
      </c>
      <c r="O18" s="566" t="s">
        <v>31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89</v>
      </c>
      <c r="B19" s="624"/>
      <c r="C19" s="624"/>
      <c r="D19" s="624" t="s">
        <v>90</v>
      </c>
      <c r="E19" s="624" t="s">
        <v>28</v>
      </c>
      <c r="F19" s="624">
        <v>5650</v>
      </c>
      <c r="G19" s="624" t="s">
        <v>91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31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92</v>
      </c>
      <c r="B20" s="624"/>
      <c r="C20" s="624"/>
      <c r="D20" s="624" t="s">
        <v>93</v>
      </c>
      <c r="E20" s="624" t="s">
        <v>94</v>
      </c>
      <c r="F20" s="624">
        <v>500</v>
      </c>
      <c r="G20" s="624" t="s">
        <v>95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31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96</v>
      </c>
      <c r="B21" s="624"/>
      <c r="C21" s="624"/>
      <c r="D21" s="624" t="s">
        <v>93</v>
      </c>
      <c r="E21" s="624" t="s">
        <v>97</v>
      </c>
      <c r="F21" s="624" t="s">
        <v>98</v>
      </c>
      <c r="G21" s="624" t="s">
        <v>99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31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123</v>
      </c>
      <c r="B26" s="624"/>
      <c r="C26" s="624"/>
      <c r="D26" s="624" t="s">
        <v>90</v>
      </c>
      <c r="E26" s="624" t="s">
        <v>28</v>
      </c>
      <c r="F26" s="624" t="s">
        <v>124</v>
      </c>
      <c r="G26" s="624" t="s">
        <v>125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31</v>
      </c>
      <c r="P26" s="636">
        <v>1</v>
      </c>
      <c r="Q26" s="630">
        <v>2</v>
      </c>
      <c r="R26" s="624" t="s">
        <v>126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127</v>
      </c>
      <c r="B27" s="624"/>
      <c r="C27" s="624"/>
      <c r="D27" s="624" t="s">
        <v>128</v>
      </c>
      <c r="E27" s="624" t="s">
        <v>83</v>
      </c>
      <c r="F27" s="624" t="s">
        <v>129</v>
      </c>
      <c r="G27" s="624" t="s">
        <v>130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31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131</v>
      </c>
      <c r="B28" s="624"/>
      <c r="C28" s="624"/>
      <c r="D28" s="624" t="s">
        <v>132</v>
      </c>
      <c r="E28" s="624" t="s">
        <v>133</v>
      </c>
      <c r="F28" s="624" t="s">
        <v>134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31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140</v>
      </c>
      <c r="B30" s="624"/>
      <c r="C30" s="624"/>
      <c r="D30" s="624" t="s">
        <v>141</v>
      </c>
      <c r="E30" s="624" t="s">
        <v>28</v>
      </c>
      <c r="F30" s="624" t="s">
        <v>142</v>
      </c>
      <c r="G30" s="624" t="s">
        <v>143</v>
      </c>
      <c r="H30" s="624" t="s">
        <v>139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56</v>
      </c>
      <c r="N30" s="624">
        <v>30324</v>
      </c>
      <c r="O30" s="624" t="s">
        <v>31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417</v>
      </c>
      <c r="C128" s="576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7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8" t="s">
        <v>420</v>
      </c>
      <c r="N138" s="40">
        <v>495</v>
      </c>
      <c r="O138" s="648" t="s">
        <v>31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7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8" t="s">
        <v>420</v>
      </c>
      <c r="N139" s="40">
        <v>496</v>
      </c>
      <c r="O139" s="648" t="s">
        <v>31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7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8" t="s">
        <v>420</v>
      </c>
      <c r="N143" s="40">
        <v>499</v>
      </c>
      <c r="O143" s="648" t="s">
        <v>31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7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8" t="s">
        <v>420</v>
      </c>
      <c r="N144" s="40">
        <v>500</v>
      </c>
      <c r="O144" s="648" t="s">
        <v>31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5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5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5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5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5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5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5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5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5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5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5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5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5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7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80" t="s">
        <v>618</v>
      </c>
      <c r="O243" s="76" t="s">
        <v>31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2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666</v>
      </c>
      <c r="E267" s="76" t="s">
        <v>28</v>
      </c>
      <c r="F267" s="80" t="s">
        <v>616</v>
      </c>
      <c r="G267" s="582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3" t="s">
        <v>668</v>
      </c>
      <c r="O267" s="76" t="s">
        <v>31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7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7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7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7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7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7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7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7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7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7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7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7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7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7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7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7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7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7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7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7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4"/>
      <c r="R310" s="564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 t="shared" si="39"/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0">(((P348)-1)/3)/12</f>
        <v>27576.357777777779</v>
      </c>
      <c r="U348" s="5">
        <v>882443.44888888893</v>
      </c>
      <c r="V348" s="77">
        <f t="shared" ref="V348:V356" si="41">T348*AB348</f>
        <v>965172.52222222229</v>
      </c>
      <c r="W348" s="77">
        <f t="shared" ref="W348:W356" si="42">+V348-U348</f>
        <v>82729.073333333363</v>
      </c>
      <c r="X348" s="77">
        <f t="shared" ref="X348:X356" si="43">P348-V348</f>
        <v>27577.35777777771</v>
      </c>
      <c r="Y348" s="93">
        <v>18050</v>
      </c>
      <c r="AB348" s="67">
        <f t="shared" ref="AB348:AB362" si="44">IF((DATEDIF(I348,AB$4,"m"))&gt;=36,36,(DATEDIF(I348,AB$4,"m")))</f>
        <v>35</v>
      </c>
    </row>
    <row r="349" spans="1:28" s="33" customFormat="1" ht="31.5" x14ac:dyDescent="0.25">
      <c r="A349" s="40"/>
      <c r="B349" s="40"/>
      <c r="C349" s="40"/>
      <c r="D349" s="586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 t="shared" si="40"/>
        <v>27275.016666666666</v>
      </c>
      <c r="U349" s="5">
        <v>845525.5166666666</v>
      </c>
      <c r="V349" s="77">
        <f t="shared" si="41"/>
        <v>927350.56666666665</v>
      </c>
      <c r="W349" s="77">
        <f t="shared" si="42"/>
        <v>81825.050000000047</v>
      </c>
      <c r="X349" s="77">
        <f t="shared" si="43"/>
        <v>54551.033333333326</v>
      </c>
      <c r="Y349" s="92" t="s">
        <v>772</v>
      </c>
      <c r="AB349" s="67">
        <f t="shared" si="44"/>
        <v>34</v>
      </c>
    </row>
    <row r="350" spans="1:28" s="51" customFormat="1" x14ac:dyDescent="0.25">
      <c r="A350" s="40"/>
      <c r="B350" s="40"/>
      <c r="C350" s="40"/>
      <c r="D350" s="587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 t="shared" si="40"/>
        <v>1735.3418305555554</v>
      </c>
      <c r="U350" s="5">
        <v>53795.596747222218</v>
      </c>
      <c r="V350" s="77">
        <f t="shared" si="41"/>
        <v>59001.622238888885</v>
      </c>
      <c r="W350" s="77">
        <f t="shared" si="42"/>
        <v>5206.0254916666672</v>
      </c>
      <c r="X350" s="77">
        <f t="shared" si="43"/>
        <v>3471.6836611111139</v>
      </c>
      <c r="Y350" s="93" t="s">
        <v>779</v>
      </c>
      <c r="AB350" s="67">
        <f t="shared" si="44"/>
        <v>34</v>
      </c>
    </row>
    <row r="351" spans="1:28" s="51" customFormat="1" x14ac:dyDescent="0.25">
      <c r="A351" s="40"/>
      <c r="B351" s="40"/>
      <c r="C351" s="40"/>
      <c r="D351" s="587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si="40"/>
        <v>1735.3418305555554</v>
      </c>
      <c r="U351" s="5">
        <v>53795.596747222218</v>
      </c>
      <c r="V351" s="77">
        <f t="shared" si="41"/>
        <v>59001.622238888885</v>
      </c>
      <c r="W351" s="77">
        <f t="shared" si="42"/>
        <v>5206.0254916666672</v>
      </c>
      <c r="X351" s="77">
        <f t="shared" si="43"/>
        <v>3471.6836611111139</v>
      </c>
      <c r="Y351" s="93" t="s">
        <v>779</v>
      </c>
      <c r="AB351" s="67">
        <f t="shared" si="44"/>
        <v>34</v>
      </c>
    </row>
    <row r="352" spans="1:28" s="51" customFormat="1" x14ac:dyDescent="0.25">
      <c r="A352" s="40"/>
      <c r="B352" s="40"/>
      <c r="C352" s="40"/>
      <c r="D352" s="587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0"/>
        <v>1735.3418305555554</v>
      </c>
      <c r="U352" s="5">
        <v>53795.596747222218</v>
      </c>
      <c r="V352" s="77">
        <f t="shared" si="41"/>
        <v>59001.622238888885</v>
      </c>
      <c r="W352" s="77">
        <f t="shared" si="42"/>
        <v>5206.0254916666672</v>
      </c>
      <c r="X352" s="77">
        <f t="shared" si="43"/>
        <v>3471.6836611111139</v>
      </c>
      <c r="Y352" s="93" t="s">
        <v>779</v>
      </c>
      <c r="AB352" s="67">
        <f t="shared" si="44"/>
        <v>34</v>
      </c>
    </row>
    <row r="353" spans="1:28" s="51" customFormat="1" x14ac:dyDescent="0.25">
      <c r="A353" s="40"/>
      <c r="B353" s="40"/>
      <c r="C353" s="40"/>
      <c r="D353" s="587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0"/>
        <v>1735.3418305555554</v>
      </c>
      <c r="U353" s="5">
        <v>53795.596747222218</v>
      </c>
      <c r="V353" s="77">
        <f t="shared" si="41"/>
        <v>59001.622238888885</v>
      </c>
      <c r="W353" s="77">
        <f t="shared" si="42"/>
        <v>5206.0254916666672</v>
      </c>
      <c r="X353" s="77">
        <f t="shared" si="43"/>
        <v>3471.6836611111139</v>
      </c>
      <c r="Y353" s="93" t="s">
        <v>779</v>
      </c>
      <c r="AB353" s="67">
        <f t="shared" si="44"/>
        <v>34</v>
      </c>
    </row>
    <row r="354" spans="1:28" s="51" customFormat="1" x14ac:dyDescent="0.25">
      <c r="A354" s="40"/>
      <c r="B354" s="40"/>
      <c r="C354" s="40"/>
      <c r="D354" s="587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0"/>
        <v>1735.3418305555554</v>
      </c>
      <c r="U354" s="5">
        <v>53795.596747222218</v>
      </c>
      <c r="V354" s="77">
        <f t="shared" si="41"/>
        <v>59001.622238888885</v>
      </c>
      <c r="W354" s="77">
        <f t="shared" si="42"/>
        <v>5206.0254916666672</v>
      </c>
      <c r="X354" s="77">
        <f t="shared" si="43"/>
        <v>3471.6836611111139</v>
      </c>
      <c r="Y354" s="93" t="s">
        <v>779</v>
      </c>
      <c r="AB354" s="67">
        <f t="shared" si="44"/>
        <v>34</v>
      </c>
    </row>
    <row r="355" spans="1:28" s="51" customFormat="1" x14ac:dyDescent="0.25">
      <c r="A355" s="40"/>
      <c r="B355" s="40"/>
      <c r="C355" s="40"/>
      <c r="D355" s="587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0"/>
        <v>1735.3418305555554</v>
      </c>
      <c r="U355" s="5">
        <v>53795.596747222218</v>
      </c>
      <c r="V355" s="77">
        <f t="shared" si="41"/>
        <v>59001.622238888885</v>
      </c>
      <c r="W355" s="77">
        <f t="shared" si="42"/>
        <v>5206.0254916666672</v>
      </c>
      <c r="X355" s="77">
        <f t="shared" si="43"/>
        <v>3471.6836611111139</v>
      </c>
      <c r="Y355" s="93" t="s">
        <v>779</v>
      </c>
      <c r="AB355" s="67">
        <f t="shared" si="44"/>
        <v>34</v>
      </c>
    </row>
    <row r="356" spans="1:28" s="51" customFormat="1" x14ac:dyDescent="0.25">
      <c r="A356" s="40"/>
      <c r="B356" s="40"/>
      <c r="C356" s="40"/>
      <c r="D356" s="587" t="s">
        <v>785</v>
      </c>
      <c r="E356" s="588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0"/>
        <v>1177.75</v>
      </c>
      <c r="U356" s="5">
        <v>36510.25</v>
      </c>
      <c r="V356" s="77">
        <f t="shared" si="41"/>
        <v>40043.5</v>
      </c>
      <c r="W356" s="77">
        <f t="shared" si="42"/>
        <v>3533.25</v>
      </c>
      <c r="X356" s="77">
        <f t="shared" si="43"/>
        <v>2356.5</v>
      </c>
      <c r="Y356" s="93"/>
      <c r="AB356" s="67">
        <f t="shared" si="44"/>
        <v>34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2087252.7960388884</v>
      </c>
      <c r="V357" s="26">
        <f>SUM(V348:V356)</f>
        <v>2286576.3223222224</v>
      </c>
      <c r="W357" s="26">
        <f>SUM(W348:W356)</f>
        <v>199323.52628333337</v>
      </c>
      <c r="X357" s="26">
        <f>SUM(X348:X356)</f>
        <v>105314.99307777768</v>
      </c>
      <c r="AB357" s="67">
        <f t="shared" si="44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4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93968.875</v>
      </c>
      <c r="W359" s="77">
        <f>+V359-U359</f>
        <v>8542.625</v>
      </c>
      <c r="X359" s="77">
        <f>P359-V359</f>
        <v>8543.625</v>
      </c>
      <c r="Y359" s="103" t="s">
        <v>797</v>
      </c>
      <c r="Z359" s="137"/>
      <c r="AB359" s="67">
        <f t="shared" si="44"/>
        <v>33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93968.875</v>
      </c>
      <c r="W360" s="77">
        <f>+V360-U360</f>
        <v>8542.625</v>
      </c>
      <c r="X360" s="77">
        <f>P360-V360</f>
        <v>8543.625</v>
      </c>
      <c r="Y360" s="103" t="s">
        <v>797</v>
      </c>
      <c r="Z360" s="137"/>
      <c r="AB360" s="67">
        <f t="shared" si="44"/>
        <v>33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93968.875</v>
      </c>
      <c r="W361" s="77">
        <f>+V361-U361</f>
        <v>8542.625</v>
      </c>
      <c r="X361" s="77">
        <f>P361-V361</f>
        <v>8543.625</v>
      </c>
      <c r="Y361" s="103" t="s">
        <v>797</v>
      </c>
      <c r="Z361" s="137"/>
      <c r="AB361" s="67">
        <f t="shared" si="44"/>
        <v>33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93968.875</v>
      </c>
      <c r="W362" s="77">
        <f>+V362-U362</f>
        <v>8542.625</v>
      </c>
      <c r="X362" s="77">
        <f>P362-V362</f>
        <v>8543.625</v>
      </c>
      <c r="Y362" s="103" t="s">
        <v>797</v>
      </c>
      <c r="Z362" s="137"/>
      <c r="AB362" s="67">
        <f t="shared" si="44"/>
        <v>33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375875.5</v>
      </c>
      <c r="W363" s="26">
        <f>SUM(W359:W362)</f>
        <v>34170.5</v>
      </c>
      <c r="X363" s="26">
        <f>SUM(X359:X362)</f>
        <v>34174.5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105407.69987222222</v>
      </c>
      <c r="U365" s="26">
        <v>3858824.0137277772</v>
      </c>
      <c r="V365" s="26">
        <f>+V363+V357+V348+V346</f>
        <v>4175047.1133444444</v>
      </c>
      <c r="W365" s="26">
        <f>+W363+W357+W348+W346</f>
        <v>316223.09961666673</v>
      </c>
      <c r="X365" s="26">
        <f>+X363+X357+X348+X346</f>
        <v>167091.85085555539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105407.69987222222</v>
      </c>
      <c r="U367" s="86">
        <v>17191940.366406664</v>
      </c>
      <c r="V367" s="86">
        <f>+V365+V318</f>
        <v>17508163.466023333</v>
      </c>
      <c r="W367" s="86">
        <f>+W365+W318</f>
        <v>316223.09961666673</v>
      </c>
      <c r="X367" s="86">
        <f>+X365+X318</f>
        <v>167367.85085555553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139365.19722222222</v>
      </c>
      <c r="W370" s="77">
        <f>+V370-U370</f>
        <v>24593.858333333323</v>
      </c>
      <c r="X370" s="77">
        <f>P370-V370</f>
        <v>155762.10277777776</v>
      </c>
      <c r="Y370" s="104" t="s">
        <v>808</v>
      </c>
      <c r="AB370" s="67">
        <f>IF((DATEDIF(I370,AB$4,"m"))&gt;=36,36,(DATEDIF(I370,AB$4,"m")))</f>
        <v>17</v>
      </c>
    </row>
    <row r="371" spans="1:28" s="111" customFormat="1" x14ac:dyDescent="0.25">
      <c r="A371" s="98"/>
      <c r="B371" s="98"/>
      <c r="C371" s="98"/>
      <c r="D371" s="590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139365.19722222222</v>
      </c>
      <c r="W371" s="113">
        <f>SUM(W370)</f>
        <v>24593.858333333323</v>
      </c>
      <c r="X371" s="113">
        <f>SUM(X370)</f>
        <v>155762.10277777776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4645.5555555555557</v>
      </c>
      <c r="W373" s="77">
        <f>+V373-U373</f>
        <v>871.04166666666652</v>
      </c>
      <c r="X373" s="77">
        <f>P373-V373</f>
        <v>5807.9444444444443</v>
      </c>
      <c r="Y373" s="33" t="s">
        <v>813</v>
      </c>
      <c r="AB373" s="67">
        <f>IF((DATEDIF(I373,AB$4,"m"))&gt;=36,36,(DATEDIF(I373,AB$4,"m")))</f>
        <v>16</v>
      </c>
    </row>
    <row r="374" spans="1:28" s="111" customFormat="1" x14ac:dyDescent="0.25">
      <c r="A374" s="98"/>
      <c r="B374" s="98"/>
      <c r="C374" s="98"/>
      <c r="D374" s="590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4645.5555555555557</v>
      </c>
      <c r="W374" s="113">
        <f>SUM(W372:W373)</f>
        <v>871.04166666666652</v>
      </c>
      <c r="X374" s="113">
        <f>SUM(X372:X373)</f>
        <v>5807.9444444444443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118545.85277777779</v>
      </c>
      <c r="V376" s="591">
        <f>+V371+V374</f>
        <v>144010.75277777779</v>
      </c>
      <c r="W376" s="591">
        <f>+W371+W374</f>
        <v>25464.899999999991</v>
      </c>
      <c r="X376" s="591">
        <f>+X371+X374</f>
        <v>161570.0472222222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5">+P367+P376</f>
        <v>16972043.097989999</v>
      </c>
      <c r="Q378" s="28"/>
      <c r="R378" s="28"/>
      <c r="S378" s="28"/>
      <c r="T378" s="86">
        <f>+T367+T376</f>
        <v>113895.99987222222</v>
      </c>
      <c r="U378" s="86">
        <v>17310486.219184443</v>
      </c>
      <c r="V378" s="86">
        <f t="shared" ref="V378:X378" si="46">+V367+V376</f>
        <v>17652174.218801111</v>
      </c>
      <c r="W378" s="86">
        <f t="shared" si="46"/>
        <v>341687.9996166667</v>
      </c>
      <c r="X378" s="86">
        <f t="shared" si="46"/>
        <v>328937.8980777777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2751</v>
      </c>
      <c r="E380" s="97"/>
      <c r="F380" s="97" t="s">
        <v>2752</v>
      </c>
      <c r="G380" s="97" t="s">
        <v>2753</v>
      </c>
      <c r="H380" s="97" t="s">
        <v>2754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2755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50662.663333333338</v>
      </c>
      <c r="W380" s="77">
        <f>+V380-U380</f>
        <v>10856.285000000003</v>
      </c>
      <c r="X380" s="77">
        <f>P380-V380</f>
        <v>79613.756666666653</v>
      </c>
      <c r="Y380" s="104" t="s">
        <v>808</v>
      </c>
      <c r="AB380" s="67">
        <f>IF((DATEDIF(I380,AB$4,"m"))&gt;=36,36,(DATEDIF(I380,AB$4,"m")))</f>
        <v>14</v>
      </c>
    </row>
    <row r="381" spans="1:28" s="111" customFormat="1" x14ac:dyDescent="0.25">
      <c r="A381" s="98"/>
      <c r="B381" s="98"/>
      <c r="C381" s="98"/>
      <c r="D381" s="590" t="s">
        <v>2756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50662.663333333338</v>
      </c>
      <c r="W381" s="113">
        <f>SUM(W380)</f>
        <v>10856.285000000003</v>
      </c>
      <c r="X381" s="113">
        <f>SUM(X380)</f>
        <v>79613.756666666653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2761</v>
      </c>
      <c r="E383" s="97" t="s">
        <v>2762</v>
      </c>
      <c r="F383" s="97" t="s">
        <v>2763</v>
      </c>
      <c r="G383" s="97" t="s">
        <v>2764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2765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9921.8888888888887</v>
      </c>
      <c r="W383" s="77">
        <f>+V383-U383</f>
        <v>2289.666666666667</v>
      </c>
      <c r="X383" s="77">
        <f>P383-V383</f>
        <v>17555.111111111109</v>
      </c>
      <c r="Y383" s="104"/>
      <c r="AB383" s="67">
        <f>IF((DATEDIF(I383,AB$4,"m"))&gt;=36,36,(DATEDIF(I383,AB$4,"m")))</f>
        <v>13</v>
      </c>
    </row>
    <row r="384" spans="1:28" s="111" customFormat="1" x14ac:dyDescent="0.25">
      <c r="A384" s="98"/>
      <c r="B384" s="98"/>
      <c r="C384" s="98"/>
      <c r="D384" s="590" t="s">
        <v>2766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9921.8888888888887</v>
      </c>
      <c r="W384" s="113">
        <f>SUM(W383)</f>
        <v>2289.666666666667</v>
      </c>
      <c r="X384" s="113">
        <f>SUM(X383)</f>
        <v>17555.111111111109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2767</v>
      </c>
      <c r="E386" s="97"/>
      <c r="F386" s="97" t="s">
        <v>2768</v>
      </c>
      <c r="G386" s="97"/>
      <c r="H386" s="40" t="s">
        <v>2769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2770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99047.66</v>
      </c>
      <c r="W386" s="77">
        <f>+V386-U386</f>
        <v>24761.915000000008</v>
      </c>
      <c r="X386" s="77">
        <f>P386-V386</f>
        <v>198096.31999999998</v>
      </c>
      <c r="Y386" s="104"/>
      <c r="AB386" s="67">
        <f>IF((DATEDIF(I386,AB$4,"m"))&gt;=36,36,(DATEDIF(I386,AB$4,"m")))</f>
        <v>12</v>
      </c>
    </row>
    <row r="387" spans="1:28" s="103" customFormat="1" ht="14.25" customHeight="1" x14ac:dyDescent="0.25">
      <c r="A387" s="97"/>
      <c r="B387" s="97"/>
      <c r="C387" s="97"/>
      <c r="D387" s="7" t="s">
        <v>2771</v>
      </c>
      <c r="E387" s="97" t="s">
        <v>83</v>
      </c>
      <c r="F387" s="97" t="s">
        <v>2772</v>
      </c>
      <c r="G387" s="201" t="s">
        <v>2773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2774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13592.433333333334</v>
      </c>
      <c r="W387" s="77">
        <f>+V387-U387</f>
        <v>3398.1083333333336</v>
      </c>
      <c r="X387" s="77">
        <f>P387-V387</f>
        <v>27185.866666666669</v>
      </c>
      <c r="Y387" s="104"/>
      <c r="AB387" s="67">
        <f>IF((DATEDIF(I387,AB$4,"m"))&gt;=36,36,(DATEDIF(I387,AB$4,"m")))</f>
        <v>12</v>
      </c>
    </row>
    <row r="388" spans="1:28" s="103" customFormat="1" ht="14.25" customHeight="1" x14ac:dyDescent="0.25">
      <c r="A388" s="97"/>
      <c r="B388" s="97"/>
      <c r="C388" s="97"/>
      <c r="D388" s="7" t="s">
        <v>2771</v>
      </c>
      <c r="E388" s="97" t="s">
        <v>83</v>
      </c>
      <c r="F388" s="97" t="s">
        <v>2772</v>
      </c>
      <c r="G388" s="201" t="s">
        <v>2775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2774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7">(((P388)-1)/3)/12</f>
        <v>1132.7027777777778</v>
      </c>
      <c r="U388" s="5">
        <v>10194.325000000001</v>
      </c>
      <c r="V388" s="77">
        <f t="shared" ref="V388:V417" si="48">T388*AB388</f>
        <v>13592.433333333334</v>
      </c>
      <c r="W388" s="77">
        <f t="shared" ref="W388:W417" si="49">+V388-U388</f>
        <v>3398.1083333333336</v>
      </c>
      <c r="X388" s="77">
        <f t="shared" ref="X388:X417" si="50">P388-V388</f>
        <v>27185.866666666669</v>
      </c>
      <c r="Y388" s="104"/>
      <c r="AB388" s="67">
        <f t="shared" ref="AB388:AB416" si="51">IF((DATEDIF(I388,AB$4,"m"))&gt;=36,36,(DATEDIF(I388,AB$4,"m")))</f>
        <v>12</v>
      </c>
    </row>
    <row r="389" spans="1:28" s="103" customFormat="1" ht="14.25" customHeight="1" x14ac:dyDescent="0.25">
      <c r="A389" s="97"/>
      <c r="B389" s="97"/>
      <c r="C389" s="97"/>
      <c r="D389" s="7" t="s">
        <v>2771</v>
      </c>
      <c r="E389" s="97" t="s">
        <v>83</v>
      </c>
      <c r="F389" s="97" t="s">
        <v>2772</v>
      </c>
      <c r="G389" s="201" t="s">
        <v>2776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2774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7"/>
        <v>1132.7027777777778</v>
      </c>
      <c r="U389" s="5">
        <v>10194.325000000001</v>
      </c>
      <c r="V389" s="77">
        <f t="shared" si="48"/>
        <v>13592.433333333334</v>
      </c>
      <c r="W389" s="77">
        <f t="shared" si="49"/>
        <v>3398.1083333333336</v>
      </c>
      <c r="X389" s="77">
        <f t="shared" si="50"/>
        <v>27185.866666666669</v>
      </c>
      <c r="Y389" s="104"/>
      <c r="AB389" s="67">
        <f t="shared" si="51"/>
        <v>12</v>
      </c>
    </row>
    <row r="390" spans="1:28" s="103" customFormat="1" ht="14.25" customHeight="1" x14ac:dyDescent="0.25">
      <c r="A390" s="97"/>
      <c r="B390" s="97"/>
      <c r="C390" s="97"/>
      <c r="D390" s="7" t="s">
        <v>2771</v>
      </c>
      <c r="E390" s="97" t="s">
        <v>83</v>
      </c>
      <c r="F390" s="97" t="s">
        <v>2772</v>
      </c>
      <c r="G390" s="201" t="s">
        <v>2777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2774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7"/>
        <v>1132.7027777777778</v>
      </c>
      <c r="U390" s="5">
        <v>10194.325000000001</v>
      </c>
      <c r="V390" s="77">
        <f t="shared" si="48"/>
        <v>13592.433333333334</v>
      </c>
      <c r="W390" s="77">
        <f t="shared" si="49"/>
        <v>3398.1083333333336</v>
      </c>
      <c r="X390" s="77">
        <f t="shared" si="50"/>
        <v>27185.866666666669</v>
      </c>
      <c r="Y390" s="104"/>
      <c r="AB390" s="67">
        <f t="shared" si="51"/>
        <v>12</v>
      </c>
    </row>
    <row r="391" spans="1:28" s="103" customFormat="1" ht="14.25" customHeight="1" x14ac:dyDescent="0.25">
      <c r="A391" s="97"/>
      <c r="B391" s="97"/>
      <c r="C391" s="97"/>
      <c r="D391" s="7" t="s">
        <v>2771</v>
      </c>
      <c r="E391" s="97" t="s">
        <v>83</v>
      </c>
      <c r="F391" s="97" t="s">
        <v>2772</v>
      </c>
      <c r="G391" s="201" t="s">
        <v>2778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2774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7"/>
        <v>1132.7027777777778</v>
      </c>
      <c r="U391" s="5">
        <v>10194.325000000001</v>
      </c>
      <c r="V391" s="77">
        <f t="shared" si="48"/>
        <v>13592.433333333334</v>
      </c>
      <c r="W391" s="77">
        <f t="shared" si="49"/>
        <v>3398.1083333333336</v>
      </c>
      <c r="X391" s="77">
        <f t="shared" si="50"/>
        <v>27185.866666666669</v>
      </c>
      <c r="Y391" s="104"/>
      <c r="AB391" s="67">
        <f t="shared" si="51"/>
        <v>12</v>
      </c>
    </row>
    <row r="392" spans="1:28" s="103" customFormat="1" ht="14.25" customHeight="1" x14ac:dyDescent="0.25">
      <c r="A392" s="97"/>
      <c r="B392" s="97"/>
      <c r="C392" s="97"/>
      <c r="D392" s="7" t="s">
        <v>2771</v>
      </c>
      <c r="E392" s="97" t="s">
        <v>83</v>
      </c>
      <c r="F392" s="97" t="s">
        <v>2772</v>
      </c>
      <c r="G392" s="201" t="s">
        <v>2779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2774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7"/>
        <v>1132.7027777777778</v>
      </c>
      <c r="U392" s="5">
        <v>10194.325000000001</v>
      </c>
      <c r="V392" s="77">
        <f t="shared" si="48"/>
        <v>13592.433333333334</v>
      </c>
      <c r="W392" s="77">
        <f t="shared" si="49"/>
        <v>3398.1083333333336</v>
      </c>
      <c r="X392" s="77">
        <f t="shared" si="50"/>
        <v>27185.866666666669</v>
      </c>
      <c r="Y392" s="104"/>
      <c r="AB392" s="67">
        <f t="shared" si="51"/>
        <v>12</v>
      </c>
    </row>
    <row r="393" spans="1:28" s="103" customFormat="1" ht="14.25" customHeight="1" x14ac:dyDescent="0.25">
      <c r="A393" s="97"/>
      <c r="B393" s="97"/>
      <c r="C393" s="97"/>
      <c r="D393" s="7" t="s">
        <v>2771</v>
      </c>
      <c r="E393" s="97" t="s">
        <v>83</v>
      </c>
      <c r="F393" s="97" t="s">
        <v>2772</v>
      </c>
      <c r="G393" s="201" t="s">
        <v>2780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2774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7"/>
        <v>1132.7027777777778</v>
      </c>
      <c r="U393" s="5">
        <v>10194.325000000001</v>
      </c>
      <c r="V393" s="77">
        <f t="shared" si="48"/>
        <v>13592.433333333334</v>
      </c>
      <c r="W393" s="77">
        <f t="shared" si="49"/>
        <v>3398.1083333333336</v>
      </c>
      <c r="X393" s="77">
        <f t="shared" si="50"/>
        <v>27185.866666666669</v>
      </c>
      <c r="Y393" s="104"/>
      <c r="AB393" s="67">
        <f t="shared" si="51"/>
        <v>12</v>
      </c>
    </row>
    <row r="394" spans="1:28" s="103" customFormat="1" ht="14.25" customHeight="1" x14ac:dyDescent="0.25">
      <c r="A394" s="97"/>
      <c r="B394" s="97"/>
      <c r="C394" s="97"/>
      <c r="D394" s="7" t="s">
        <v>2771</v>
      </c>
      <c r="E394" s="97" t="s">
        <v>83</v>
      </c>
      <c r="F394" s="97" t="s">
        <v>2772</v>
      </c>
      <c r="G394" s="201" t="s">
        <v>2781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2774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7"/>
        <v>1132.7027777777778</v>
      </c>
      <c r="U394" s="5">
        <v>10194.325000000001</v>
      </c>
      <c r="V394" s="77">
        <f t="shared" si="48"/>
        <v>13592.433333333334</v>
      </c>
      <c r="W394" s="77">
        <f t="shared" si="49"/>
        <v>3398.1083333333336</v>
      </c>
      <c r="X394" s="77">
        <f t="shared" si="50"/>
        <v>27185.866666666669</v>
      </c>
      <c r="Y394" s="104"/>
      <c r="AB394" s="67">
        <f t="shared" si="51"/>
        <v>12</v>
      </c>
    </row>
    <row r="395" spans="1:28" s="103" customFormat="1" ht="14.25" customHeight="1" x14ac:dyDescent="0.25">
      <c r="A395" s="97"/>
      <c r="B395" s="97"/>
      <c r="C395" s="97"/>
      <c r="D395" s="7" t="s">
        <v>2771</v>
      </c>
      <c r="E395" s="97" t="s">
        <v>83</v>
      </c>
      <c r="F395" s="97" t="s">
        <v>2772</v>
      </c>
      <c r="G395" s="201" t="s">
        <v>2782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2774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7"/>
        <v>1132.7027777777778</v>
      </c>
      <c r="U395" s="5">
        <v>10194.325000000001</v>
      </c>
      <c r="V395" s="77">
        <f t="shared" si="48"/>
        <v>13592.433333333334</v>
      </c>
      <c r="W395" s="77">
        <f t="shared" si="49"/>
        <v>3398.1083333333336</v>
      </c>
      <c r="X395" s="77">
        <f t="shared" si="50"/>
        <v>27185.866666666669</v>
      </c>
      <c r="Y395" s="104"/>
      <c r="AB395" s="67">
        <f t="shared" si="51"/>
        <v>12</v>
      </c>
    </row>
    <row r="396" spans="1:28" s="103" customFormat="1" ht="14.25" customHeight="1" x14ac:dyDescent="0.25">
      <c r="A396" s="97"/>
      <c r="B396" s="97"/>
      <c r="C396" s="97"/>
      <c r="D396" s="7" t="s">
        <v>2771</v>
      </c>
      <c r="E396" s="97" t="s">
        <v>83</v>
      </c>
      <c r="F396" s="97" t="s">
        <v>2772</v>
      </c>
      <c r="G396" s="201" t="s">
        <v>2783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2774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7"/>
        <v>1132.7027777777778</v>
      </c>
      <c r="U396" s="5">
        <v>10194.325000000001</v>
      </c>
      <c r="V396" s="77">
        <f t="shared" si="48"/>
        <v>13592.433333333334</v>
      </c>
      <c r="W396" s="77">
        <f t="shared" si="49"/>
        <v>3398.1083333333336</v>
      </c>
      <c r="X396" s="77">
        <f t="shared" si="50"/>
        <v>27185.866666666669</v>
      </c>
      <c r="Y396" s="104"/>
      <c r="AB396" s="67">
        <f t="shared" si="51"/>
        <v>12</v>
      </c>
    </row>
    <row r="397" spans="1:28" s="103" customFormat="1" ht="14.25" customHeight="1" x14ac:dyDescent="0.25">
      <c r="A397" s="97"/>
      <c r="B397" s="97"/>
      <c r="C397" s="97"/>
      <c r="D397" s="7" t="s">
        <v>2771</v>
      </c>
      <c r="E397" s="97" t="s">
        <v>83</v>
      </c>
      <c r="F397" s="97" t="s">
        <v>2772</v>
      </c>
      <c r="G397" s="201" t="s">
        <v>2784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2774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7"/>
        <v>1132.7027777777778</v>
      </c>
      <c r="U397" s="5">
        <v>10194.325000000001</v>
      </c>
      <c r="V397" s="77">
        <f t="shared" si="48"/>
        <v>13592.433333333334</v>
      </c>
      <c r="W397" s="77">
        <f t="shared" si="49"/>
        <v>3398.1083333333336</v>
      </c>
      <c r="X397" s="77">
        <f t="shared" si="50"/>
        <v>27185.866666666669</v>
      </c>
      <c r="Y397" s="104"/>
      <c r="AB397" s="67">
        <f t="shared" si="51"/>
        <v>12</v>
      </c>
    </row>
    <row r="398" spans="1:28" s="103" customFormat="1" ht="14.25" customHeight="1" x14ac:dyDescent="0.25">
      <c r="A398" s="97"/>
      <c r="B398" s="97"/>
      <c r="C398" s="97"/>
      <c r="D398" s="7" t="s">
        <v>2771</v>
      </c>
      <c r="E398" s="97" t="s">
        <v>83</v>
      </c>
      <c r="F398" s="97" t="s">
        <v>2772</v>
      </c>
      <c r="G398" s="201" t="s">
        <v>2785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2774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7"/>
        <v>1132.7027777777778</v>
      </c>
      <c r="U398" s="5">
        <v>10194.325000000001</v>
      </c>
      <c r="V398" s="77">
        <f t="shared" si="48"/>
        <v>13592.433333333334</v>
      </c>
      <c r="W398" s="77">
        <f t="shared" si="49"/>
        <v>3398.1083333333336</v>
      </c>
      <c r="X398" s="77">
        <f t="shared" si="50"/>
        <v>27185.866666666669</v>
      </c>
      <c r="Y398" s="104"/>
      <c r="AB398" s="67">
        <f t="shared" si="51"/>
        <v>12</v>
      </c>
    </row>
    <row r="399" spans="1:28" s="103" customFormat="1" ht="14.25" customHeight="1" x14ac:dyDescent="0.25">
      <c r="A399" s="97"/>
      <c r="B399" s="97"/>
      <c r="C399" s="97"/>
      <c r="D399" s="7" t="s">
        <v>2771</v>
      </c>
      <c r="E399" s="97" t="s">
        <v>83</v>
      </c>
      <c r="F399" s="97" t="s">
        <v>2772</v>
      </c>
      <c r="G399" s="201" t="s">
        <v>2786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2774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7"/>
        <v>1132.7027777777778</v>
      </c>
      <c r="U399" s="5">
        <v>10194.325000000001</v>
      </c>
      <c r="V399" s="77">
        <f t="shared" si="48"/>
        <v>13592.433333333334</v>
      </c>
      <c r="W399" s="77">
        <f t="shared" si="49"/>
        <v>3398.1083333333336</v>
      </c>
      <c r="X399" s="77">
        <f t="shared" si="50"/>
        <v>27185.866666666669</v>
      </c>
      <c r="Y399" s="104"/>
      <c r="AB399" s="67">
        <f t="shared" si="51"/>
        <v>12</v>
      </c>
    </row>
    <row r="400" spans="1:28" s="103" customFormat="1" ht="14.25" customHeight="1" x14ac:dyDescent="0.25">
      <c r="A400" s="97"/>
      <c r="B400" s="97"/>
      <c r="C400" s="97"/>
      <c r="D400" s="7" t="s">
        <v>2771</v>
      </c>
      <c r="E400" s="97" t="s">
        <v>83</v>
      </c>
      <c r="F400" s="97" t="s">
        <v>2772</v>
      </c>
      <c r="G400" s="201" t="s">
        <v>2787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2774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7"/>
        <v>1132.7027777777778</v>
      </c>
      <c r="U400" s="5">
        <v>10194.325000000001</v>
      </c>
      <c r="V400" s="77">
        <f t="shared" si="48"/>
        <v>13592.433333333334</v>
      </c>
      <c r="W400" s="77">
        <f t="shared" si="49"/>
        <v>3398.1083333333336</v>
      </c>
      <c r="X400" s="77">
        <f t="shared" si="50"/>
        <v>27185.866666666669</v>
      </c>
      <c r="Y400" s="104"/>
      <c r="AB400" s="67">
        <f t="shared" si="51"/>
        <v>12</v>
      </c>
    </row>
    <row r="401" spans="1:28" s="103" customFormat="1" ht="14.25" customHeight="1" x14ac:dyDescent="0.25">
      <c r="A401" s="97"/>
      <c r="B401" s="97"/>
      <c r="C401" s="97"/>
      <c r="D401" s="7" t="s">
        <v>2771</v>
      </c>
      <c r="E401" s="97" t="s">
        <v>83</v>
      </c>
      <c r="F401" s="97" t="s">
        <v>2772</v>
      </c>
      <c r="G401" s="201" t="s">
        <v>2788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2774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7"/>
        <v>1132.7027777777778</v>
      </c>
      <c r="U401" s="5">
        <v>10194.325000000001</v>
      </c>
      <c r="V401" s="77">
        <f t="shared" si="48"/>
        <v>13592.433333333334</v>
      </c>
      <c r="W401" s="77">
        <f t="shared" si="49"/>
        <v>3398.1083333333336</v>
      </c>
      <c r="X401" s="77">
        <f t="shared" si="50"/>
        <v>27185.866666666669</v>
      </c>
      <c r="Y401" s="104"/>
      <c r="AB401" s="67">
        <f t="shared" si="51"/>
        <v>12</v>
      </c>
    </row>
    <row r="402" spans="1:28" s="103" customFormat="1" ht="14.25" customHeight="1" x14ac:dyDescent="0.25">
      <c r="A402" s="97"/>
      <c r="B402" s="97"/>
      <c r="C402" s="97"/>
      <c r="D402" s="7" t="s">
        <v>2789</v>
      </c>
      <c r="E402" s="97" t="s">
        <v>83</v>
      </c>
      <c r="F402" s="97" t="s">
        <v>2790</v>
      </c>
      <c r="G402" s="97" t="s">
        <v>2791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2774</v>
      </c>
      <c r="O402" s="97" t="s">
        <v>796</v>
      </c>
      <c r="P402" s="102">
        <v>5287.11</v>
      </c>
      <c r="Q402" s="102"/>
      <c r="S402" s="103">
        <v>3</v>
      </c>
      <c r="T402" s="30">
        <f t="shared" si="47"/>
        <v>146.83638888888888</v>
      </c>
      <c r="U402" s="5">
        <v>1321.5274999999999</v>
      </c>
      <c r="V402" s="77">
        <f t="shared" si="48"/>
        <v>1762.0366666666664</v>
      </c>
      <c r="W402" s="77">
        <f t="shared" si="49"/>
        <v>440.50916666666649</v>
      </c>
      <c r="X402" s="77">
        <f t="shared" si="50"/>
        <v>3525.0733333333333</v>
      </c>
      <c r="Y402" s="104"/>
      <c r="AB402" s="67">
        <f t="shared" si="51"/>
        <v>12</v>
      </c>
    </row>
    <row r="403" spans="1:28" s="103" customFormat="1" ht="14.25" customHeight="1" x14ac:dyDescent="0.25">
      <c r="A403" s="97"/>
      <c r="B403" s="97"/>
      <c r="C403" s="97"/>
      <c r="D403" s="7" t="s">
        <v>2789</v>
      </c>
      <c r="E403" s="97" t="s">
        <v>83</v>
      </c>
      <c r="F403" s="97" t="s">
        <v>2790</v>
      </c>
      <c r="G403" s="97" t="s">
        <v>2792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2774</v>
      </c>
      <c r="O403" s="97" t="s">
        <v>796</v>
      </c>
      <c r="P403" s="102">
        <v>5287.11</v>
      </c>
      <c r="Q403" s="102"/>
      <c r="S403" s="103">
        <v>3</v>
      </c>
      <c r="T403" s="30">
        <f t="shared" si="47"/>
        <v>146.83638888888888</v>
      </c>
      <c r="U403" s="5">
        <v>1321.5274999999999</v>
      </c>
      <c r="V403" s="77">
        <f t="shared" si="48"/>
        <v>1762.0366666666664</v>
      </c>
      <c r="W403" s="77">
        <f t="shared" si="49"/>
        <v>440.50916666666649</v>
      </c>
      <c r="X403" s="77">
        <f t="shared" si="50"/>
        <v>3525.0733333333333</v>
      </c>
      <c r="Y403" s="104"/>
      <c r="AB403" s="67">
        <f t="shared" si="51"/>
        <v>12</v>
      </c>
    </row>
    <row r="404" spans="1:28" s="103" customFormat="1" ht="14.25" customHeight="1" x14ac:dyDescent="0.25">
      <c r="A404" s="97"/>
      <c r="B404" s="97"/>
      <c r="C404" s="97"/>
      <c r="D404" s="7" t="s">
        <v>2789</v>
      </c>
      <c r="E404" s="97" t="s">
        <v>83</v>
      </c>
      <c r="F404" s="97" t="s">
        <v>2790</v>
      </c>
      <c r="G404" s="97" t="s">
        <v>2793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2774</v>
      </c>
      <c r="O404" s="97" t="s">
        <v>796</v>
      </c>
      <c r="P404" s="102">
        <v>5287.11</v>
      </c>
      <c r="Q404" s="102"/>
      <c r="S404" s="103">
        <v>3</v>
      </c>
      <c r="T404" s="30">
        <f t="shared" si="47"/>
        <v>146.83638888888888</v>
      </c>
      <c r="U404" s="5">
        <v>1321.5274999999999</v>
      </c>
      <c r="V404" s="77">
        <f t="shared" si="48"/>
        <v>1762.0366666666664</v>
      </c>
      <c r="W404" s="77">
        <f t="shared" si="49"/>
        <v>440.50916666666649</v>
      </c>
      <c r="X404" s="77">
        <f t="shared" si="50"/>
        <v>3525.0733333333333</v>
      </c>
      <c r="Y404" s="104"/>
      <c r="AB404" s="67">
        <f t="shared" si="51"/>
        <v>12</v>
      </c>
    </row>
    <row r="405" spans="1:28" s="103" customFormat="1" ht="14.25" customHeight="1" x14ac:dyDescent="0.25">
      <c r="A405" s="97"/>
      <c r="B405" s="97"/>
      <c r="C405" s="97"/>
      <c r="D405" s="7" t="s">
        <v>2789</v>
      </c>
      <c r="E405" s="97" t="s">
        <v>83</v>
      </c>
      <c r="F405" s="97" t="s">
        <v>2790</v>
      </c>
      <c r="G405" s="97" t="s">
        <v>2794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2774</v>
      </c>
      <c r="O405" s="97" t="s">
        <v>796</v>
      </c>
      <c r="P405" s="102">
        <v>5287.11</v>
      </c>
      <c r="Q405" s="102"/>
      <c r="S405" s="103">
        <v>3</v>
      </c>
      <c r="T405" s="30">
        <f t="shared" si="47"/>
        <v>146.83638888888888</v>
      </c>
      <c r="U405" s="5">
        <v>1321.5274999999999</v>
      </c>
      <c r="V405" s="77">
        <f t="shared" si="48"/>
        <v>1762.0366666666664</v>
      </c>
      <c r="W405" s="77">
        <f t="shared" si="49"/>
        <v>440.50916666666649</v>
      </c>
      <c r="X405" s="77">
        <f t="shared" si="50"/>
        <v>3525.0733333333333</v>
      </c>
      <c r="Y405" s="104"/>
      <c r="AB405" s="67">
        <f t="shared" si="51"/>
        <v>12</v>
      </c>
    </row>
    <row r="406" spans="1:28" s="103" customFormat="1" ht="14.25" customHeight="1" x14ac:dyDescent="0.25">
      <c r="A406" s="97"/>
      <c r="B406" s="97"/>
      <c r="C406" s="97"/>
      <c r="D406" s="7" t="s">
        <v>2789</v>
      </c>
      <c r="E406" s="97" t="s">
        <v>83</v>
      </c>
      <c r="F406" s="97" t="s">
        <v>2790</v>
      </c>
      <c r="G406" s="97" t="s">
        <v>2795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2774</v>
      </c>
      <c r="O406" s="97" t="s">
        <v>796</v>
      </c>
      <c r="P406" s="102">
        <v>5287.11</v>
      </c>
      <c r="Q406" s="102"/>
      <c r="S406" s="103">
        <v>3</v>
      </c>
      <c r="T406" s="30">
        <f t="shared" si="47"/>
        <v>146.83638888888888</v>
      </c>
      <c r="U406" s="5">
        <v>1321.5274999999999</v>
      </c>
      <c r="V406" s="77">
        <f t="shared" si="48"/>
        <v>1762.0366666666664</v>
      </c>
      <c r="W406" s="77">
        <f t="shared" si="49"/>
        <v>440.50916666666649</v>
      </c>
      <c r="X406" s="77">
        <f t="shared" si="50"/>
        <v>3525.0733333333333</v>
      </c>
      <c r="Y406" s="104"/>
      <c r="AB406" s="67">
        <f t="shared" si="51"/>
        <v>12</v>
      </c>
    </row>
    <row r="407" spans="1:28" s="103" customFormat="1" ht="14.25" customHeight="1" x14ac:dyDescent="0.25">
      <c r="A407" s="97"/>
      <c r="B407" s="97"/>
      <c r="C407" s="97"/>
      <c r="D407" s="7" t="s">
        <v>2789</v>
      </c>
      <c r="E407" s="97" t="s">
        <v>83</v>
      </c>
      <c r="F407" s="97" t="s">
        <v>2790</v>
      </c>
      <c r="G407" s="97" t="s">
        <v>2796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2774</v>
      </c>
      <c r="O407" s="97" t="s">
        <v>796</v>
      </c>
      <c r="P407" s="102">
        <v>5287.11</v>
      </c>
      <c r="Q407" s="102"/>
      <c r="S407" s="103">
        <v>3</v>
      </c>
      <c r="T407" s="30">
        <f t="shared" si="47"/>
        <v>146.83638888888888</v>
      </c>
      <c r="U407" s="5">
        <v>1321.5274999999999</v>
      </c>
      <c r="V407" s="77">
        <f t="shared" si="48"/>
        <v>1762.0366666666664</v>
      </c>
      <c r="W407" s="77">
        <f t="shared" si="49"/>
        <v>440.50916666666649</v>
      </c>
      <c r="X407" s="77">
        <f t="shared" si="50"/>
        <v>3525.0733333333333</v>
      </c>
      <c r="Y407" s="104"/>
      <c r="AB407" s="67">
        <f t="shared" si="51"/>
        <v>12</v>
      </c>
    </row>
    <row r="408" spans="1:28" s="103" customFormat="1" ht="14.25" customHeight="1" x14ac:dyDescent="0.25">
      <c r="A408" s="97"/>
      <c r="B408" s="97"/>
      <c r="C408" s="97"/>
      <c r="D408" s="7" t="s">
        <v>2789</v>
      </c>
      <c r="E408" s="97" t="s">
        <v>83</v>
      </c>
      <c r="F408" s="97" t="s">
        <v>2790</v>
      </c>
      <c r="G408" s="97" t="s">
        <v>2797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2774</v>
      </c>
      <c r="O408" s="97" t="s">
        <v>796</v>
      </c>
      <c r="P408" s="102">
        <v>5287.11</v>
      </c>
      <c r="Q408" s="102"/>
      <c r="S408" s="103">
        <v>3</v>
      </c>
      <c r="T408" s="30">
        <f t="shared" si="47"/>
        <v>146.83638888888888</v>
      </c>
      <c r="U408" s="5">
        <v>1321.5274999999999</v>
      </c>
      <c r="V408" s="77">
        <f t="shared" si="48"/>
        <v>1762.0366666666664</v>
      </c>
      <c r="W408" s="77">
        <f t="shared" si="49"/>
        <v>440.50916666666649</v>
      </c>
      <c r="X408" s="77">
        <f t="shared" si="50"/>
        <v>3525.0733333333333</v>
      </c>
      <c r="Y408" s="104"/>
      <c r="AB408" s="67">
        <f t="shared" si="51"/>
        <v>12</v>
      </c>
    </row>
    <row r="409" spans="1:28" s="103" customFormat="1" ht="14.25" customHeight="1" x14ac:dyDescent="0.25">
      <c r="A409" s="97"/>
      <c r="B409" s="97"/>
      <c r="C409" s="97"/>
      <c r="D409" s="7" t="s">
        <v>2789</v>
      </c>
      <c r="E409" s="97" t="s">
        <v>83</v>
      </c>
      <c r="F409" s="97" t="s">
        <v>2790</v>
      </c>
      <c r="G409" s="97" t="s">
        <v>2798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2774</v>
      </c>
      <c r="O409" s="97" t="s">
        <v>796</v>
      </c>
      <c r="P409" s="102">
        <v>5287.11</v>
      </c>
      <c r="Q409" s="102"/>
      <c r="S409" s="103">
        <v>3</v>
      </c>
      <c r="T409" s="30">
        <f t="shared" si="47"/>
        <v>146.83638888888888</v>
      </c>
      <c r="U409" s="5">
        <v>1321.5274999999999</v>
      </c>
      <c r="V409" s="77">
        <f t="shared" si="48"/>
        <v>1762.0366666666664</v>
      </c>
      <c r="W409" s="77">
        <f t="shared" si="49"/>
        <v>440.50916666666649</v>
      </c>
      <c r="X409" s="77">
        <f t="shared" si="50"/>
        <v>3525.0733333333333</v>
      </c>
      <c r="Y409" s="104"/>
      <c r="AB409" s="67">
        <f t="shared" si="51"/>
        <v>12</v>
      </c>
    </row>
    <row r="410" spans="1:28" s="103" customFormat="1" ht="14.25" customHeight="1" x14ac:dyDescent="0.25">
      <c r="A410" s="97"/>
      <c r="B410" s="97"/>
      <c r="C410" s="97"/>
      <c r="D410" s="7" t="s">
        <v>2789</v>
      </c>
      <c r="E410" s="97" t="s">
        <v>83</v>
      </c>
      <c r="F410" s="97" t="s">
        <v>2790</v>
      </c>
      <c r="G410" s="97" t="s">
        <v>2799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2774</v>
      </c>
      <c r="O410" s="97" t="s">
        <v>796</v>
      </c>
      <c r="P410" s="102">
        <v>5287.11</v>
      </c>
      <c r="Q410" s="102"/>
      <c r="S410" s="103">
        <v>3</v>
      </c>
      <c r="T410" s="30">
        <f t="shared" si="47"/>
        <v>146.83638888888888</v>
      </c>
      <c r="U410" s="5">
        <v>1321.5274999999999</v>
      </c>
      <c r="V410" s="77">
        <f t="shared" si="48"/>
        <v>1762.0366666666664</v>
      </c>
      <c r="W410" s="77">
        <f t="shared" si="49"/>
        <v>440.50916666666649</v>
      </c>
      <c r="X410" s="77">
        <f t="shared" si="50"/>
        <v>3525.0733333333333</v>
      </c>
      <c r="Y410" s="104"/>
      <c r="AB410" s="67">
        <f t="shared" si="51"/>
        <v>12</v>
      </c>
    </row>
    <row r="411" spans="1:28" s="103" customFormat="1" ht="14.25" customHeight="1" x14ac:dyDescent="0.25">
      <c r="A411" s="97"/>
      <c r="B411" s="97"/>
      <c r="C411" s="97"/>
      <c r="D411" s="7" t="s">
        <v>2789</v>
      </c>
      <c r="E411" s="97" t="s">
        <v>83</v>
      </c>
      <c r="F411" s="97" t="s">
        <v>2790</v>
      </c>
      <c r="G411" s="97" t="s">
        <v>2800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2774</v>
      </c>
      <c r="O411" s="97" t="s">
        <v>796</v>
      </c>
      <c r="P411" s="102">
        <v>5287.11</v>
      </c>
      <c r="Q411" s="102"/>
      <c r="S411" s="103">
        <v>3</v>
      </c>
      <c r="T411" s="30">
        <f t="shared" si="47"/>
        <v>146.83638888888888</v>
      </c>
      <c r="U411" s="5">
        <v>1321.5274999999999</v>
      </c>
      <c r="V411" s="77">
        <f t="shared" si="48"/>
        <v>1762.0366666666664</v>
      </c>
      <c r="W411" s="77">
        <f t="shared" si="49"/>
        <v>440.50916666666649</v>
      </c>
      <c r="X411" s="77">
        <f t="shared" si="50"/>
        <v>3525.0733333333333</v>
      </c>
      <c r="Y411" s="104"/>
      <c r="AB411" s="67">
        <f t="shared" si="51"/>
        <v>12</v>
      </c>
    </row>
    <row r="412" spans="1:28" s="103" customFormat="1" ht="14.25" customHeight="1" x14ac:dyDescent="0.25">
      <c r="A412" s="97"/>
      <c r="B412" s="97"/>
      <c r="C412" s="97"/>
      <c r="D412" s="7" t="s">
        <v>2789</v>
      </c>
      <c r="E412" s="97" t="s">
        <v>83</v>
      </c>
      <c r="F412" s="97" t="s">
        <v>2790</v>
      </c>
      <c r="G412" s="97" t="s">
        <v>2801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2774</v>
      </c>
      <c r="O412" s="97" t="s">
        <v>796</v>
      </c>
      <c r="P412" s="102">
        <v>5287.11</v>
      </c>
      <c r="Q412" s="102"/>
      <c r="S412" s="103">
        <v>3</v>
      </c>
      <c r="T412" s="30">
        <f t="shared" si="47"/>
        <v>146.83638888888888</v>
      </c>
      <c r="U412" s="5">
        <v>1321.5274999999999</v>
      </c>
      <c r="V412" s="77">
        <f t="shared" si="48"/>
        <v>1762.0366666666664</v>
      </c>
      <c r="W412" s="77">
        <f t="shared" si="49"/>
        <v>440.50916666666649</v>
      </c>
      <c r="X412" s="77">
        <f t="shared" si="50"/>
        <v>3525.0733333333333</v>
      </c>
      <c r="Y412" s="104"/>
      <c r="AB412" s="67">
        <f t="shared" si="51"/>
        <v>12</v>
      </c>
    </row>
    <row r="413" spans="1:28" s="103" customFormat="1" ht="14.25" customHeight="1" x14ac:dyDescent="0.25">
      <c r="A413" s="97"/>
      <c r="B413" s="97"/>
      <c r="C413" s="97"/>
      <c r="D413" s="7" t="s">
        <v>2789</v>
      </c>
      <c r="E413" s="97" t="s">
        <v>83</v>
      </c>
      <c r="F413" s="97" t="s">
        <v>2790</v>
      </c>
      <c r="G413" s="97" t="s">
        <v>2802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2774</v>
      </c>
      <c r="O413" s="97" t="s">
        <v>796</v>
      </c>
      <c r="P413" s="102">
        <v>5287.11</v>
      </c>
      <c r="Q413" s="102"/>
      <c r="S413" s="103">
        <v>3</v>
      </c>
      <c r="T413" s="30">
        <f t="shared" si="47"/>
        <v>146.83638888888888</v>
      </c>
      <c r="U413" s="5">
        <v>1321.5274999999999</v>
      </c>
      <c r="V413" s="77">
        <f t="shared" si="48"/>
        <v>1762.0366666666664</v>
      </c>
      <c r="W413" s="77">
        <f t="shared" si="49"/>
        <v>440.50916666666649</v>
      </c>
      <c r="X413" s="77">
        <f t="shared" si="50"/>
        <v>3525.0733333333333</v>
      </c>
      <c r="Y413" s="104"/>
      <c r="AB413" s="67">
        <f t="shared" si="51"/>
        <v>12</v>
      </c>
    </row>
    <row r="414" spans="1:28" s="103" customFormat="1" ht="14.25" customHeight="1" x14ac:dyDescent="0.25">
      <c r="A414" s="97"/>
      <c r="B414" s="97"/>
      <c r="C414" s="97"/>
      <c r="D414" s="7" t="s">
        <v>2789</v>
      </c>
      <c r="E414" s="97" t="s">
        <v>83</v>
      </c>
      <c r="F414" s="97" t="s">
        <v>2790</v>
      </c>
      <c r="G414" s="97" t="s">
        <v>2803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2774</v>
      </c>
      <c r="O414" s="97" t="s">
        <v>796</v>
      </c>
      <c r="P414" s="102">
        <v>5287.11</v>
      </c>
      <c r="Q414" s="102"/>
      <c r="S414" s="103">
        <v>3</v>
      </c>
      <c r="T414" s="30">
        <f t="shared" si="47"/>
        <v>146.83638888888888</v>
      </c>
      <c r="U414" s="5">
        <v>1321.5274999999999</v>
      </c>
      <c r="V414" s="77">
        <f t="shared" si="48"/>
        <v>1762.0366666666664</v>
      </c>
      <c r="W414" s="77">
        <f t="shared" si="49"/>
        <v>440.50916666666649</v>
      </c>
      <c r="X414" s="77">
        <f t="shared" si="50"/>
        <v>3525.0733333333333</v>
      </c>
      <c r="Y414" s="104"/>
      <c r="AB414" s="67">
        <f t="shared" si="51"/>
        <v>12</v>
      </c>
    </row>
    <row r="415" spans="1:28" s="103" customFormat="1" ht="14.25" customHeight="1" x14ac:dyDescent="0.25">
      <c r="A415" s="97"/>
      <c r="B415" s="97"/>
      <c r="C415" s="97"/>
      <c r="D415" s="7" t="s">
        <v>2789</v>
      </c>
      <c r="E415" s="97" t="s">
        <v>83</v>
      </c>
      <c r="F415" s="97" t="s">
        <v>2790</v>
      </c>
      <c r="G415" s="97" t="s">
        <v>2804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2774</v>
      </c>
      <c r="O415" s="97" t="s">
        <v>796</v>
      </c>
      <c r="P415" s="102">
        <v>5287.11</v>
      </c>
      <c r="Q415" s="102"/>
      <c r="S415" s="103">
        <v>3</v>
      </c>
      <c r="T415" s="30">
        <f t="shared" si="47"/>
        <v>146.83638888888888</v>
      </c>
      <c r="U415" s="5">
        <v>1321.5274999999999</v>
      </c>
      <c r="V415" s="77">
        <f t="shared" si="48"/>
        <v>1762.0366666666664</v>
      </c>
      <c r="W415" s="77">
        <f t="shared" si="49"/>
        <v>440.50916666666649</v>
      </c>
      <c r="X415" s="77">
        <f t="shared" si="50"/>
        <v>3525.0733333333333</v>
      </c>
      <c r="Y415" s="104"/>
      <c r="AB415" s="67">
        <f t="shared" si="51"/>
        <v>12</v>
      </c>
    </row>
    <row r="416" spans="1:28" s="103" customFormat="1" ht="14.25" customHeight="1" x14ac:dyDescent="0.25">
      <c r="A416" s="97"/>
      <c r="B416" s="97"/>
      <c r="C416" s="97"/>
      <c r="D416" s="7" t="s">
        <v>2789</v>
      </c>
      <c r="E416" s="97" t="s">
        <v>83</v>
      </c>
      <c r="F416" s="97" t="s">
        <v>2790</v>
      </c>
      <c r="G416" s="97" t="s">
        <v>2805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2774</v>
      </c>
      <c r="O416" s="97" t="s">
        <v>796</v>
      </c>
      <c r="P416" s="102">
        <v>5287.11</v>
      </c>
      <c r="Q416" s="102"/>
      <c r="S416" s="103">
        <v>3</v>
      </c>
      <c r="T416" s="30">
        <f t="shared" si="47"/>
        <v>146.83638888888888</v>
      </c>
      <c r="U416" s="5">
        <v>1321.5274999999999</v>
      </c>
      <c r="V416" s="77">
        <f t="shared" si="48"/>
        <v>1762.0366666666664</v>
      </c>
      <c r="W416" s="77">
        <f t="shared" si="49"/>
        <v>440.50916666666649</v>
      </c>
      <c r="X416" s="77">
        <f t="shared" si="50"/>
        <v>3525.0733333333333</v>
      </c>
      <c r="Y416" s="104"/>
      <c r="AB416" s="67">
        <f t="shared" si="51"/>
        <v>12</v>
      </c>
    </row>
    <row r="417" spans="1:28" s="103" customFormat="1" ht="14.25" customHeight="1" x14ac:dyDescent="0.25">
      <c r="A417" s="97"/>
      <c r="B417" s="97"/>
      <c r="C417" s="97"/>
      <c r="D417" s="7" t="s">
        <v>2806</v>
      </c>
      <c r="E417" s="97" t="s">
        <v>713</v>
      </c>
      <c r="F417" s="97" t="s">
        <v>2807</v>
      </c>
      <c r="G417" s="97" t="s">
        <v>2808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2774</v>
      </c>
      <c r="O417" s="97" t="s">
        <v>796</v>
      </c>
      <c r="P417" s="102">
        <v>48969.79</v>
      </c>
      <c r="Q417" s="102"/>
      <c r="S417" s="103">
        <v>3</v>
      </c>
      <c r="T417" s="30">
        <f t="shared" si="47"/>
        <v>1360.2441666666666</v>
      </c>
      <c r="U417" s="5">
        <v>12242.1975</v>
      </c>
      <c r="V417" s="77">
        <f t="shared" si="48"/>
        <v>16322.93</v>
      </c>
      <c r="W417" s="77">
        <f t="shared" si="49"/>
        <v>4080.7325000000001</v>
      </c>
      <c r="X417" s="77">
        <f t="shared" si="50"/>
        <v>32646.86</v>
      </c>
      <c r="Y417" s="104"/>
      <c r="AB417" s="67">
        <f>IF((DATEDIF(I417,AB$4,"m"))&gt;=36,36,(DATEDIF(I417,AB$4,"m")))</f>
        <v>12</v>
      </c>
    </row>
    <row r="418" spans="1:28" s="111" customFormat="1" x14ac:dyDescent="0.25">
      <c r="A418" s="98"/>
      <c r="B418" s="98"/>
      <c r="C418" s="98"/>
      <c r="D418" s="590" t="s">
        <v>2809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2">SUM(V386:V417)</f>
        <v>345687.64000000042</v>
      </c>
      <c r="W418" s="109">
        <f t="shared" si="52"/>
        <v>86421.910000000105</v>
      </c>
      <c r="X418" s="109">
        <f t="shared" si="52"/>
        <v>691407.28000000073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2830</v>
      </c>
      <c r="E420" s="97" t="s">
        <v>2831</v>
      </c>
      <c r="F420" s="97" t="s">
        <v>2832</v>
      </c>
      <c r="G420" s="97"/>
      <c r="H420" s="40" t="s">
        <v>2833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2834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3">(((P420)-1)/3)/12</f>
        <v>29706.739999999994</v>
      </c>
      <c r="U420" s="5">
        <v>237653.91999999995</v>
      </c>
      <c r="V420" s="77">
        <f t="shared" ref="V420" si="54">T420*AB420</f>
        <v>326774.13999999996</v>
      </c>
      <c r="W420" s="77">
        <f t="shared" ref="W420" si="55">+V420-U420</f>
        <v>89120.22</v>
      </c>
      <c r="X420" s="77">
        <f t="shared" ref="X420" si="56">P420-V420</f>
        <v>742669.5</v>
      </c>
      <c r="Y420" s="104"/>
      <c r="AB420" s="67">
        <f t="shared" ref="AB420" si="57">IF((DATEDIF(I420,AB$4,"m"))&gt;=36,36,(DATEDIF(I420,AB$4,"m")))</f>
        <v>11</v>
      </c>
    </row>
    <row r="421" spans="1:28" s="103" customFormat="1" ht="14.25" customHeight="1" x14ac:dyDescent="0.25">
      <c r="A421" s="97"/>
      <c r="B421" s="97"/>
      <c r="C421" s="97"/>
      <c r="D421" s="7" t="s">
        <v>2817</v>
      </c>
      <c r="E421" s="97" t="s">
        <v>28</v>
      </c>
      <c r="F421" s="97" t="s">
        <v>2827</v>
      </c>
      <c r="G421" s="97" t="s">
        <v>2818</v>
      </c>
      <c r="H421" s="40" t="s">
        <v>2826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2828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8">(((P421)-1)/3)/12</f>
        <v>1450.9670833333332</v>
      </c>
      <c r="U421" s="5">
        <v>11607.736666666666</v>
      </c>
      <c r="V421" s="77">
        <f t="shared" ref="V421:V428" si="59">T421*AB421</f>
        <v>15960.637916666665</v>
      </c>
      <c r="W421" s="77">
        <f t="shared" ref="W421:W429" si="60">+V421-U421</f>
        <v>4352.901249999999</v>
      </c>
      <c r="X421" s="77">
        <f t="shared" ref="X421:X429" si="61">P421-V421</f>
        <v>36275.177083333336</v>
      </c>
      <c r="Y421" s="104"/>
      <c r="AB421" s="67">
        <f t="shared" ref="AB421:AB429" si="62">IF((DATEDIF(I421,AB$4,"m"))&gt;=36,36,(DATEDIF(I421,AB$4,"m")))</f>
        <v>11</v>
      </c>
    </row>
    <row r="422" spans="1:28" s="103" customFormat="1" ht="14.25" customHeight="1" x14ac:dyDescent="0.25">
      <c r="A422" s="97"/>
      <c r="B422" s="97"/>
      <c r="C422" s="97"/>
      <c r="D422" s="7" t="s">
        <v>2817</v>
      </c>
      <c r="E422" s="97" t="s">
        <v>28</v>
      </c>
      <c r="F422" s="97" t="s">
        <v>2827</v>
      </c>
      <c r="G422" s="97" t="s">
        <v>2819</v>
      </c>
      <c r="H422" s="40" t="s">
        <v>2826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2828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8"/>
        <v>1450.9670833333332</v>
      </c>
      <c r="U422" s="5">
        <v>11607.736666666666</v>
      </c>
      <c r="V422" s="77">
        <f t="shared" si="59"/>
        <v>15960.637916666665</v>
      </c>
      <c r="W422" s="77">
        <f t="shared" si="60"/>
        <v>4352.901249999999</v>
      </c>
      <c r="X422" s="77">
        <f t="shared" si="61"/>
        <v>36275.177083333336</v>
      </c>
      <c r="Y422" s="104"/>
      <c r="AB422" s="67">
        <f t="shared" si="62"/>
        <v>11</v>
      </c>
    </row>
    <row r="423" spans="1:28" s="103" customFormat="1" ht="14.25" customHeight="1" x14ac:dyDescent="0.25">
      <c r="A423" s="97"/>
      <c r="B423" s="97"/>
      <c r="C423" s="97"/>
      <c r="D423" s="7" t="s">
        <v>2817</v>
      </c>
      <c r="E423" s="97" t="s">
        <v>28</v>
      </c>
      <c r="F423" s="97" t="s">
        <v>2827</v>
      </c>
      <c r="G423" s="97" t="s">
        <v>2820</v>
      </c>
      <c r="H423" s="40" t="s">
        <v>2826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2828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8"/>
        <v>1450.9670833333332</v>
      </c>
      <c r="U423" s="5">
        <v>11607.736666666666</v>
      </c>
      <c r="V423" s="77">
        <f t="shared" si="59"/>
        <v>15960.637916666665</v>
      </c>
      <c r="W423" s="77">
        <f t="shared" si="60"/>
        <v>4352.901249999999</v>
      </c>
      <c r="X423" s="77">
        <f t="shared" si="61"/>
        <v>36275.177083333336</v>
      </c>
      <c r="Y423" s="104"/>
      <c r="AB423" s="67">
        <f t="shared" si="62"/>
        <v>11</v>
      </c>
    </row>
    <row r="424" spans="1:28" s="103" customFormat="1" ht="14.25" customHeight="1" x14ac:dyDescent="0.25">
      <c r="A424" s="97"/>
      <c r="B424" s="97"/>
      <c r="C424" s="97"/>
      <c r="D424" s="7" t="s">
        <v>2817</v>
      </c>
      <c r="E424" s="97" t="s">
        <v>28</v>
      </c>
      <c r="F424" s="97" t="s">
        <v>2827</v>
      </c>
      <c r="G424" s="97" t="s">
        <v>2821</v>
      </c>
      <c r="H424" s="40" t="s">
        <v>2826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2828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8"/>
        <v>1450.9670833333332</v>
      </c>
      <c r="U424" s="5">
        <v>11607.736666666666</v>
      </c>
      <c r="V424" s="77">
        <f t="shared" si="59"/>
        <v>15960.637916666665</v>
      </c>
      <c r="W424" s="77">
        <f t="shared" si="60"/>
        <v>4352.901249999999</v>
      </c>
      <c r="X424" s="77">
        <f t="shared" si="61"/>
        <v>36275.177083333336</v>
      </c>
      <c r="Y424" s="104"/>
      <c r="AB424" s="67">
        <f t="shared" si="62"/>
        <v>11</v>
      </c>
    </row>
    <row r="425" spans="1:28" s="103" customFormat="1" ht="14.25" customHeight="1" x14ac:dyDescent="0.25">
      <c r="A425" s="97"/>
      <c r="B425" s="97"/>
      <c r="C425" s="97"/>
      <c r="D425" s="7" t="s">
        <v>2817</v>
      </c>
      <c r="E425" s="97" t="s">
        <v>28</v>
      </c>
      <c r="F425" s="97" t="s">
        <v>2827</v>
      </c>
      <c r="G425" s="97" t="s">
        <v>2822</v>
      </c>
      <c r="H425" s="40" t="s">
        <v>2826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2828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8"/>
        <v>1450.9670833333332</v>
      </c>
      <c r="U425" s="5">
        <v>11607.736666666666</v>
      </c>
      <c r="V425" s="77">
        <f t="shared" si="59"/>
        <v>15960.637916666665</v>
      </c>
      <c r="W425" s="77">
        <f t="shared" si="60"/>
        <v>4352.901249999999</v>
      </c>
      <c r="X425" s="77">
        <f t="shared" si="61"/>
        <v>36275.177083333336</v>
      </c>
      <c r="Y425" s="104"/>
      <c r="AB425" s="67">
        <f t="shared" si="62"/>
        <v>11</v>
      </c>
    </row>
    <row r="426" spans="1:28" s="103" customFormat="1" ht="14.25" customHeight="1" x14ac:dyDescent="0.25">
      <c r="A426" s="97"/>
      <c r="B426" s="97"/>
      <c r="C426" s="97"/>
      <c r="D426" s="7" t="s">
        <v>2817</v>
      </c>
      <c r="E426" s="97" t="s">
        <v>28</v>
      </c>
      <c r="F426" s="97" t="s">
        <v>2827</v>
      </c>
      <c r="G426" s="97" t="s">
        <v>2823</v>
      </c>
      <c r="H426" s="40" t="s">
        <v>2826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2828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8"/>
        <v>1450.9670833333332</v>
      </c>
      <c r="U426" s="5">
        <v>11607.736666666666</v>
      </c>
      <c r="V426" s="77">
        <f t="shared" si="59"/>
        <v>15960.637916666665</v>
      </c>
      <c r="W426" s="77">
        <f t="shared" si="60"/>
        <v>4352.901249999999</v>
      </c>
      <c r="X426" s="77">
        <f t="shared" si="61"/>
        <v>36275.177083333336</v>
      </c>
      <c r="Y426" s="104"/>
      <c r="AB426" s="67">
        <f t="shared" si="62"/>
        <v>11</v>
      </c>
    </row>
    <row r="427" spans="1:28" s="103" customFormat="1" ht="14.25" customHeight="1" x14ac:dyDescent="0.25">
      <c r="A427" s="97"/>
      <c r="B427" s="97"/>
      <c r="C427" s="97"/>
      <c r="D427" s="7" t="s">
        <v>2817</v>
      </c>
      <c r="E427" s="97" t="s">
        <v>28</v>
      </c>
      <c r="F427" s="97" t="s">
        <v>2827</v>
      </c>
      <c r="G427" s="97" t="s">
        <v>2824</v>
      </c>
      <c r="H427" s="40" t="s">
        <v>2826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2828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8"/>
        <v>1450.9670833333332</v>
      </c>
      <c r="U427" s="5">
        <v>11607.736666666666</v>
      </c>
      <c r="V427" s="77">
        <f t="shared" si="59"/>
        <v>15960.637916666665</v>
      </c>
      <c r="W427" s="77">
        <f t="shared" si="60"/>
        <v>4352.901249999999</v>
      </c>
      <c r="X427" s="77">
        <f t="shared" si="61"/>
        <v>36275.177083333336</v>
      </c>
      <c r="Y427" s="104"/>
      <c r="AB427" s="67">
        <f t="shared" si="62"/>
        <v>11</v>
      </c>
    </row>
    <row r="428" spans="1:28" s="103" customFormat="1" ht="14.25" customHeight="1" x14ac:dyDescent="0.25">
      <c r="A428" s="97"/>
      <c r="B428" s="97"/>
      <c r="C428" s="97"/>
      <c r="D428" s="7" t="s">
        <v>2817</v>
      </c>
      <c r="E428" s="97" t="s">
        <v>28</v>
      </c>
      <c r="F428" s="97" t="s">
        <v>2827</v>
      </c>
      <c r="G428" s="97" t="s">
        <v>2825</v>
      </c>
      <c r="H428" s="40" t="s">
        <v>2826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2828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8"/>
        <v>1450.9670833333332</v>
      </c>
      <c r="U428" s="5">
        <v>11607.736666666666</v>
      </c>
      <c r="V428" s="77">
        <f t="shared" si="59"/>
        <v>15960.637916666665</v>
      </c>
      <c r="W428" s="77">
        <f t="shared" si="60"/>
        <v>4352.901249999999</v>
      </c>
      <c r="X428" s="77">
        <f t="shared" si="61"/>
        <v>36275.177083333336</v>
      </c>
      <c r="Y428" s="104"/>
      <c r="AB428" s="67">
        <f t="shared" si="62"/>
        <v>11</v>
      </c>
    </row>
    <row r="429" spans="1:28" s="103" customFormat="1" ht="14.25" customHeight="1" x14ac:dyDescent="0.25">
      <c r="A429" s="97"/>
      <c r="B429" s="97"/>
      <c r="C429" s="97"/>
      <c r="D429" s="7" t="s">
        <v>2836</v>
      </c>
      <c r="E429" s="97" t="s">
        <v>713</v>
      </c>
      <c r="F429" s="97" t="s">
        <v>811</v>
      </c>
      <c r="G429" s="97" t="s">
        <v>2838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2837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3399</v>
      </c>
      <c r="W429" s="77">
        <f t="shared" si="60"/>
        <v>927</v>
      </c>
      <c r="X429" s="77">
        <f t="shared" si="61"/>
        <v>7726</v>
      </c>
      <c r="Y429" s="104"/>
      <c r="AB429" s="67">
        <f t="shared" si="62"/>
        <v>11</v>
      </c>
    </row>
    <row r="430" spans="1:28" s="111" customFormat="1" x14ac:dyDescent="0.25">
      <c r="A430" s="98"/>
      <c r="B430" s="98"/>
      <c r="C430" s="98"/>
      <c r="D430" s="590" t="s">
        <v>2829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3">SUM(V420:V429)</f>
        <v>457858.24333333346</v>
      </c>
      <c r="W430" s="109">
        <f t="shared" si="63"/>
        <v>124870.42999999996</v>
      </c>
      <c r="X430" s="109">
        <f t="shared" si="63"/>
        <v>1040596.916666667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2869</v>
      </c>
      <c r="E432" s="97" t="s">
        <v>2868</v>
      </c>
      <c r="F432" s="97"/>
      <c r="G432" s="97" t="s">
        <v>2870</v>
      </c>
      <c r="H432" s="40" t="s">
        <v>2867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2866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20777.5</v>
      </c>
      <c r="W432" s="77">
        <f>+V432-U432</f>
        <v>6233.25</v>
      </c>
      <c r="X432" s="77">
        <f>P432-V432</f>
        <v>54022.5</v>
      </c>
      <c r="Y432" s="104"/>
      <c r="AB432" s="67">
        <f t="shared" ref="AB432" si="64">IF((DATEDIF(I432,AB$4,"m"))&gt;=36,36,(DATEDIF(I432,AB$4,"m")))</f>
        <v>10</v>
      </c>
    </row>
    <row r="433" spans="1:28" s="111" customFormat="1" x14ac:dyDescent="0.25">
      <c r="A433" s="98"/>
      <c r="B433" s="98"/>
      <c r="C433" s="98"/>
      <c r="D433" s="590" t="s">
        <v>2871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5">SUM(V432)</f>
        <v>20777.5</v>
      </c>
      <c r="W433" s="109">
        <f t="shared" si="65"/>
        <v>6233.25</v>
      </c>
      <c r="X433" s="109">
        <f t="shared" si="65"/>
        <v>54022.5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2872</v>
      </c>
      <c r="E436" s="97" t="s">
        <v>83</v>
      </c>
      <c r="F436" s="97" t="s">
        <v>2873</v>
      </c>
      <c r="G436" s="97" t="s">
        <v>2874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2875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20319.43</v>
      </c>
      <c r="W436" s="77">
        <f>+V436-U436</f>
        <v>6773.1433333333334</v>
      </c>
      <c r="X436" s="77">
        <f>P436-V436</f>
        <v>60959.29</v>
      </c>
      <c r="Y436" s="104"/>
      <c r="AB436" s="67">
        <f t="shared" ref="AB436" si="66">IF((DATEDIF(I436,AB$4,"m"))&gt;=36,36,(DATEDIF(I436,AB$4,"m")))</f>
        <v>9</v>
      </c>
    </row>
    <row r="437" spans="1:28" s="111" customFormat="1" x14ac:dyDescent="0.25">
      <c r="A437" s="98"/>
      <c r="B437" s="98"/>
      <c r="C437" s="98"/>
      <c r="D437" s="590" t="s">
        <v>2876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7">SUM(V436)</f>
        <v>20319.43</v>
      </c>
      <c r="W437" s="109">
        <f t="shared" si="67"/>
        <v>6773.1433333333334</v>
      </c>
      <c r="X437" s="109">
        <f t="shared" si="67"/>
        <v>60959.29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2836</v>
      </c>
      <c r="E440" s="97" t="s">
        <v>28</v>
      </c>
      <c r="F440" s="97" t="s">
        <v>811</v>
      </c>
      <c r="G440" s="97" t="s">
        <v>2883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2884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2222</v>
      </c>
      <c r="W440" s="77">
        <f t="shared" ref="W440" si="68">+V440-U440</f>
        <v>833.25</v>
      </c>
      <c r="X440" s="77">
        <f t="shared" ref="X440" si="69">P440-V440</f>
        <v>7778</v>
      </c>
      <c r="Y440" s="104"/>
      <c r="AB440" s="67">
        <f t="shared" ref="AB440" si="70">IF((DATEDIF(I440,AB$4,"m"))&gt;=36,36,(DATEDIF(I440,AB$4,"m")))</f>
        <v>8</v>
      </c>
    </row>
    <row r="441" spans="1:28" s="103" customFormat="1" ht="14.25" customHeight="1" x14ac:dyDescent="0.25">
      <c r="A441" s="97"/>
      <c r="B441" s="97"/>
      <c r="C441" s="97"/>
      <c r="D441" s="7" t="s">
        <v>2836</v>
      </c>
      <c r="E441" s="97" t="s">
        <v>28</v>
      </c>
      <c r="F441" s="97" t="s">
        <v>2885</v>
      </c>
      <c r="G441" s="97" t="s">
        <v>2886</v>
      </c>
      <c r="H441" s="40" t="s">
        <v>2826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2887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5202.2666666666673</v>
      </c>
      <c r="W441" s="77">
        <f t="shared" ref="W441" si="71">+V441-U441</f>
        <v>1950.8500000000004</v>
      </c>
      <c r="X441" s="77">
        <f t="shared" ref="X441" si="72">P441-V441</f>
        <v>18208.933333333334</v>
      </c>
      <c r="Y441" s="104"/>
      <c r="AB441" s="67">
        <f t="shared" ref="AB441" si="73">IF((DATEDIF(I441,AB$4,"m"))&gt;=36,36,(DATEDIF(I441,AB$4,"m")))</f>
        <v>8</v>
      </c>
    </row>
    <row r="442" spans="1:28" s="111" customFormat="1" x14ac:dyDescent="0.25">
      <c r="A442" s="98"/>
      <c r="B442" s="98"/>
      <c r="C442" s="98"/>
      <c r="D442" s="590" t="s">
        <v>2882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>SUM(V440:V441)</f>
        <v>7424.2666666666673</v>
      </c>
      <c r="W442" s="109">
        <f t="shared" ref="V442:X442" si="74">SUM(W440:W441)</f>
        <v>2784.1000000000004</v>
      </c>
      <c r="X442" s="109">
        <f t="shared" si="74"/>
        <v>25986.933333333334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90" t="s">
        <v>2749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1">
        <f>+P418+P384+P381+P430+P433+P437+P442</f>
        <v>2882793.42</v>
      </c>
      <c r="Q445" s="616"/>
      <c r="R445" s="616"/>
      <c r="S445" s="103"/>
      <c r="T445" s="591">
        <f>+T381+T384+T418+T430+T433+T437+T442</f>
        <v>80076.261666666687</v>
      </c>
      <c r="U445" s="591">
        <v>672422.84722222225</v>
      </c>
      <c r="V445" s="591">
        <f>+V381+V384+V418+V430+V433+V437+V442</f>
        <v>912651.63222222286</v>
      </c>
      <c r="W445" s="591">
        <f>+W381+W384+W418+W430+W433+W437+W442</f>
        <v>240228.78500000009</v>
      </c>
      <c r="X445" s="591">
        <f>+X381+X384+X418+X430+X433+X437+X442</f>
        <v>1970141.7877777789</v>
      </c>
      <c r="Z445" s="137"/>
    </row>
    <row r="446" spans="1:28" s="111" customFormat="1" x14ac:dyDescent="0.25">
      <c r="A446" s="590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6"/>
      <c r="Q446" s="616"/>
      <c r="R446" s="616"/>
      <c r="S446" s="103"/>
      <c r="T446" s="616"/>
      <c r="U446" s="616"/>
      <c r="V446" s="616"/>
      <c r="W446" s="616"/>
      <c r="X446" s="616"/>
      <c r="Z446" s="137"/>
    </row>
    <row r="447" spans="1:28" s="111" customFormat="1" x14ac:dyDescent="0.25">
      <c r="A447" s="590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6"/>
      <c r="Q447" s="616"/>
      <c r="R447" s="616"/>
      <c r="S447" s="103"/>
      <c r="T447" s="616"/>
      <c r="U447" s="616"/>
      <c r="V447" s="616"/>
      <c r="W447" s="616"/>
      <c r="X447" s="616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2936</v>
      </c>
      <c r="E449" s="97" t="s">
        <v>680</v>
      </c>
      <c r="F449" s="97" t="s">
        <v>2937</v>
      </c>
      <c r="G449" s="97" t="s">
        <v>2938</v>
      </c>
      <c r="H449" s="40" t="s">
        <v>2826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2939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505.38888888888891</v>
      </c>
      <c r="W449" s="77">
        <f>+V449-U449</f>
        <v>505.38888888888891</v>
      </c>
      <c r="X449" s="77">
        <f t="shared" ref="X449" si="75">P449-V449</f>
        <v>17689.611111111109</v>
      </c>
      <c r="Y449" s="104"/>
      <c r="AB449" s="67">
        <f t="shared" ref="AB449" si="76">IF((DATEDIF(I449,AB$4,"m"))&gt;=36,36,(DATEDIF(I449,AB$4,"m")))</f>
        <v>1</v>
      </c>
    </row>
    <row r="450" spans="1:28" s="111" customFormat="1" x14ac:dyDescent="0.25">
      <c r="A450" s="98"/>
      <c r="B450" s="98"/>
      <c r="C450" s="98"/>
      <c r="D450" s="590" t="s">
        <v>2943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7">SUM(V448:V449)</f>
        <v>505.38888888888891</v>
      </c>
      <c r="W450" s="109">
        <f t="shared" si="77"/>
        <v>505.38888888888891</v>
      </c>
      <c r="X450" s="109">
        <f t="shared" si="77"/>
        <v>17689.611111111109</v>
      </c>
      <c r="AB450" s="137"/>
    </row>
    <row r="451" spans="1:28" s="111" customFormat="1" x14ac:dyDescent="0.25">
      <c r="A451" s="590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6"/>
      <c r="Q451" s="616"/>
      <c r="R451" s="616"/>
      <c r="S451" s="103"/>
      <c r="T451" s="616"/>
      <c r="U451" s="616"/>
      <c r="V451" s="616"/>
      <c r="W451" s="616"/>
      <c r="X451" s="616"/>
      <c r="Z451" s="137"/>
    </row>
    <row r="452" spans="1:28" s="111" customFormat="1" x14ac:dyDescent="0.25">
      <c r="A452" s="590"/>
      <c r="B452" s="98"/>
      <c r="C452" s="98"/>
      <c r="E452" s="98"/>
      <c r="F452" s="98"/>
      <c r="G452" s="98"/>
      <c r="H452" s="98"/>
      <c r="I452" s="106"/>
      <c r="J452" s="107"/>
      <c r="K452" s="107"/>
      <c r="L452" s="108"/>
      <c r="M452" s="98"/>
      <c r="N452" s="98"/>
      <c r="O452" s="98"/>
      <c r="P452" s="616"/>
      <c r="Q452" s="616"/>
      <c r="R452" s="616"/>
      <c r="S452" s="103"/>
      <c r="T452" s="616"/>
      <c r="U452" s="616"/>
      <c r="V452" s="616"/>
      <c r="W452" s="616"/>
      <c r="X452" s="616"/>
      <c r="Z452" s="137"/>
    </row>
    <row r="453" spans="1:28" s="111" customFormat="1" x14ac:dyDescent="0.25">
      <c r="A453" s="590" t="s">
        <v>2942</v>
      </c>
      <c r="B453" s="98"/>
      <c r="C453" s="98"/>
      <c r="E453" s="98"/>
      <c r="F453" s="98"/>
      <c r="G453" s="98"/>
      <c r="H453" s="98"/>
      <c r="I453" s="106"/>
      <c r="J453" s="107"/>
      <c r="K453" s="107"/>
      <c r="L453" s="108"/>
      <c r="M453" s="98"/>
      <c r="N453" s="98"/>
      <c r="O453" s="98"/>
      <c r="P453" s="591">
        <f>+P450</f>
        <v>18195</v>
      </c>
      <c r="Q453" s="616"/>
      <c r="R453" s="616"/>
      <c r="S453" s="103"/>
      <c r="T453" s="591">
        <f>+T450</f>
        <v>505.38888888888891</v>
      </c>
      <c r="U453" s="591">
        <f>+U450</f>
        <v>0</v>
      </c>
      <c r="V453" s="591">
        <f>+V450</f>
        <v>505.38888888888891</v>
      </c>
      <c r="W453" s="591">
        <f>+W450</f>
        <v>505.38888888888891</v>
      </c>
      <c r="X453" s="591">
        <f>+X450</f>
        <v>17689.611111111109</v>
      </c>
      <c r="Z453" s="137"/>
    </row>
    <row r="454" spans="1:28" s="111" customFormat="1" x14ac:dyDescent="0.25">
      <c r="A454" s="590"/>
      <c r="B454" s="98"/>
      <c r="C454" s="98"/>
      <c r="E454" s="98"/>
      <c r="F454" s="98"/>
      <c r="G454" s="98"/>
      <c r="H454" s="98"/>
      <c r="I454" s="106"/>
      <c r="J454" s="107"/>
      <c r="K454" s="107"/>
      <c r="L454" s="108"/>
      <c r="M454" s="98"/>
      <c r="N454" s="98"/>
      <c r="O454" s="98"/>
      <c r="P454" s="616"/>
      <c r="Q454" s="616"/>
      <c r="R454" s="616"/>
      <c r="S454" s="103"/>
      <c r="T454" s="616"/>
      <c r="U454" s="616"/>
      <c r="V454" s="616"/>
      <c r="W454" s="616"/>
      <c r="X454" s="616"/>
      <c r="Z454" s="137"/>
    </row>
    <row r="455" spans="1:28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8" s="33" customFormat="1" ht="16.5" thickBot="1" x14ac:dyDescent="0.3">
      <c r="A456" s="22" t="s">
        <v>2941</v>
      </c>
      <c r="B456" s="57"/>
      <c r="C456" s="57"/>
      <c r="D456" s="57"/>
      <c r="E456" s="57"/>
      <c r="F456" s="57"/>
      <c r="G456" s="57"/>
      <c r="H456" s="57"/>
      <c r="I456" s="73"/>
      <c r="J456" s="58"/>
      <c r="K456" s="58"/>
      <c r="L456" s="59"/>
      <c r="M456" s="57"/>
      <c r="N456" s="57"/>
      <c r="O456" s="57"/>
      <c r="P456" s="86">
        <f>+P378+P445+P453</f>
        <v>19873031.517990001</v>
      </c>
      <c r="Q456" s="28"/>
      <c r="R456" s="28"/>
      <c r="S456" s="28"/>
      <c r="T456" s="86">
        <f>+T378+T445+T453</f>
        <v>194477.65042777779</v>
      </c>
      <c r="U456" s="86">
        <v>17982909.066406701</v>
      </c>
      <c r="V456" s="86">
        <f>+V378+V445+V453</f>
        <v>18565331.239912223</v>
      </c>
      <c r="W456" s="86">
        <f>+W378+W445+W453</f>
        <v>582422.17350555572</v>
      </c>
      <c r="X456" s="86">
        <f>+X378+X445+X453</f>
        <v>2316769.2969666678</v>
      </c>
    </row>
    <row r="457" spans="1:28" ht="16.5" thickTop="1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8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541"/>
      <c r="S458" s="33"/>
      <c r="T458" s="7"/>
      <c r="U458" s="7"/>
      <c r="V458" s="7"/>
      <c r="W458" s="7"/>
      <c r="X458" s="7"/>
    </row>
    <row r="459" spans="1:28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541"/>
      <c r="S459" s="33"/>
      <c r="T459" s="447"/>
      <c r="U459" s="7"/>
      <c r="V459" s="7"/>
      <c r="W459" s="7"/>
      <c r="X459" s="7"/>
    </row>
    <row r="460" spans="1:28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541"/>
      <c r="S460" s="33"/>
      <c r="T460" s="7"/>
      <c r="U460" s="7"/>
      <c r="V460" s="7"/>
      <c r="W460" s="7"/>
      <c r="X460" s="7"/>
    </row>
    <row r="461" spans="1:28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541"/>
      <c r="S461" s="33"/>
      <c r="T461" s="7"/>
      <c r="U461" s="7"/>
      <c r="V461" s="7"/>
      <c r="W461" s="7"/>
      <c r="X461" s="7"/>
    </row>
    <row r="462" spans="1:28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541"/>
      <c r="S462" s="33"/>
      <c r="T462" s="7"/>
      <c r="U462" s="7"/>
      <c r="V462" s="7"/>
      <c r="W462" s="7"/>
      <c r="X462" s="7"/>
    </row>
    <row r="463" spans="1:28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541"/>
      <c r="S463" s="33"/>
      <c r="T463" s="7"/>
      <c r="U463" s="7"/>
      <c r="V463" s="7"/>
      <c r="W463" s="7"/>
      <c r="X463" s="7"/>
    </row>
    <row r="464" spans="1:28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541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622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622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34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D592" s="34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D593" s="34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D594" s="34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D595" s="34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116"/>
      <c r="B597" s="116"/>
      <c r="C597" s="116"/>
    </row>
    <row r="598" spans="1:24" x14ac:dyDescent="0.25">
      <c r="A598" s="96"/>
      <c r="B598" s="96"/>
      <c r="C598" s="96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116"/>
      <c r="B600" s="116"/>
      <c r="C600" s="116"/>
      <c r="J600" s="36"/>
      <c r="K600" s="36"/>
      <c r="L600" s="7"/>
      <c r="M600" s="7"/>
      <c r="N600" s="7"/>
      <c r="O600" s="7"/>
      <c r="P600" s="7"/>
      <c r="S600" s="33"/>
      <c r="T600" s="7"/>
      <c r="U600" s="7"/>
      <c r="V600" s="7"/>
      <c r="W600" s="7"/>
      <c r="X600" s="7"/>
    </row>
    <row r="601" spans="1:24" x14ac:dyDescent="0.25">
      <c r="A601" s="116"/>
      <c r="B601" s="116"/>
      <c r="C601" s="116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116"/>
      <c r="B602" s="116"/>
      <c r="C602" s="116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116" t="s">
        <v>387</v>
      </c>
      <c r="B603" s="116"/>
      <c r="C603" s="116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N77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2"/>
    </row>
    <row r="3" spans="1:23" ht="20.25" x14ac:dyDescent="0.3">
      <c r="A3" s="673" t="s">
        <v>2501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2"/>
    </row>
    <row r="4" spans="1:23" x14ac:dyDescent="0.2">
      <c r="A4" s="676" t="str">
        <f>'Equipos de Producción'!A3:S3</f>
        <v>(Al 31 de Marzo del 2016)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42460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9" t="s">
        <v>818</v>
      </c>
      <c r="I6" s="670"/>
      <c r="J6" s="671"/>
      <c r="K6" s="4"/>
      <c r="L6" s="4"/>
      <c r="M6" s="4"/>
      <c r="N6" s="447"/>
      <c r="O6" s="7"/>
      <c r="P6" s="662" t="s">
        <v>3</v>
      </c>
      <c r="Q6" s="663"/>
      <c r="R6" s="663"/>
      <c r="S6" s="664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Febrero 2016</v>
      </c>
      <c r="S7" s="10" t="str">
        <f>+'Equipos de Producción'!$T$6</f>
        <v>Deprec. a Registrar Febrero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(N62/O62)/12</f>
        <v>250.00016666666667</v>
      </c>
      <c r="Q62" s="5">
        <v>14000.009333333333</v>
      </c>
      <c r="R62" s="455">
        <f>P62*W62</f>
        <v>14750.009833333334</v>
      </c>
      <c r="S62" s="15">
        <f>R62-Q62</f>
        <v>750.0005000000001</v>
      </c>
      <c r="T62" s="455">
        <f>N62-R62</f>
        <v>250.0001666666667</v>
      </c>
      <c r="U62" s="52">
        <v>15407</v>
      </c>
      <c r="W62" s="44">
        <f t="shared" si="6"/>
        <v>59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(N63/O63)/12</f>
        <v>35.992833333333337</v>
      </c>
      <c r="Q63" s="5">
        <v>2015.5986666666668</v>
      </c>
      <c r="R63" s="455">
        <f>P63*W63</f>
        <v>2123.5771666666669</v>
      </c>
      <c r="S63" s="15">
        <f>R63-Q63</f>
        <v>107.97850000000017</v>
      </c>
      <c r="T63" s="455">
        <f>N63-R63</f>
        <v>35.992833333333238</v>
      </c>
      <c r="U63" s="52">
        <v>15407</v>
      </c>
      <c r="W63" s="44">
        <f t="shared" si="6"/>
        <v>59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(N64/O64)/12</f>
        <v>344.13333333333338</v>
      </c>
      <c r="Q64" s="5">
        <v>19271.466666666671</v>
      </c>
      <c r="R64" s="455">
        <f>P64*W64</f>
        <v>20303.866666666669</v>
      </c>
      <c r="S64" s="15">
        <f>R64-Q64</f>
        <v>1032.3999999999978</v>
      </c>
      <c r="T64" s="455">
        <f>N64-R64</f>
        <v>344.13333333333139</v>
      </c>
      <c r="U64" s="52">
        <v>15407</v>
      </c>
      <c r="W64" s="44">
        <f t="shared" si="6"/>
        <v>59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630.12633333333338</v>
      </c>
      <c r="Q65" s="466">
        <v>35287.074666666667</v>
      </c>
      <c r="R65" s="466">
        <f>SUM(R62:R64)</f>
        <v>37177.453666666668</v>
      </c>
      <c r="S65" s="466">
        <f>SUM(S62:S64)</f>
        <v>1890.3789999999981</v>
      </c>
      <c r="T65" s="466">
        <f>SUM(T62:T64)</f>
        <v>630.12633333333133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630.12633333333338</v>
      </c>
      <c r="Q67" s="468">
        <v>767252.9546666668</v>
      </c>
      <c r="R67" s="468">
        <f>+R65+R60+R52</f>
        <v>769143.33366666676</v>
      </c>
      <c r="S67" s="468">
        <f>+S65+S60+S52</f>
        <v>1890.3789999999981</v>
      </c>
      <c r="T67" s="468">
        <f>+T65+T60+T52</f>
        <v>680.12633333329086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14886.666666666666</v>
      </c>
      <c r="S69" s="15">
        <f t="shared" ref="S69:S90" si="8">R69-Q69</f>
        <v>1015</v>
      </c>
      <c r="T69" s="455">
        <f t="shared" ref="T69:T90" si="9">N69-R69</f>
        <v>5413.3333333333339</v>
      </c>
      <c r="U69" s="442">
        <v>17271</v>
      </c>
      <c r="W69" s="44">
        <f t="shared" ref="W69:W90" si="10">IF((DATEDIF(G69,W$5,"m"))&gt;=60,60,(DATEDIF(G69,W$5,"m")))</f>
        <v>44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14886.666666666666</v>
      </c>
      <c r="S70" s="15">
        <f t="shared" si="8"/>
        <v>1015</v>
      </c>
      <c r="T70" s="455">
        <f t="shared" si="9"/>
        <v>5413.3333333333339</v>
      </c>
      <c r="U70" s="442">
        <v>17271</v>
      </c>
      <c r="W70" s="44">
        <f t="shared" si="10"/>
        <v>44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14886.666666666666</v>
      </c>
      <c r="S71" s="15">
        <f t="shared" si="8"/>
        <v>1015</v>
      </c>
      <c r="T71" s="455">
        <f t="shared" si="9"/>
        <v>5413.3333333333339</v>
      </c>
      <c r="U71" s="442">
        <v>17271</v>
      </c>
      <c r="W71" s="44">
        <f t="shared" si="10"/>
        <v>44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723.06666666666672</v>
      </c>
      <c r="S72" s="15">
        <f t="shared" si="8"/>
        <v>49.300000000000068</v>
      </c>
      <c r="T72" s="455">
        <f t="shared" si="9"/>
        <v>262.93333333333317</v>
      </c>
      <c r="U72" s="442">
        <v>17316</v>
      </c>
      <c r="W72" s="44">
        <f t="shared" si="10"/>
        <v>44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723.06666666666672</v>
      </c>
      <c r="S73" s="15">
        <f t="shared" si="8"/>
        <v>49.300000000000068</v>
      </c>
      <c r="T73" s="455">
        <f t="shared" si="9"/>
        <v>262.93333333333317</v>
      </c>
      <c r="U73" s="442">
        <v>17316</v>
      </c>
      <c r="W73" s="44">
        <f t="shared" si="10"/>
        <v>44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723.06666666666672</v>
      </c>
      <c r="S74" s="15">
        <f t="shared" si="8"/>
        <v>49.300000000000068</v>
      </c>
      <c r="T74" s="455">
        <f t="shared" si="9"/>
        <v>262.93333333333317</v>
      </c>
      <c r="U74" s="442">
        <v>17316</v>
      </c>
      <c r="W74" s="44">
        <f t="shared" si="10"/>
        <v>44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723.06666666666672</v>
      </c>
      <c r="S75" s="15">
        <f t="shared" si="8"/>
        <v>49.300000000000068</v>
      </c>
      <c r="T75" s="455">
        <f t="shared" si="9"/>
        <v>262.93333333333317</v>
      </c>
      <c r="U75" s="442">
        <v>17316</v>
      </c>
      <c r="W75" s="44">
        <f t="shared" si="10"/>
        <v>44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723.06666666666672</v>
      </c>
      <c r="S76" s="15">
        <f t="shared" si="8"/>
        <v>49.300000000000068</v>
      </c>
      <c r="T76" s="455">
        <f t="shared" si="9"/>
        <v>262.93333333333317</v>
      </c>
      <c r="U76" s="442">
        <v>17316</v>
      </c>
      <c r="W76" s="44">
        <f t="shared" si="10"/>
        <v>44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1020.8</v>
      </c>
      <c r="S77" s="15">
        <f t="shared" si="8"/>
        <v>69.600000000000023</v>
      </c>
      <c r="T77" s="455">
        <f t="shared" si="9"/>
        <v>371.20000000000005</v>
      </c>
      <c r="U77" s="442">
        <v>17316</v>
      </c>
      <c r="W77" s="44">
        <f t="shared" si="10"/>
        <v>44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1020.8</v>
      </c>
      <c r="S78" s="15">
        <f t="shared" si="8"/>
        <v>69.600000000000023</v>
      </c>
      <c r="T78" s="455">
        <f t="shared" si="9"/>
        <v>371.20000000000005</v>
      </c>
      <c r="U78" s="442">
        <v>17316</v>
      </c>
      <c r="W78" s="44">
        <f t="shared" si="10"/>
        <v>44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1020.8</v>
      </c>
      <c r="S79" s="15">
        <f t="shared" si="8"/>
        <v>69.600000000000023</v>
      </c>
      <c r="T79" s="455">
        <f t="shared" si="9"/>
        <v>371.20000000000005</v>
      </c>
      <c r="U79" s="442">
        <v>17316</v>
      </c>
      <c r="W79" s="44">
        <f t="shared" si="10"/>
        <v>44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1020.8</v>
      </c>
      <c r="S80" s="15">
        <f t="shared" si="8"/>
        <v>69.600000000000023</v>
      </c>
      <c r="T80" s="455">
        <f t="shared" si="9"/>
        <v>371.20000000000005</v>
      </c>
      <c r="U80" s="442">
        <v>17316</v>
      </c>
      <c r="W80" s="44">
        <f t="shared" si="10"/>
        <v>44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1020.8</v>
      </c>
      <c r="S81" s="15">
        <f t="shared" si="8"/>
        <v>69.600000000000023</v>
      </c>
      <c r="T81" s="455">
        <f t="shared" si="9"/>
        <v>371.20000000000005</v>
      </c>
      <c r="U81" s="442">
        <v>17316</v>
      </c>
      <c r="W81" s="44">
        <f t="shared" si="10"/>
        <v>44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1020.8</v>
      </c>
      <c r="S82" s="15">
        <f t="shared" si="8"/>
        <v>69.600000000000023</v>
      </c>
      <c r="T82" s="455">
        <f t="shared" si="9"/>
        <v>371.20000000000005</v>
      </c>
      <c r="U82" s="442">
        <v>17316</v>
      </c>
      <c r="W82" s="44">
        <f t="shared" si="10"/>
        <v>44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5869.5999999999985</v>
      </c>
      <c r="S83" s="15">
        <f t="shared" si="8"/>
        <v>400.19999999999982</v>
      </c>
      <c r="T83" s="455">
        <f t="shared" si="9"/>
        <v>2134.4000000000005</v>
      </c>
      <c r="U83" s="442">
        <v>17316</v>
      </c>
      <c r="W83" s="44">
        <f t="shared" si="10"/>
        <v>44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5869.5999999999985</v>
      </c>
      <c r="S84" s="15">
        <f t="shared" si="8"/>
        <v>400.19999999999982</v>
      </c>
      <c r="T84" s="455">
        <f t="shared" si="9"/>
        <v>2134.4000000000005</v>
      </c>
      <c r="U84" s="442">
        <v>17316</v>
      </c>
      <c r="W84" s="44">
        <f t="shared" si="10"/>
        <v>44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5869.5999999999985</v>
      </c>
      <c r="S85" s="15">
        <f t="shared" si="8"/>
        <v>400.19999999999982</v>
      </c>
      <c r="T85" s="455">
        <f t="shared" si="9"/>
        <v>2134.4000000000005</v>
      </c>
      <c r="U85" s="442">
        <v>17316</v>
      </c>
      <c r="W85" s="44">
        <f t="shared" si="10"/>
        <v>44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5869.5999999999985</v>
      </c>
      <c r="S86" s="15">
        <f t="shared" si="8"/>
        <v>400.19999999999982</v>
      </c>
      <c r="T86" s="455">
        <f t="shared" si="9"/>
        <v>2134.4000000000005</v>
      </c>
      <c r="U86" s="442">
        <v>17316</v>
      </c>
      <c r="W86" s="44">
        <f t="shared" si="10"/>
        <v>44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5189.0666666666666</v>
      </c>
      <c r="S87" s="15">
        <f t="shared" si="8"/>
        <v>353.80000000000018</v>
      </c>
      <c r="T87" s="455">
        <f t="shared" si="9"/>
        <v>1886.9333333333325</v>
      </c>
      <c r="U87" s="442">
        <v>17316</v>
      </c>
      <c r="W87" s="44">
        <f t="shared" si="10"/>
        <v>44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5189.0666666666666</v>
      </c>
      <c r="S88" s="15">
        <f t="shared" si="8"/>
        <v>353.80000000000018</v>
      </c>
      <c r="T88" s="455">
        <f t="shared" si="9"/>
        <v>1886.9333333333325</v>
      </c>
      <c r="U88" s="442">
        <v>17316</v>
      </c>
      <c r="W88" s="44">
        <f t="shared" si="10"/>
        <v>44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5189.0666666666666</v>
      </c>
      <c r="S89" s="15">
        <f t="shared" si="8"/>
        <v>353.80000000000018</v>
      </c>
      <c r="T89" s="455">
        <f t="shared" si="9"/>
        <v>1886.9333333333325</v>
      </c>
      <c r="U89" s="442">
        <v>17316</v>
      </c>
      <c r="W89" s="44">
        <f t="shared" si="10"/>
        <v>44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5189.0666666666666</v>
      </c>
      <c r="S90" s="15">
        <f t="shared" si="8"/>
        <v>353.80000000000018</v>
      </c>
      <c r="T90" s="455">
        <f t="shared" si="9"/>
        <v>1886.9333333333325</v>
      </c>
      <c r="U90" s="442">
        <v>17316</v>
      </c>
      <c r="W90" s="44">
        <f t="shared" si="10"/>
        <v>44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98634.800000000017</v>
      </c>
      <c r="S91" s="466">
        <f>SUM(S69:S90)</f>
        <v>6725.1</v>
      </c>
      <c r="T91" s="466">
        <f>SUM(T69:T90)</f>
        <v>35867.200000000019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2750</v>
      </c>
      <c r="L93" s="461"/>
      <c r="N93" s="472">
        <f>+N67+N91</f>
        <v>904325.46000000008</v>
      </c>
      <c r="P93" s="472">
        <f>+P67+P91</f>
        <v>2871.8263333333343</v>
      </c>
      <c r="Q93" s="472">
        <v>859162.65466666676</v>
      </c>
      <c r="R93" s="472">
        <f>+R67+R91</f>
        <v>867778.13366666681</v>
      </c>
      <c r="S93" s="472">
        <f>+S67+S91</f>
        <v>8615.4789999999994</v>
      </c>
      <c r="T93" s="472">
        <f>+T67+T91</f>
        <v>36547.326333333309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G73" zoomScaleNormal="100" workbookViewId="0">
      <selection activeCell="S92" sqref="S92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7" t="s">
        <v>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22" s="78" customFormat="1" ht="15.75" x14ac:dyDescent="0.25">
      <c r="A2" s="678" t="s">
        <v>2564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</row>
    <row r="3" spans="1:22" x14ac:dyDescent="0.2">
      <c r="A3" s="676" t="str">
        <f>'Equipos de Producción'!A3:S3</f>
        <v>(Al 31 de Marzo del 2016)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42460</v>
      </c>
    </row>
    <row r="6" spans="1:22" ht="15.75" x14ac:dyDescent="0.25">
      <c r="A6" s="499"/>
      <c r="O6" s="662" t="s">
        <v>3</v>
      </c>
      <c r="P6" s="663"/>
      <c r="Q6" s="663"/>
      <c r="R6" s="664"/>
      <c r="V6" s="45"/>
    </row>
    <row r="7" spans="1:22" s="500" customFormat="1" ht="63" x14ac:dyDescent="0.25">
      <c r="A7" s="600" t="s">
        <v>2565</v>
      </c>
      <c r="B7" s="600" t="s">
        <v>2566</v>
      </c>
      <c r="C7" s="600" t="s">
        <v>8</v>
      </c>
      <c r="D7" s="600" t="s">
        <v>9</v>
      </c>
      <c r="E7" s="600" t="s">
        <v>11</v>
      </c>
      <c r="F7" s="600" t="s">
        <v>2567</v>
      </c>
      <c r="G7" s="600" t="s">
        <v>13</v>
      </c>
      <c r="H7" s="600" t="s">
        <v>14</v>
      </c>
      <c r="I7" s="600" t="s">
        <v>15</v>
      </c>
      <c r="J7" s="600" t="s">
        <v>2568</v>
      </c>
      <c r="K7" s="600" t="s">
        <v>2569</v>
      </c>
      <c r="L7" s="600" t="s">
        <v>2570</v>
      </c>
      <c r="M7" s="617" t="s">
        <v>19</v>
      </c>
      <c r="N7" s="620" t="s">
        <v>2571</v>
      </c>
      <c r="O7" s="618" t="s">
        <v>22</v>
      </c>
      <c r="P7" s="10" t="str">
        <f>+'Equipos de Producción'!$R$6</f>
        <v>Acumulada Diciembre 2015</v>
      </c>
      <c r="Q7" s="10" t="str">
        <f>+'Equipos de Producción'!$S$6</f>
        <v>Acumulada Febrero 2016</v>
      </c>
      <c r="R7" s="10" t="str">
        <f>+'Equipos de Producción'!$T$6</f>
        <v>Deprec. a Registrar Febrero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1314794.9723999999</v>
      </c>
      <c r="Q26" s="605">
        <f>SUM(Q8:Q25)</f>
        <v>1314794.9723999999</v>
      </c>
      <c r="R26" s="605">
        <f>SUM(R8:R25)</f>
        <v>0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2604</v>
      </c>
      <c r="C30" s="512"/>
      <c r="D30" s="512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3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13922.85</v>
      </c>
      <c r="P31" s="605">
        <v>659808.15</v>
      </c>
      <c r="Q31" s="605">
        <f>SUM(Q29:Q30)</f>
        <v>673731</v>
      </c>
      <c r="R31" s="605">
        <f>SUM(R29:R30)</f>
        <v>13922.849999999977</v>
      </c>
      <c r="S31" s="605">
        <f>SUM(S29:S30)</f>
        <v>2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599</v>
      </c>
      <c r="C33" s="516"/>
      <c r="D33" s="516"/>
      <c r="M33" s="472">
        <f>+M26+M31</f>
        <v>1988564.9723999999</v>
      </c>
      <c r="N33" s="621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29222.404666666669</v>
      </c>
      <c r="R36" s="15">
        <f>Q36-P36</f>
        <v>1905.8090000000011</v>
      </c>
      <c r="S36" s="455">
        <f t="shared" ref="S36:S47" si="7">M36-Q36</f>
        <v>8894.7753333333312</v>
      </c>
      <c r="T36" s="505"/>
      <c r="V36" s="44">
        <f>IF((DATEDIF(F36,V$5,"m"))&gt;=60,60,(DATEDIF(F36,V$5,"m")))</f>
        <v>46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29222.404666666669</v>
      </c>
      <c r="R37" s="15">
        <f t="shared" ref="R37:R47" si="10">Q37-P37</f>
        <v>1905.8090000000011</v>
      </c>
      <c r="S37" s="455">
        <f t="shared" si="7"/>
        <v>8894.7753333333312</v>
      </c>
      <c r="T37" s="505"/>
      <c r="V37" s="44">
        <f t="shared" ref="V37:V47" si="11">IF((DATEDIF(F37,V$5,"m"))&gt;=60,60,(DATEDIF(F37,V$5,"m")))</f>
        <v>46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29222.404666666669</v>
      </c>
      <c r="R38" s="15">
        <f t="shared" si="10"/>
        <v>1905.8090000000011</v>
      </c>
      <c r="S38" s="455">
        <f t="shared" si="7"/>
        <v>8894.7753333333312</v>
      </c>
      <c r="T38" s="505"/>
      <c r="V38" s="44">
        <f t="shared" si="11"/>
        <v>46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29222.404666666669</v>
      </c>
      <c r="R39" s="15">
        <f t="shared" si="10"/>
        <v>1905.8090000000011</v>
      </c>
      <c r="S39" s="455">
        <f t="shared" si="7"/>
        <v>8894.7753333333312</v>
      </c>
      <c r="T39" s="505"/>
      <c r="V39" s="44">
        <f t="shared" si="11"/>
        <v>46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29222.404666666669</v>
      </c>
      <c r="R40" s="15">
        <f t="shared" si="10"/>
        <v>1905.8090000000011</v>
      </c>
      <c r="S40" s="455">
        <f t="shared" si="7"/>
        <v>8894.7753333333312</v>
      </c>
      <c r="T40" s="505"/>
      <c r="V40" s="44">
        <f t="shared" si="11"/>
        <v>46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29222.404666666669</v>
      </c>
      <c r="R41" s="15">
        <f t="shared" si="10"/>
        <v>1905.8090000000011</v>
      </c>
      <c r="S41" s="455">
        <f t="shared" si="7"/>
        <v>8894.7753333333312</v>
      </c>
      <c r="T41" s="505"/>
      <c r="V41" s="44">
        <f t="shared" si="11"/>
        <v>46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29222.405433333333</v>
      </c>
      <c r="R42" s="15">
        <f t="shared" si="10"/>
        <v>1905.8090499999998</v>
      </c>
      <c r="S42" s="455">
        <f t="shared" si="7"/>
        <v>8894.7755666666635</v>
      </c>
      <c r="T42" s="505"/>
      <c r="U42" s="485"/>
      <c r="V42" s="44">
        <f t="shared" si="11"/>
        <v>46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29222.405433333333</v>
      </c>
      <c r="R43" s="15">
        <f t="shared" si="10"/>
        <v>1905.8090499999998</v>
      </c>
      <c r="S43" s="455">
        <f t="shared" si="7"/>
        <v>8894.7755666666635</v>
      </c>
      <c r="T43" s="505"/>
      <c r="U43" s="485"/>
      <c r="V43" s="44">
        <f t="shared" si="11"/>
        <v>46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29222.405433333333</v>
      </c>
      <c r="R44" s="15">
        <f t="shared" si="10"/>
        <v>1905.8090499999998</v>
      </c>
      <c r="S44" s="455">
        <f t="shared" si="7"/>
        <v>8894.7755666666635</v>
      </c>
      <c r="T44" s="505"/>
      <c r="U44" s="485"/>
      <c r="V44" s="44">
        <f t="shared" si="11"/>
        <v>46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29222.405433333333</v>
      </c>
      <c r="R45" s="15">
        <f t="shared" si="10"/>
        <v>1905.8090499999998</v>
      </c>
      <c r="S45" s="455">
        <f t="shared" si="7"/>
        <v>8894.7755666666635</v>
      </c>
      <c r="T45" s="505"/>
      <c r="U45" s="485"/>
      <c r="V45" s="44">
        <f t="shared" si="11"/>
        <v>46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29222.405433333333</v>
      </c>
      <c r="R46" s="15">
        <f t="shared" si="10"/>
        <v>1905.8090499999998</v>
      </c>
      <c r="S46" s="455">
        <f t="shared" si="7"/>
        <v>8894.7755666666635</v>
      </c>
      <c r="T46" s="505"/>
      <c r="U46" s="485"/>
      <c r="V46" s="44">
        <f t="shared" si="11"/>
        <v>46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29222.405433333333</v>
      </c>
      <c r="R47" s="15">
        <f t="shared" si="10"/>
        <v>1905.8090499999998</v>
      </c>
      <c r="S47" s="455">
        <f t="shared" si="7"/>
        <v>8894.7755666666635</v>
      </c>
      <c r="T47" s="505"/>
      <c r="U47" s="485"/>
      <c r="V47" s="44">
        <f t="shared" si="11"/>
        <v>46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350668.86060000013</v>
      </c>
      <c r="R48" s="115">
        <f>SUM(R36:R47)</f>
        <v>22869.708300000006</v>
      </c>
      <c r="S48" s="115">
        <f>SUM(S36:S47)</f>
        <v>106737.30539999997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724</v>
      </c>
      <c r="C50" s="516"/>
      <c r="D50" s="516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2339194.8330000001</v>
      </c>
      <c r="R50" s="472">
        <f>+R48+R33</f>
        <v>36792.558299999982</v>
      </c>
      <c r="S50" s="472">
        <f>+S48+S33</f>
        <v>106777.30540000003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2966.6582304526733</v>
      </c>
      <c r="R52" s="15">
        <f t="shared" ref="R52:R59" si="12">Q52-P52</f>
        <v>306.89567901234523</v>
      </c>
      <c r="S52" s="455">
        <f t="shared" ref="S52:S59" si="13">M52-Q52</f>
        <v>3172.2553497942367</v>
      </c>
      <c r="T52" s="505">
        <v>18554</v>
      </c>
      <c r="U52" s="485"/>
      <c r="V52" s="44">
        <f t="shared" ref="V52:V59" si="14">IF((DATEDIF(F52,V$5,"m"))&gt;=60,60,(DATEDIF(F52,V$5,"m")))</f>
        <v>29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2659.762551440328</v>
      </c>
      <c r="Q53" s="455">
        <f t="shared" ref="Q53:Q59" si="16">O53*V53</f>
        <v>2966.6582304526733</v>
      </c>
      <c r="R53" s="15">
        <f t="shared" si="12"/>
        <v>306.89567901234523</v>
      </c>
      <c r="S53" s="455">
        <f t="shared" si="13"/>
        <v>3172.2553497942367</v>
      </c>
      <c r="T53" s="505">
        <v>18554</v>
      </c>
      <c r="U53" s="485"/>
      <c r="V53" s="44">
        <f t="shared" si="14"/>
        <v>29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5"/>
        <v>45.192386831275662</v>
      </c>
      <c r="P54" s="5">
        <v>1175.0020576131672</v>
      </c>
      <c r="Q54" s="455">
        <f t="shared" si="16"/>
        <v>1310.5792181069942</v>
      </c>
      <c r="R54" s="15">
        <f t="shared" si="12"/>
        <v>135.57716049382702</v>
      </c>
      <c r="S54" s="455">
        <f t="shared" si="13"/>
        <v>1401.9639917695458</v>
      </c>
      <c r="T54" s="505">
        <v>18554</v>
      </c>
      <c r="U54" s="485"/>
      <c r="V54" s="44">
        <f t="shared" si="14"/>
        <v>29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5"/>
        <v>45.192386831275662</v>
      </c>
      <c r="P55" s="5">
        <v>1175.0020576131672</v>
      </c>
      <c r="Q55" s="455">
        <f t="shared" si="16"/>
        <v>1310.5792181069942</v>
      </c>
      <c r="R55" s="15">
        <f t="shared" si="12"/>
        <v>135.57716049382702</v>
      </c>
      <c r="S55" s="455">
        <f t="shared" si="13"/>
        <v>1401.9639917695458</v>
      </c>
      <c r="T55" s="505">
        <v>18554</v>
      </c>
      <c r="U55" s="485"/>
      <c r="V55" s="44">
        <f t="shared" si="14"/>
        <v>29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5"/>
        <v>45.192386831275662</v>
      </c>
      <c r="P56" s="5">
        <v>1175.0020576131672</v>
      </c>
      <c r="Q56" s="455">
        <f t="shared" si="16"/>
        <v>1310.5792181069942</v>
      </c>
      <c r="R56" s="15">
        <f t="shared" si="12"/>
        <v>135.57716049382702</v>
      </c>
      <c r="S56" s="455">
        <f t="shared" si="13"/>
        <v>1401.9639917695458</v>
      </c>
      <c r="T56" s="505">
        <v>18554</v>
      </c>
      <c r="U56" s="485"/>
      <c r="V56" s="44">
        <f t="shared" si="14"/>
        <v>29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5"/>
        <v>45.192386831275662</v>
      </c>
      <c r="P57" s="5">
        <v>1175.0020576131672</v>
      </c>
      <c r="Q57" s="455">
        <f t="shared" si="16"/>
        <v>1310.5792181069942</v>
      </c>
      <c r="R57" s="15">
        <f t="shared" si="12"/>
        <v>135.57716049382702</v>
      </c>
      <c r="S57" s="455">
        <f t="shared" si="13"/>
        <v>1401.9639917695458</v>
      </c>
      <c r="T57" s="505">
        <v>18554</v>
      </c>
      <c r="U57" s="485"/>
      <c r="V57" s="44">
        <f t="shared" si="14"/>
        <v>29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5"/>
        <v>2204.1643333333332</v>
      </c>
      <c r="P58" s="5">
        <v>57308.272666666664</v>
      </c>
      <c r="Q58" s="455">
        <f t="shared" si="16"/>
        <v>63920.765666666659</v>
      </c>
      <c r="R58" s="15">
        <f t="shared" si="12"/>
        <v>6612.4929999999949</v>
      </c>
      <c r="S58" s="455">
        <f t="shared" si="13"/>
        <v>68330.094333333327</v>
      </c>
      <c r="T58" s="505" t="s">
        <v>2616</v>
      </c>
      <c r="U58" s="485"/>
      <c r="V58" s="44">
        <f t="shared" si="14"/>
        <v>29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5"/>
        <v>2204.1643333333332</v>
      </c>
      <c r="P59" s="5">
        <v>57308.272666666664</v>
      </c>
      <c r="Q59" s="455">
        <f t="shared" si="16"/>
        <v>63920.765666666659</v>
      </c>
      <c r="R59" s="15">
        <f t="shared" si="12"/>
        <v>6612.4929999999949</v>
      </c>
      <c r="S59" s="455">
        <f t="shared" si="13"/>
        <v>68330.094333333327</v>
      </c>
      <c r="T59" s="505" t="s">
        <v>2616</v>
      </c>
      <c r="U59" s="485"/>
      <c r="V59" s="44">
        <f t="shared" si="14"/>
        <v>29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139017.16466666665</v>
      </c>
      <c r="R60" s="115">
        <f>SUM(R52:R59)</f>
        <v>14381.085999999988</v>
      </c>
      <c r="S60" s="115">
        <f>SUM(S52:S59)</f>
        <v>148612.55533333332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7718.8066666666673</v>
      </c>
      <c r="R63" s="15">
        <f t="shared" ref="R63:R71" si="18">Q63-P63</f>
        <v>827.01500000000033</v>
      </c>
      <c r="S63" s="455">
        <f t="shared" ref="S63:S71" si="19">M63-Q63</f>
        <v>8822.493333333332</v>
      </c>
      <c r="T63" s="505">
        <v>18701</v>
      </c>
      <c r="U63" s="485"/>
      <c r="V63" s="44">
        <f t="shared" ref="V63:V71" si="20">IF((DATEDIF(F63,V$5,"m"))&gt;=60,60,(DATEDIF(F63,V$5,"m")))</f>
        <v>28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6148.0626666666667</v>
      </c>
      <c r="R64" s="15">
        <f t="shared" si="18"/>
        <v>658.72099999999955</v>
      </c>
      <c r="S64" s="455">
        <f t="shared" si="19"/>
        <v>7027.3573333333334</v>
      </c>
      <c r="T64" s="505">
        <v>18701</v>
      </c>
      <c r="U64" s="485"/>
      <c r="V64" s="44">
        <f t="shared" si="20"/>
        <v>28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3520.4640566666667</v>
      </c>
      <c r="R65" s="15">
        <f t="shared" si="18"/>
        <v>377.19257749999997</v>
      </c>
      <c r="S65" s="455">
        <f t="shared" si="19"/>
        <v>4024.3874933333336</v>
      </c>
      <c r="T65" s="505">
        <v>18701</v>
      </c>
      <c r="U65" s="485"/>
      <c r="V65" s="44">
        <f t="shared" si="20"/>
        <v>28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3520.4640566666667</v>
      </c>
      <c r="R66" s="15">
        <f t="shared" si="18"/>
        <v>377.19257749999997</v>
      </c>
      <c r="S66" s="455">
        <f t="shared" si="19"/>
        <v>4024.3874933333336</v>
      </c>
      <c r="T66" s="505">
        <v>18701</v>
      </c>
      <c r="U66" s="485"/>
      <c r="V66" s="44">
        <f t="shared" si="20"/>
        <v>28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3520.4640566666667</v>
      </c>
      <c r="R67" s="15">
        <f t="shared" si="18"/>
        <v>377.19257749999997</v>
      </c>
      <c r="S67" s="455">
        <f t="shared" si="19"/>
        <v>4024.3874933333336</v>
      </c>
      <c r="T67" s="505">
        <v>18701</v>
      </c>
      <c r="U67" s="485"/>
      <c r="V67" s="44">
        <f t="shared" si="20"/>
        <v>28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3520.4640566666667</v>
      </c>
      <c r="R68" s="15">
        <f t="shared" si="18"/>
        <v>377.19257749999997</v>
      </c>
      <c r="S68" s="455">
        <f t="shared" si="19"/>
        <v>4024.3874933333336</v>
      </c>
      <c r="T68" s="505">
        <v>18701</v>
      </c>
      <c r="U68" s="485"/>
      <c r="V68" s="44">
        <f t="shared" si="20"/>
        <v>28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3520.4640566666667</v>
      </c>
      <c r="R69" s="15">
        <f t="shared" si="18"/>
        <v>377.19257749999997</v>
      </c>
      <c r="S69" s="455">
        <f t="shared" si="19"/>
        <v>4024.3874933333336</v>
      </c>
      <c r="T69" s="505">
        <v>18701</v>
      </c>
      <c r="U69" s="485"/>
      <c r="V69" s="44">
        <f t="shared" si="20"/>
        <v>28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3520.4640566666667</v>
      </c>
      <c r="R70" s="15">
        <f t="shared" si="18"/>
        <v>377.19257749999997</v>
      </c>
      <c r="S70" s="455">
        <f t="shared" si="19"/>
        <v>4024.3874933333336</v>
      </c>
      <c r="T70" s="505">
        <v>18701</v>
      </c>
      <c r="U70" s="485"/>
      <c r="V70" s="44">
        <f t="shared" si="20"/>
        <v>28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3520.4640566666667</v>
      </c>
      <c r="R71" s="15">
        <f t="shared" si="18"/>
        <v>377.19257749999997</v>
      </c>
      <c r="S71" s="455">
        <f t="shared" si="19"/>
        <v>4024.3874933333336</v>
      </c>
      <c r="T71" s="505">
        <v>18701</v>
      </c>
      <c r="U71" s="485"/>
      <c r="V71" s="44">
        <f t="shared" si="20"/>
        <v>28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38510.117729999998</v>
      </c>
      <c r="R72" s="115">
        <f>SUM(R63:R71)</f>
        <v>4126.0840424999997</v>
      </c>
      <c r="S72" s="115">
        <f>SUM(S63:S71)</f>
        <v>44020.563120000013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177527.28239666665</v>
      </c>
      <c r="R74" s="115">
        <f>+R72+R60</f>
        <v>18507.170042499987</v>
      </c>
      <c r="S74" s="115">
        <f>+S72+S60</f>
        <v>192633.11845333333</v>
      </c>
    </row>
    <row r="76" spans="1:22" s="503" customFormat="1" ht="16.5" thickBot="1" x14ac:dyDescent="0.3">
      <c r="A76" s="22" t="s">
        <v>802</v>
      </c>
      <c r="C76" s="516"/>
      <c r="D76" s="516"/>
      <c r="M76" s="294">
        <f>+M74+M50</f>
        <v>2816131.5392499994</v>
      </c>
      <c r="N76" s="621"/>
      <c r="O76" s="294">
        <f>+O74+O50</f>
        <v>27715.142780833332</v>
      </c>
      <c r="P76" s="294">
        <v>2461422.3870541668</v>
      </c>
      <c r="Q76" s="294">
        <f>+Q74+Q50</f>
        <v>2516722.1153966668</v>
      </c>
      <c r="R76" s="294">
        <f>+R74+R50</f>
        <v>55299.72834249997</v>
      </c>
      <c r="S76" s="294">
        <f>+S74+S50</f>
        <v>299410.42385333334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2956.4736666666668</v>
      </c>
      <c r="R78" s="15">
        <f>Q78-P78</f>
        <v>385.62699999999995</v>
      </c>
      <c r="S78" s="455">
        <f>M78-Q78</f>
        <v>4757.0663333333332</v>
      </c>
      <c r="T78" s="505">
        <v>18701</v>
      </c>
      <c r="U78" s="485"/>
      <c r="V78" s="44">
        <f>IF((DATEDIF(F78,V$5,"m"))&gt;=60,60,(DATEDIF(F78,V$5,"m")))</f>
        <v>23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2956.4736666666668</v>
      </c>
      <c r="R79" s="15">
        <f>Q79-P79</f>
        <v>385.62699999999995</v>
      </c>
      <c r="S79" s="455">
        <f>M79-Q79</f>
        <v>4757.0663333333332</v>
      </c>
      <c r="T79" s="505">
        <v>18701</v>
      </c>
      <c r="U79" s="485"/>
      <c r="V79" s="44">
        <f>IF((DATEDIF(F79,V$5,"m"))&gt;=60,60,(DATEDIF(F79,V$5,"m")))</f>
        <v>23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5912.9473333333335</v>
      </c>
      <c r="R80" s="115">
        <f>SUM(R78:R79)</f>
        <v>771.25399999999991</v>
      </c>
      <c r="S80" s="115">
        <f>SUM(S78:S79)</f>
        <v>9514.1326666666664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816</v>
      </c>
      <c r="C82" s="516"/>
      <c r="D82" s="516"/>
      <c r="M82" s="294">
        <f>+M76+M80</f>
        <v>2831558.6192499995</v>
      </c>
      <c r="N82" s="621"/>
      <c r="O82" s="294">
        <f>+O76+O80</f>
        <v>27972.227447499998</v>
      </c>
      <c r="P82" s="294">
        <v>2466564.0803875001</v>
      </c>
      <c r="Q82" s="294">
        <f t="shared" ref="Q82:S82" si="22">+Q76+Q80</f>
        <v>2522635.0627300004</v>
      </c>
      <c r="R82" s="294">
        <f t="shared" si="22"/>
        <v>56070.98234249997</v>
      </c>
      <c r="S82" s="294">
        <f t="shared" si="22"/>
        <v>308924.55651999998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2861</v>
      </c>
      <c r="C86" s="98" t="s">
        <v>635</v>
      </c>
      <c r="D86" s="98" t="s">
        <v>2862</v>
      </c>
      <c r="E86" s="98" t="s">
        <v>2863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2864</v>
      </c>
      <c r="L86" s="40" t="s">
        <v>2608</v>
      </c>
      <c r="M86" s="5">
        <v>1750652.22</v>
      </c>
      <c r="N86" s="103">
        <v>3</v>
      </c>
      <c r="O86" s="5">
        <f>(((M86)-1)/3)/12</f>
        <v>48629.200555555552</v>
      </c>
      <c r="P86" s="5">
        <v>291775.20333333331</v>
      </c>
      <c r="Q86" s="15">
        <f>O86*V86</f>
        <v>437662.80499999993</v>
      </c>
      <c r="R86" s="15">
        <f>Q86-P86</f>
        <v>145887.60166666663</v>
      </c>
      <c r="S86" s="455">
        <f>M86-Q86</f>
        <v>1312989.415</v>
      </c>
      <c r="T86" s="505">
        <v>18701</v>
      </c>
      <c r="U86" s="485"/>
      <c r="V86" s="44">
        <f>IF((DATEDIF(F86,V$5,"m"))&gt;=36,36,(DATEDIF(F86,V$5,"m")))</f>
        <v>9</v>
      </c>
    </row>
    <row r="87" spans="1:22" ht="15.75" x14ac:dyDescent="0.25">
      <c r="A87" s="105" t="s">
        <v>2865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437662.80499999993</v>
      </c>
      <c r="R87" s="115">
        <f>SUM(R85:R86)</f>
        <v>145887.60166666663</v>
      </c>
      <c r="S87" s="115">
        <f>SUM(S85:S86)</f>
        <v>1312989.415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x14ac:dyDescent="0.2">
      <c r="M89" s="514"/>
      <c r="N89" s="514"/>
      <c r="O89" s="514"/>
      <c r="P89" s="514"/>
      <c r="Q89" s="514"/>
      <c r="R89" s="514"/>
      <c r="S89" s="514"/>
    </row>
    <row r="91" spans="1:22" ht="16.5" thickBot="1" x14ac:dyDescent="0.3">
      <c r="A91" s="22" t="s">
        <v>2750</v>
      </c>
      <c r="M91" s="294">
        <f>+M82+M87</f>
        <v>4582210.8392499993</v>
      </c>
      <c r="N91" s="621"/>
      <c r="O91" s="294">
        <f>+O82+O87</f>
        <v>76601.428003055553</v>
      </c>
      <c r="P91" s="294">
        <v>2758339.28372083</v>
      </c>
      <c r="Q91" s="294">
        <f>+Q82+Q87</f>
        <v>2960297.8677300001</v>
      </c>
      <c r="R91" s="294">
        <f>+R82+R87</f>
        <v>201958.5840091666</v>
      </c>
      <c r="S91" s="294">
        <f>+S82+S87</f>
        <v>1621913.9715200001</v>
      </c>
    </row>
    <row r="92" spans="1:22" ht="13.5" thickTop="1" x14ac:dyDescent="0.2">
      <c r="M92" s="501"/>
    </row>
    <row r="93" spans="1:22" x14ac:dyDescent="0.2">
      <c r="M93" s="519"/>
    </row>
    <row r="94" spans="1:22" x14ac:dyDescent="0.2">
      <c r="M94" s="518"/>
    </row>
    <row r="99" spans="13:13" x14ac:dyDescent="0.2">
      <c r="M99" s="647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1016"/>
  <sheetViews>
    <sheetView zoomScaleNormal="100" workbookViewId="0">
      <pane xSplit="2" ySplit="6" topLeftCell="M998" activePane="bottomRight" state="frozen"/>
      <selection sqref="A1:T2"/>
      <selection pane="topRight" sqref="A1:T2"/>
      <selection pane="bottomLeft" sqref="A1:T2"/>
      <selection pane="bottomRight" activeCell="R1008" sqref="R1008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79" t="s">
        <v>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117"/>
    </row>
    <row r="2" spans="1:26" s="118" customFormat="1" ht="20.25" x14ac:dyDescent="0.3">
      <c r="A2" s="679" t="s">
        <v>817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117"/>
    </row>
    <row r="3" spans="1:26" s="118" customFormat="1" ht="20.25" x14ac:dyDescent="0.3">
      <c r="A3" s="679" t="str">
        <f>'Equipos de Producción'!A3:S3</f>
        <v>(Al 31 de Marzo del 2016)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42460</v>
      </c>
    </row>
    <row r="5" spans="1:26" x14ac:dyDescent="0.25">
      <c r="H5" s="680" t="s">
        <v>818</v>
      </c>
      <c r="I5" s="681"/>
      <c r="J5" s="682"/>
      <c r="N5" s="122"/>
      <c r="O5" s="122"/>
      <c r="R5" s="662" t="s">
        <v>3</v>
      </c>
      <c r="S5" s="663"/>
      <c r="T5" s="663"/>
      <c r="U5" s="664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Febrero 2016</v>
      </c>
      <c r="U6" s="10" t="str">
        <f>+'Equipos de Producción'!$T$6</f>
        <v>Deprec. a Registrar Febrero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70">
        <v>2133.4</v>
      </c>
      <c r="T22" s="570">
        <v>2133.4</v>
      </c>
      <c r="U22" s="572">
        <f t="shared" si="3"/>
        <v>0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3:R69" si="4">(((N23)-1)/10)/12</f>
        <v>23.533333333333331</v>
      </c>
      <c r="S23" s="5">
        <v>2706.333333333333</v>
      </c>
      <c r="T23" s="313">
        <f t="shared" ref="T23" si="5">Z23*R23</f>
        <v>2776.9333333333329</v>
      </c>
      <c r="U23" s="15">
        <f t="shared" si="3"/>
        <v>70.599999999999909</v>
      </c>
      <c r="V23" s="313">
        <f t="shared" si="1"/>
        <v>48.066666666667061</v>
      </c>
      <c r="W23" s="245">
        <v>5817</v>
      </c>
      <c r="X23" s="312"/>
      <c r="Y23" s="313"/>
      <c r="Z23" s="114">
        <f t="shared" si="2"/>
        <v>118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70">
        <v>4082.2</v>
      </c>
      <c r="T24" s="570">
        <v>4082.2</v>
      </c>
      <c r="U24" s="572">
        <f t="shared" si="3"/>
        <v>0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1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2">(((N81)-1)/10)/12</f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570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3" t="s">
        <v>1124</v>
      </c>
      <c r="B119" s="623" t="s">
        <v>1125</v>
      </c>
      <c r="C119" s="623" t="s">
        <v>1126</v>
      </c>
      <c r="D119" s="623" t="s">
        <v>1127</v>
      </c>
      <c r="E119" s="623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40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2983.52</v>
      </c>
      <c r="U157" s="15">
        <f t="shared" si="17"/>
        <v>49.72533333333331</v>
      </c>
      <c r="V157" s="313">
        <f t="shared" si="15"/>
        <v>1</v>
      </c>
      <c r="W157" s="245">
        <v>3267</v>
      </c>
      <c r="X157" s="312"/>
      <c r="Y157" s="313"/>
      <c r="Z157" s="114">
        <f t="shared" si="16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2"/>
      <c r="F241" s="642" t="s">
        <v>838</v>
      </c>
      <c r="G241" s="173" t="str">
        <f t="shared" si="25"/>
        <v>25/4/2003</v>
      </c>
      <c r="H241" s="643">
        <v>25</v>
      </c>
      <c r="I241" s="643">
        <v>4</v>
      </c>
      <c r="J241" s="644">
        <v>2003</v>
      </c>
      <c r="K241" s="642" t="s">
        <v>56</v>
      </c>
      <c r="L241" s="644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40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4">
        <v>0</v>
      </c>
      <c r="T275" s="319">
        <v>0</v>
      </c>
      <c r="U275" s="555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12119</v>
      </c>
      <c r="U276" s="15">
        <f t="shared" si="29"/>
        <v>201.98333333333176</v>
      </c>
      <c r="V276" s="313">
        <f t="shared" si="30"/>
        <v>1</v>
      </c>
      <c r="W276" s="245">
        <v>7989</v>
      </c>
      <c r="X276" s="312"/>
      <c r="Y276" s="313"/>
      <c r="Z276" s="114">
        <f t="shared" si="28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5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5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19" si="32">Z285*R285</f>
        <v>7471.21</v>
      </c>
      <c r="U285" s="15">
        <f t="shared" si="29"/>
        <v>186.7802499999998</v>
      </c>
      <c r="V285" s="313">
        <f t="shared" si="30"/>
        <v>1</v>
      </c>
      <c r="W285" s="245">
        <v>8031</v>
      </c>
      <c r="X285" s="312"/>
      <c r="Y285" s="313"/>
      <c r="Z285" s="114">
        <f t="shared" si="28"/>
        <v>120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19" si="34">(((N286)-1)/10)/12</f>
        <v>48.84708333333333</v>
      </c>
      <c r="S286" s="5">
        <v>5715.1087499999994</v>
      </c>
      <c r="T286" s="313">
        <f t="shared" si="32"/>
        <v>5861.65</v>
      </c>
      <c r="U286" s="15">
        <f t="shared" si="29"/>
        <v>146.54125000000022</v>
      </c>
      <c r="V286" s="313">
        <f t="shared" si="30"/>
        <v>1</v>
      </c>
      <c r="W286" s="245">
        <v>8017</v>
      </c>
      <c r="X286" s="312"/>
      <c r="Y286" s="313"/>
      <c r="Z286" s="114">
        <f t="shared" si="28"/>
        <v>120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45097.450000000004</v>
      </c>
      <c r="U287" s="15">
        <f t="shared" si="29"/>
        <v>1186.7750000000015</v>
      </c>
      <c r="V287" s="313">
        <f t="shared" si="30"/>
        <v>2374.5499999999956</v>
      </c>
      <c r="W287" s="245">
        <v>8744</v>
      </c>
      <c r="X287" s="312"/>
      <c r="Y287" s="313"/>
      <c r="Z287" s="114">
        <f t="shared" si="28"/>
        <v>114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4299.8254999999999</v>
      </c>
      <c r="U288" s="15">
        <f t="shared" si="29"/>
        <v>116.21150000000034</v>
      </c>
      <c r="V288" s="313">
        <f t="shared" si="30"/>
        <v>349.63450000000012</v>
      </c>
      <c r="W288" s="245">
        <v>9059</v>
      </c>
      <c r="X288" s="312"/>
      <c r="Y288" s="313"/>
      <c r="Z288" s="114">
        <f t="shared" si="28"/>
        <v>111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7370.5849999999991</v>
      </c>
      <c r="U289" s="15">
        <f t="shared" si="29"/>
        <v>199.20499999999993</v>
      </c>
      <c r="V289" s="313">
        <f t="shared" si="30"/>
        <v>598.61500000000069</v>
      </c>
      <c r="W289" s="245">
        <v>8995</v>
      </c>
      <c r="X289" s="312"/>
      <c r="Y289" s="313"/>
      <c r="Z289" s="114">
        <f t="shared" si="28"/>
        <v>111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3701.7866666666669</v>
      </c>
      <c r="U290" s="15">
        <f t="shared" si="29"/>
        <v>99.154999999999745</v>
      </c>
      <c r="V290" s="313">
        <f t="shared" si="30"/>
        <v>265.41333333333296</v>
      </c>
      <c r="X290" s="312"/>
      <c r="Y290" s="313"/>
      <c r="Z290" s="114">
        <f t="shared" si="28"/>
        <v>112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1105.4633333333334</v>
      </c>
      <c r="U291" s="15">
        <f t="shared" si="29"/>
        <v>28.105000000000018</v>
      </c>
      <c r="V291" s="313">
        <f t="shared" si="30"/>
        <v>19.736666666666679</v>
      </c>
      <c r="W291" s="245">
        <v>8260</v>
      </c>
      <c r="X291" s="312"/>
      <c r="Y291" s="313"/>
      <c r="Z291" s="114">
        <f t="shared" si="28"/>
        <v>118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5553.1466666666674</v>
      </c>
      <c r="U292" s="15">
        <f t="shared" si="29"/>
        <v>148.7450000000008</v>
      </c>
      <c r="V292" s="313">
        <f t="shared" si="30"/>
        <v>397.65333333333274</v>
      </c>
      <c r="X292" s="312"/>
      <c r="Y292" s="313"/>
      <c r="Z292" s="114">
        <f t="shared" si="28"/>
        <v>112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3701.7866666666669</v>
      </c>
      <c r="U293" s="15">
        <f t="shared" si="29"/>
        <v>99.154999999999745</v>
      </c>
      <c r="V293" s="313">
        <f t="shared" si="30"/>
        <v>265.41333333333296</v>
      </c>
      <c r="X293" s="312"/>
      <c r="Y293" s="313"/>
      <c r="Z293" s="114">
        <f t="shared" si="28"/>
        <v>112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2435.0666666666662</v>
      </c>
      <c r="U294" s="15">
        <f t="shared" si="29"/>
        <v>65.224999999999909</v>
      </c>
      <c r="V294" s="313">
        <f t="shared" si="30"/>
        <v>174.93333333333385</v>
      </c>
      <c r="X294" s="312"/>
      <c r="Y294" s="313"/>
      <c r="Z294" s="114">
        <f t="shared" si="28"/>
        <v>112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6110.6000000000013</v>
      </c>
      <c r="U295" s="15">
        <f t="shared" si="29"/>
        <v>152.76500000000033</v>
      </c>
      <c r="V295" s="313">
        <f t="shared" si="30"/>
        <v>0.99999999999909051</v>
      </c>
      <c r="W295" s="245">
        <v>8065</v>
      </c>
      <c r="X295" s="312"/>
      <c r="Y295" s="313"/>
      <c r="Z295" s="114">
        <f t="shared" si="28"/>
        <v>120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2435.0666666666662</v>
      </c>
      <c r="U296" s="15">
        <f t="shared" si="29"/>
        <v>65.224999999999909</v>
      </c>
      <c r="V296" s="313">
        <f t="shared" si="30"/>
        <v>174.93333333333385</v>
      </c>
      <c r="X296" s="312"/>
      <c r="Y296" s="313"/>
      <c r="Z296" s="114">
        <f t="shared" si="28"/>
        <v>112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13499</v>
      </c>
      <c r="U297" s="15">
        <f t="shared" si="29"/>
        <v>224.98333333333176</v>
      </c>
      <c r="V297" s="313">
        <f t="shared" ref="V297:V330" si="35">N297-T297</f>
        <v>1</v>
      </c>
      <c r="W297" s="245">
        <v>7865</v>
      </c>
      <c r="X297" s="312"/>
      <c r="Y297" s="313"/>
      <c r="Z297" s="114">
        <f t="shared" si="28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12239</v>
      </c>
      <c r="U298" s="15">
        <f t="shared" si="29"/>
        <v>203.98333333333176</v>
      </c>
      <c r="V298" s="313">
        <f t="shared" si="35"/>
        <v>1</v>
      </c>
      <c r="W298" s="245">
        <v>7856</v>
      </c>
      <c r="X298" s="312"/>
      <c r="Y298" s="313"/>
      <c r="Z298" s="114">
        <f t="shared" si="28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9175</v>
      </c>
      <c r="U299" s="15">
        <f t="shared" si="29"/>
        <v>152.91666666666788</v>
      </c>
      <c r="V299" s="313">
        <f t="shared" si="35"/>
        <v>1</v>
      </c>
      <c r="W299" s="245">
        <v>7865</v>
      </c>
      <c r="X299" s="312"/>
      <c r="Y299" s="313"/>
      <c r="Z299" s="114">
        <f t="shared" si="28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47740.521000000001</v>
      </c>
      <c r="U310" s="15">
        <f t="shared" si="29"/>
        <v>1256.3294999999998</v>
      </c>
      <c r="V310" s="313">
        <f t="shared" si="35"/>
        <v>2513.6589999999997</v>
      </c>
      <c r="W310" s="201">
        <v>8656</v>
      </c>
      <c r="X310" s="312"/>
      <c r="Y310" s="313"/>
      <c r="Z310" s="114">
        <f t="shared" si="28"/>
        <v>114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5519.7204166666661</v>
      </c>
      <c r="U314" s="15">
        <f t="shared" si="29"/>
        <v>146.54124999999931</v>
      </c>
      <c r="V314" s="313">
        <f t="shared" si="35"/>
        <v>342.92958333333354</v>
      </c>
      <c r="W314" s="245">
        <v>8017</v>
      </c>
      <c r="X314" s="312"/>
      <c r="Y314" s="313"/>
      <c r="Z314" s="114">
        <f t="shared" si="28"/>
        <v>113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3115.0499999999997</v>
      </c>
      <c r="U318" s="15">
        <f t="shared" si="29"/>
        <v>81.974999999999909</v>
      </c>
      <c r="V318" s="313">
        <f t="shared" si="35"/>
        <v>164.95000000000027</v>
      </c>
      <c r="W318" s="245">
        <v>8740</v>
      </c>
      <c r="X318" s="312"/>
      <c r="Y318" s="313"/>
      <c r="Z318" s="114">
        <f t="shared" si="28"/>
        <v>114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3115.0499999999997</v>
      </c>
      <c r="U319" s="15">
        <f t="shared" si="29"/>
        <v>81.974999999999909</v>
      </c>
      <c r="V319" s="313">
        <f t="shared" si="35"/>
        <v>164.95000000000027</v>
      </c>
      <c r="W319" s="245">
        <v>8740</v>
      </c>
      <c r="X319" s="312"/>
      <c r="Y319" s="313"/>
      <c r="Z319" s="114">
        <f t="shared" si="28"/>
        <v>114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2200257.4519166648</v>
      </c>
      <c r="U331" s="26">
        <f t="shared" si="36"/>
        <v>4964.9007499999971</v>
      </c>
      <c r="V331" s="26">
        <f t="shared" si="36"/>
        <v>8165.4380833333134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2200257.4519166648</v>
      </c>
      <c r="U333" s="29">
        <f>U331</f>
        <v>4964.9007499999971</v>
      </c>
      <c r="V333" s="29">
        <f>V331</f>
        <v>8165.4380833333134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3348.6749999999997</v>
      </c>
      <c r="U335" s="15">
        <f t="shared" ref="U335:U398" si="40">T335-S335</f>
        <v>101.47499999999991</v>
      </c>
      <c r="V335" s="313">
        <f t="shared" ref="V335:V366" si="41">N335-T335</f>
        <v>711.32500000000027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99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4401.375</v>
      </c>
      <c r="U336" s="15">
        <f t="shared" si="40"/>
        <v>133.375</v>
      </c>
      <c r="V336" s="313">
        <f t="shared" si="41"/>
        <v>934.625</v>
      </c>
      <c r="W336" s="245">
        <v>9257</v>
      </c>
      <c r="X336" s="312"/>
      <c r="Y336" s="313"/>
      <c r="Z336" s="114">
        <f t="shared" si="42"/>
        <v>99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4018.5750000000003</v>
      </c>
      <c r="U337" s="15">
        <f t="shared" si="40"/>
        <v>121.77500000000009</v>
      </c>
      <c r="V337" s="313">
        <f t="shared" si="41"/>
        <v>853.42499999999973</v>
      </c>
      <c r="W337" s="245">
        <v>9257</v>
      </c>
      <c r="X337" s="312"/>
      <c r="Y337" s="313"/>
      <c r="Z337" s="114">
        <f t="shared" si="42"/>
        <v>99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4018.5750000000003</v>
      </c>
      <c r="U338" s="15">
        <f t="shared" si="40"/>
        <v>121.77500000000009</v>
      </c>
      <c r="V338" s="313">
        <f t="shared" si="41"/>
        <v>853.42499999999973</v>
      </c>
      <c r="W338" s="245">
        <v>9257</v>
      </c>
      <c r="X338" s="312"/>
      <c r="Y338" s="313"/>
      <c r="Z338" s="114">
        <f t="shared" si="42"/>
        <v>99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3115.1670000000004</v>
      </c>
      <c r="U339" s="15">
        <f t="shared" si="40"/>
        <v>94.399000000000342</v>
      </c>
      <c r="V339" s="313">
        <f t="shared" si="41"/>
        <v>661.79299999999967</v>
      </c>
      <c r="W339" s="245">
        <v>10462</v>
      </c>
      <c r="X339" s="312"/>
      <c r="Y339" s="313"/>
      <c r="Z339" s="114">
        <f t="shared" si="42"/>
        <v>99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2862.5189999999998</v>
      </c>
      <c r="U340" s="15">
        <f t="shared" si="40"/>
        <v>86.742999999999938</v>
      </c>
      <c r="V340" s="313">
        <f t="shared" si="41"/>
        <v>608.20100000000002</v>
      </c>
      <c r="W340" s="245">
        <v>10462</v>
      </c>
      <c r="X340" s="312"/>
      <c r="Y340" s="313"/>
      <c r="Z340" s="114">
        <f t="shared" si="42"/>
        <v>99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2709.3989999999999</v>
      </c>
      <c r="U341" s="15">
        <f t="shared" si="40"/>
        <v>82.103000000000065</v>
      </c>
      <c r="V341" s="313">
        <f t="shared" si="41"/>
        <v>575.721</v>
      </c>
      <c r="W341" s="245">
        <v>10414</v>
      </c>
      <c r="X341" s="312"/>
      <c r="Y341" s="313"/>
      <c r="Z341" s="114">
        <f t="shared" si="42"/>
        <v>99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2709.3989999999999</v>
      </c>
      <c r="U342" s="15">
        <f t="shared" si="40"/>
        <v>82.103000000000065</v>
      </c>
      <c r="V342" s="313">
        <f t="shared" si="41"/>
        <v>575.721</v>
      </c>
      <c r="W342" s="245">
        <v>10462</v>
      </c>
      <c r="X342" s="312"/>
      <c r="Y342" s="313"/>
      <c r="Z342" s="114">
        <f t="shared" si="42"/>
        <v>99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2709.3989999999999</v>
      </c>
      <c r="U343" s="15">
        <f t="shared" si="40"/>
        <v>82.103000000000065</v>
      </c>
      <c r="V343" s="313">
        <f t="shared" si="41"/>
        <v>575.721</v>
      </c>
      <c r="W343" s="245">
        <v>10462</v>
      </c>
      <c r="X343" s="312"/>
      <c r="Y343" s="313"/>
      <c r="Z343" s="114">
        <f t="shared" si="42"/>
        <v>99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2709.3989999999999</v>
      </c>
      <c r="U344" s="15">
        <f t="shared" si="40"/>
        <v>82.103000000000065</v>
      </c>
      <c r="V344" s="313">
        <f t="shared" si="41"/>
        <v>575.721</v>
      </c>
      <c r="W344" s="245">
        <v>10462</v>
      </c>
      <c r="X344" s="312"/>
      <c r="Y344" s="313"/>
      <c r="Z344" s="114">
        <f t="shared" si="42"/>
        <v>99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4278.8790000000008</v>
      </c>
      <c r="U345" s="15">
        <f t="shared" si="40"/>
        <v>129.66300000000047</v>
      </c>
      <c r="V345" s="313">
        <f t="shared" si="41"/>
        <v>908.64099999999962</v>
      </c>
      <c r="W345" s="245">
        <v>10394</v>
      </c>
      <c r="X345" s="312"/>
      <c r="Y345" s="313"/>
      <c r="Z345" s="114">
        <f t="shared" si="42"/>
        <v>99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3115.1670000000004</v>
      </c>
      <c r="U346" s="15">
        <f t="shared" si="40"/>
        <v>94.399000000000342</v>
      </c>
      <c r="V346" s="313">
        <f t="shared" si="41"/>
        <v>661.79299999999967</v>
      </c>
      <c r="W346" s="245">
        <v>10394</v>
      </c>
      <c r="X346" s="312"/>
      <c r="Y346" s="313"/>
      <c r="Z346" s="114">
        <f t="shared" si="42"/>
        <v>99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5626.335</v>
      </c>
      <c r="U347" s="15">
        <f t="shared" si="40"/>
        <v>170.49499999999989</v>
      </c>
      <c r="V347" s="313">
        <f t="shared" si="41"/>
        <v>1194.4650000000001</v>
      </c>
      <c r="W347" s="245">
        <v>10394</v>
      </c>
      <c r="X347" s="312"/>
      <c r="Y347" s="313"/>
      <c r="Z347" s="114">
        <f t="shared" si="42"/>
        <v>99</v>
      </c>
    </row>
    <row r="348" spans="1:26" s="245" customFormat="1" x14ac:dyDescent="0.25">
      <c r="A348" s="97" t="s">
        <v>1633</v>
      </c>
      <c r="B348" s="97" t="s">
        <v>2858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1071.0150000000001</v>
      </c>
      <c r="U348" s="15">
        <f t="shared" si="40"/>
        <v>32.455000000000155</v>
      </c>
      <c r="V348" s="313">
        <f t="shared" si="41"/>
        <v>228.18499999999995</v>
      </c>
      <c r="W348" s="245">
        <v>10394</v>
      </c>
      <c r="X348" s="312"/>
      <c r="Y348" s="313"/>
      <c r="Z348" s="114">
        <f t="shared" si="42"/>
        <v>99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477.67500000000001</v>
      </c>
      <c r="U349" s="15">
        <f t="shared" si="40"/>
        <v>14.474999999999966</v>
      </c>
      <c r="V349" s="313">
        <f t="shared" si="41"/>
        <v>102.32499999999999</v>
      </c>
      <c r="W349" s="245">
        <v>10394</v>
      </c>
      <c r="X349" s="312"/>
      <c r="Y349" s="313"/>
      <c r="Z349" s="114">
        <f t="shared" si="42"/>
        <v>99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642.279</v>
      </c>
      <c r="U350" s="15">
        <f t="shared" si="40"/>
        <v>19.462999999999965</v>
      </c>
      <c r="V350" s="313">
        <f t="shared" si="41"/>
        <v>137.24099999999999</v>
      </c>
      <c r="W350" s="245">
        <v>10394</v>
      </c>
      <c r="X350" s="312"/>
      <c r="Y350" s="313"/>
      <c r="Z350" s="114">
        <f t="shared" si="42"/>
        <v>99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3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29579.15</v>
      </c>
      <c r="U351" s="555">
        <f t="shared" si="40"/>
        <v>869.97500000000218</v>
      </c>
      <c r="V351" s="319">
        <f t="shared" si="41"/>
        <v>5220.8499999999985</v>
      </c>
      <c r="W351" s="318">
        <v>10046</v>
      </c>
      <c r="X351" s="320"/>
      <c r="Y351" s="319"/>
      <c r="Z351" s="155">
        <f t="shared" si="42"/>
        <v>102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29579.15</v>
      </c>
      <c r="U352" s="15">
        <f t="shared" si="40"/>
        <v>869.97500000000218</v>
      </c>
      <c r="V352" s="313">
        <f t="shared" si="41"/>
        <v>5220.8499999999985</v>
      </c>
      <c r="W352" s="245">
        <v>10046</v>
      </c>
      <c r="X352" s="312"/>
      <c r="Y352" s="313"/>
      <c r="Z352" s="114">
        <f t="shared" si="42"/>
        <v>102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9534.1125000000011</v>
      </c>
      <c r="U353" s="15">
        <f t="shared" si="40"/>
        <v>288.91250000000036</v>
      </c>
      <c r="V353" s="313">
        <f t="shared" si="41"/>
        <v>2023.3874999999989</v>
      </c>
      <c r="W353" s="245">
        <v>10429</v>
      </c>
      <c r="X353" s="312"/>
      <c r="Y353" s="313"/>
      <c r="Z353" s="114">
        <f t="shared" si="42"/>
        <v>99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3453.8624999999997</v>
      </c>
      <c r="U354" s="15">
        <f t="shared" si="40"/>
        <v>104.66249999999991</v>
      </c>
      <c r="V354" s="335">
        <f t="shared" si="41"/>
        <v>733.63750000000027</v>
      </c>
      <c r="W354" s="334">
        <v>10429</v>
      </c>
      <c r="X354" s="312"/>
      <c r="Y354" s="313"/>
      <c r="Z354" s="114">
        <f t="shared" si="42"/>
        <v>99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8324.9750000000004</v>
      </c>
      <c r="U355" s="15">
        <f t="shared" si="40"/>
        <v>242.47500000000036</v>
      </c>
      <c r="V355" s="313">
        <f t="shared" si="41"/>
        <v>1375.0249999999996</v>
      </c>
      <c r="W355" s="245">
        <v>9901</v>
      </c>
      <c r="X355" s="312"/>
      <c r="Y355" s="313"/>
      <c r="Z355" s="114">
        <f t="shared" si="42"/>
        <v>103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6908.7250000000004</v>
      </c>
      <c r="U356" s="15">
        <f t="shared" si="40"/>
        <v>201.22500000000036</v>
      </c>
      <c r="V356" s="313">
        <f t="shared" si="41"/>
        <v>1141.2749999999996</v>
      </c>
      <c r="W356" s="245">
        <v>9901</v>
      </c>
      <c r="X356" s="312"/>
      <c r="Y356" s="313"/>
      <c r="Z356" s="114">
        <f t="shared" si="42"/>
        <v>103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5904.4749999999995</v>
      </c>
      <c r="U357" s="15">
        <f t="shared" si="40"/>
        <v>171.97499999999945</v>
      </c>
      <c r="V357" s="313">
        <f t="shared" si="41"/>
        <v>975.52500000000055</v>
      </c>
      <c r="W357" s="245">
        <v>9901</v>
      </c>
      <c r="X357" s="312"/>
      <c r="Y357" s="313"/>
      <c r="Z357" s="114">
        <f t="shared" si="42"/>
        <v>103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3235.0583333333329</v>
      </c>
      <c r="U358" s="15">
        <f t="shared" si="40"/>
        <v>94.224999999999909</v>
      </c>
      <c r="V358" s="313">
        <f t="shared" si="41"/>
        <v>534.94166666666706</v>
      </c>
      <c r="W358" s="245">
        <v>9901</v>
      </c>
      <c r="X358" s="312"/>
      <c r="Y358" s="313"/>
      <c r="Z358" s="114">
        <f t="shared" si="42"/>
        <v>103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4801.5</v>
      </c>
      <c r="U359" s="15">
        <f t="shared" si="40"/>
        <v>133.375</v>
      </c>
      <c r="V359" s="313">
        <f t="shared" si="41"/>
        <v>534.5</v>
      </c>
      <c r="W359" s="245">
        <v>9493</v>
      </c>
      <c r="X359" s="312"/>
      <c r="Y359" s="313"/>
      <c r="Z359" s="114">
        <f t="shared" si="42"/>
        <v>108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3757.4999999999995</v>
      </c>
      <c r="U360" s="15">
        <f t="shared" si="40"/>
        <v>104.375</v>
      </c>
      <c r="V360" s="313">
        <f t="shared" si="41"/>
        <v>418.50000000000045</v>
      </c>
      <c r="W360" s="245">
        <v>9493</v>
      </c>
      <c r="X360" s="312"/>
      <c r="Y360" s="313"/>
      <c r="Z360" s="114">
        <f t="shared" si="42"/>
        <v>108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19827.261999999999</v>
      </c>
      <c r="U361" s="15">
        <f t="shared" si="40"/>
        <v>571.94024999999965</v>
      </c>
      <c r="V361" s="313">
        <f t="shared" si="41"/>
        <v>3051.3480000000018</v>
      </c>
      <c r="W361" s="245">
        <v>9777</v>
      </c>
      <c r="X361" s="312"/>
      <c r="Y361" s="313"/>
      <c r="Z361" s="114">
        <f t="shared" si="42"/>
        <v>104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34566.635333333332</v>
      </c>
      <c r="U362" s="15">
        <f t="shared" si="40"/>
        <v>969.15800000000309</v>
      </c>
      <c r="V362" s="313">
        <f t="shared" si="41"/>
        <v>4200.6846666666679</v>
      </c>
      <c r="W362" s="245">
        <v>9897</v>
      </c>
      <c r="X362" s="312"/>
      <c r="Y362" s="313"/>
      <c r="Z362" s="114">
        <f t="shared" si="42"/>
        <v>107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8871.2451666666675</v>
      </c>
      <c r="U363" s="15">
        <f t="shared" si="40"/>
        <v>248.72650000000067</v>
      </c>
      <c r="V363" s="313">
        <f t="shared" si="41"/>
        <v>1078.814833333332</v>
      </c>
      <c r="W363" s="245">
        <v>9897</v>
      </c>
      <c r="X363" s="312"/>
      <c r="Y363" s="313"/>
      <c r="Z363" s="114">
        <f t="shared" si="42"/>
        <v>107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8871.2451666666675</v>
      </c>
      <c r="U364" s="15">
        <f t="shared" si="40"/>
        <v>248.72650000000067</v>
      </c>
      <c r="V364" s="313">
        <f t="shared" si="41"/>
        <v>1078.814833333332</v>
      </c>
      <c r="W364" s="245">
        <v>9897</v>
      </c>
      <c r="X364" s="312"/>
      <c r="Y364" s="313"/>
      <c r="Z364" s="114">
        <f t="shared" si="42"/>
        <v>107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2664.3178333333335</v>
      </c>
      <c r="U365" s="15">
        <f t="shared" si="40"/>
        <v>74.70049999999992</v>
      </c>
      <c r="V365" s="313">
        <f t="shared" si="41"/>
        <v>324.70216666666647</v>
      </c>
      <c r="W365" s="245">
        <v>9897</v>
      </c>
      <c r="X365" s="312"/>
      <c r="Y365" s="313"/>
      <c r="Z365" s="114">
        <f t="shared" si="42"/>
        <v>107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4266.0989166666668</v>
      </c>
      <c r="U366" s="15">
        <f t="shared" si="40"/>
        <v>119.61024999999972</v>
      </c>
      <c r="V366" s="313">
        <f t="shared" si="41"/>
        <v>519.31108333333304</v>
      </c>
      <c r="W366" s="245">
        <v>9897</v>
      </c>
      <c r="X366" s="312"/>
      <c r="Y366" s="313"/>
      <c r="Z366" s="114">
        <f t="shared" si="42"/>
        <v>107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4675.5611666666664</v>
      </c>
      <c r="U367" s="15">
        <f t="shared" si="40"/>
        <v>131.09050000000025</v>
      </c>
      <c r="V367" s="313">
        <f t="shared" ref="V367:V398" si="46">N367-T367</f>
        <v>569.0588333333335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107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4120.05</v>
      </c>
      <c r="U368" s="15">
        <f t="shared" si="40"/>
        <v>124.85000000000036</v>
      </c>
      <c r="V368" s="313">
        <f t="shared" si="46"/>
        <v>874.94999999999982</v>
      </c>
      <c r="W368" s="245">
        <v>98</v>
      </c>
      <c r="X368" s="312"/>
      <c r="Y368" s="313"/>
      <c r="Z368" s="114">
        <f t="shared" si="47"/>
        <v>99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5027.55</v>
      </c>
      <c r="U369" s="15">
        <f t="shared" si="40"/>
        <v>152.35000000000036</v>
      </c>
      <c r="V369" s="313">
        <f t="shared" si="46"/>
        <v>1067.4499999999998</v>
      </c>
      <c r="W369" s="245">
        <v>98</v>
      </c>
      <c r="X369" s="312"/>
      <c r="Y369" s="313"/>
      <c r="Z369" s="114">
        <f t="shared" si="47"/>
        <v>99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33749.1</v>
      </c>
      <c r="U370" s="15">
        <f t="shared" si="40"/>
        <v>937.47499999999854</v>
      </c>
      <c r="V370" s="346">
        <f t="shared" si="46"/>
        <v>3750.9000000000015</v>
      </c>
      <c r="W370" s="345">
        <v>9382</v>
      </c>
      <c r="X370" s="347"/>
      <c r="Y370" s="346"/>
      <c r="Z370" s="95">
        <f t="shared" si="47"/>
        <v>108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840.06750000000011</v>
      </c>
      <c r="U371" s="15">
        <f t="shared" si="40"/>
        <v>24.952499999999986</v>
      </c>
      <c r="V371" s="313">
        <f t="shared" si="46"/>
        <v>159.03249999999991</v>
      </c>
      <c r="X371" s="312"/>
      <c r="Y371" s="313"/>
      <c r="Z371" s="114">
        <f t="shared" si="47"/>
        <v>101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840.06750000000011</v>
      </c>
      <c r="U372" s="15">
        <f t="shared" si="40"/>
        <v>24.952499999999986</v>
      </c>
      <c r="V372" s="313">
        <f t="shared" si="46"/>
        <v>159.03249999999991</v>
      </c>
      <c r="X372" s="312"/>
      <c r="Y372" s="313"/>
      <c r="Z372" s="114">
        <f t="shared" si="47"/>
        <v>101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840.06750000000011</v>
      </c>
      <c r="U373" s="15">
        <f t="shared" si="40"/>
        <v>24.952499999999986</v>
      </c>
      <c r="V373" s="313">
        <f t="shared" si="46"/>
        <v>159.03249999999991</v>
      </c>
      <c r="X373" s="312"/>
      <c r="Y373" s="313"/>
      <c r="Z373" s="114">
        <f t="shared" si="47"/>
        <v>101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840.06750000000011</v>
      </c>
      <c r="U374" s="15">
        <f t="shared" si="40"/>
        <v>24.952499999999986</v>
      </c>
      <c r="V374" s="313">
        <f t="shared" si="46"/>
        <v>159.03249999999991</v>
      </c>
      <c r="X374" s="312"/>
      <c r="Y374" s="313"/>
      <c r="Z374" s="114">
        <f t="shared" si="47"/>
        <v>101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840.06750000000011</v>
      </c>
      <c r="U375" s="15">
        <f t="shared" si="40"/>
        <v>24.952499999999986</v>
      </c>
      <c r="V375" s="313">
        <f t="shared" si="46"/>
        <v>159.03249999999991</v>
      </c>
      <c r="X375" s="312"/>
      <c r="Y375" s="313"/>
      <c r="Z375" s="114">
        <f t="shared" si="47"/>
        <v>101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840.06750000000011</v>
      </c>
      <c r="U376" s="15">
        <f t="shared" si="40"/>
        <v>24.952499999999986</v>
      </c>
      <c r="V376" s="313">
        <f t="shared" si="46"/>
        <v>159.03249999999991</v>
      </c>
      <c r="X376" s="312"/>
      <c r="Y376" s="313"/>
      <c r="Z376" s="114">
        <f t="shared" si="47"/>
        <v>101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840.06750000000011</v>
      </c>
      <c r="U377" s="15">
        <f t="shared" si="40"/>
        <v>24.952499999999986</v>
      </c>
      <c r="V377" s="313">
        <f t="shared" si="46"/>
        <v>159.03249999999991</v>
      </c>
      <c r="X377" s="312"/>
      <c r="Y377" s="313"/>
      <c r="Z377" s="114">
        <f t="shared" si="47"/>
        <v>101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840.06750000000011</v>
      </c>
      <c r="U378" s="15">
        <f t="shared" si="40"/>
        <v>24.952499999999986</v>
      </c>
      <c r="V378" s="313">
        <f t="shared" si="46"/>
        <v>159.03249999999991</v>
      </c>
      <c r="X378" s="312"/>
      <c r="Y378" s="313"/>
      <c r="Z378" s="114">
        <f t="shared" si="47"/>
        <v>101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840.06750000000011</v>
      </c>
      <c r="U379" s="15">
        <f t="shared" si="40"/>
        <v>24.952499999999986</v>
      </c>
      <c r="V379" s="313">
        <f t="shared" si="46"/>
        <v>159.03249999999991</v>
      </c>
      <c r="X379" s="312"/>
      <c r="Y379" s="313"/>
      <c r="Z379" s="114">
        <f t="shared" si="47"/>
        <v>101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840.06750000000011</v>
      </c>
      <c r="U380" s="15">
        <f t="shared" si="40"/>
        <v>24.952499999999986</v>
      </c>
      <c r="V380" s="313">
        <f t="shared" si="46"/>
        <v>159.03249999999991</v>
      </c>
      <c r="X380" s="312"/>
      <c r="Y380" s="313"/>
      <c r="Z380" s="114">
        <f t="shared" si="47"/>
        <v>101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840.06750000000011</v>
      </c>
      <c r="U381" s="15">
        <f t="shared" si="40"/>
        <v>24.952499999999986</v>
      </c>
      <c r="V381" s="313">
        <f t="shared" si="46"/>
        <v>159.03249999999991</v>
      </c>
      <c r="X381" s="312"/>
      <c r="Y381" s="313"/>
      <c r="Z381" s="114">
        <f t="shared" si="47"/>
        <v>101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840.06750000000011</v>
      </c>
      <c r="U382" s="15">
        <f t="shared" si="40"/>
        <v>24.952499999999986</v>
      </c>
      <c r="V382" s="313">
        <f t="shared" si="46"/>
        <v>159.03249999999991</v>
      </c>
      <c r="X382" s="312"/>
      <c r="Y382" s="313"/>
      <c r="Z382" s="114">
        <f t="shared" si="47"/>
        <v>101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840.06750000000011</v>
      </c>
      <c r="U383" s="15">
        <f t="shared" si="40"/>
        <v>24.952499999999986</v>
      </c>
      <c r="V383" s="313">
        <f t="shared" si="46"/>
        <v>159.03249999999991</v>
      </c>
      <c r="X383" s="312"/>
      <c r="Y383" s="313"/>
      <c r="Z383" s="114">
        <f t="shared" si="47"/>
        <v>101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840.06750000000011</v>
      </c>
      <c r="U384" s="15">
        <f t="shared" si="40"/>
        <v>24.952499999999986</v>
      </c>
      <c r="V384" s="313">
        <f t="shared" si="46"/>
        <v>159.03249999999991</v>
      </c>
      <c r="X384" s="312"/>
      <c r="Y384" s="313"/>
      <c r="Z384" s="114">
        <f t="shared" si="47"/>
        <v>101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840.06750000000011</v>
      </c>
      <c r="U385" s="15">
        <f t="shared" si="40"/>
        <v>24.952499999999986</v>
      </c>
      <c r="V385" s="313">
        <f t="shared" si="46"/>
        <v>159.03249999999991</v>
      </c>
      <c r="X385" s="312"/>
      <c r="Y385" s="313"/>
      <c r="Z385" s="114">
        <f t="shared" si="47"/>
        <v>101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840.06750000000011</v>
      </c>
      <c r="U386" s="15">
        <f t="shared" si="40"/>
        <v>24.952499999999986</v>
      </c>
      <c r="V386" s="313">
        <f t="shared" si="46"/>
        <v>159.03249999999991</v>
      </c>
      <c r="X386" s="312"/>
      <c r="Y386" s="313"/>
      <c r="Z386" s="114">
        <f t="shared" si="47"/>
        <v>101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840.06750000000011</v>
      </c>
      <c r="U387" s="15">
        <f t="shared" si="40"/>
        <v>24.952499999999986</v>
      </c>
      <c r="V387" s="313">
        <f t="shared" si="46"/>
        <v>159.03249999999991</v>
      </c>
      <c r="X387" s="312"/>
      <c r="Y387" s="313"/>
      <c r="Z387" s="114">
        <f t="shared" si="47"/>
        <v>101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840.06750000000011</v>
      </c>
      <c r="U388" s="15">
        <f t="shared" si="40"/>
        <v>24.952499999999986</v>
      </c>
      <c r="V388" s="313">
        <f t="shared" si="46"/>
        <v>159.03249999999991</v>
      </c>
      <c r="X388" s="312"/>
      <c r="Y388" s="313"/>
      <c r="Z388" s="114">
        <f t="shared" si="47"/>
        <v>101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840.06750000000011</v>
      </c>
      <c r="U389" s="15">
        <f t="shared" si="40"/>
        <v>24.952499999999986</v>
      </c>
      <c r="V389" s="313">
        <f t="shared" si="46"/>
        <v>159.03249999999991</v>
      </c>
      <c r="X389" s="312"/>
      <c r="Y389" s="313"/>
      <c r="Z389" s="114">
        <f t="shared" si="47"/>
        <v>101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840.06750000000011</v>
      </c>
      <c r="U390" s="15">
        <f t="shared" si="40"/>
        <v>24.952499999999986</v>
      </c>
      <c r="V390" s="313">
        <f t="shared" si="46"/>
        <v>159.03249999999991</v>
      </c>
      <c r="X390" s="312"/>
      <c r="Y390" s="313"/>
      <c r="Z390" s="114">
        <f t="shared" si="47"/>
        <v>101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1682.4916666666668</v>
      </c>
      <c r="U391" s="15">
        <f t="shared" si="40"/>
        <v>49.974999999999909</v>
      </c>
      <c r="V391" s="313">
        <f t="shared" si="46"/>
        <v>317.50833333333321</v>
      </c>
      <c r="X391" s="312"/>
      <c r="Y391" s="313"/>
      <c r="Z391" s="114">
        <f t="shared" si="47"/>
        <v>101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1682.4916666666668</v>
      </c>
      <c r="U392" s="15">
        <f t="shared" si="40"/>
        <v>49.974999999999909</v>
      </c>
      <c r="V392" s="313">
        <f t="shared" si="46"/>
        <v>317.50833333333321</v>
      </c>
      <c r="X392" s="312"/>
      <c r="Y392" s="313"/>
      <c r="Z392" s="114">
        <f t="shared" si="47"/>
        <v>101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1682.4916666666668</v>
      </c>
      <c r="U393" s="15">
        <f t="shared" si="40"/>
        <v>49.974999999999909</v>
      </c>
      <c r="V393" s="313">
        <f t="shared" si="46"/>
        <v>317.50833333333321</v>
      </c>
      <c r="X393" s="312"/>
      <c r="Y393" s="313"/>
      <c r="Z393" s="114">
        <f t="shared" si="47"/>
        <v>101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1682.4916666666668</v>
      </c>
      <c r="U394" s="15">
        <f t="shared" si="40"/>
        <v>49.974999999999909</v>
      </c>
      <c r="V394" s="313">
        <f t="shared" si="46"/>
        <v>317.50833333333321</v>
      </c>
      <c r="X394" s="312"/>
      <c r="Y394" s="313"/>
      <c r="Z394" s="114">
        <f t="shared" si="47"/>
        <v>101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1682.4916666666668</v>
      </c>
      <c r="U395" s="15">
        <f t="shared" si="40"/>
        <v>49.974999999999909</v>
      </c>
      <c r="V395" s="313">
        <f t="shared" si="46"/>
        <v>317.50833333333321</v>
      </c>
      <c r="X395" s="312"/>
      <c r="Y395" s="313"/>
      <c r="Z395" s="114">
        <f t="shared" si="47"/>
        <v>101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1682.4916666666668</v>
      </c>
      <c r="U396" s="15">
        <f t="shared" si="40"/>
        <v>49.974999999999909</v>
      </c>
      <c r="V396" s="313">
        <f t="shared" si="46"/>
        <v>317.50833333333321</v>
      </c>
      <c r="X396" s="312"/>
      <c r="Y396" s="313"/>
      <c r="Z396" s="114">
        <f t="shared" si="47"/>
        <v>101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1682.4916666666668</v>
      </c>
      <c r="U397" s="15">
        <f t="shared" si="40"/>
        <v>49.974999999999909</v>
      </c>
      <c r="V397" s="313">
        <f t="shared" si="46"/>
        <v>317.50833333333321</v>
      </c>
      <c r="X397" s="312"/>
      <c r="Y397" s="313"/>
      <c r="Z397" s="114">
        <f t="shared" si="47"/>
        <v>101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1682.4916666666668</v>
      </c>
      <c r="U398" s="15">
        <f t="shared" si="40"/>
        <v>49.974999999999909</v>
      </c>
      <c r="V398" s="313">
        <f t="shared" si="46"/>
        <v>317.50833333333321</v>
      </c>
      <c r="X398" s="312"/>
      <c r="Y398" s="313"/>
      <c r="Z398" s="114">
        <f t="shared" si="47"/>
        <v>101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1682.4916666666668</v>
      </c>
      <c r="U399" s="15">
        <f t="shared" ref="U399:U410" si="51">T399-S399</f>
        <v>49.974999999999909</v>
      </c>
      <c r="V399" s="313">
        <f t="shared" ref="V399:V410" si="52">N399-T399</f>
        <v>317.50833333333321</v>
      </c>
      <c r="X399" s="312"/>
      <c r="Y399" s="313"/>
      <c r="Z399" s="114">
        <f t="shared" ref="Z399:Z410" si="53">IF((DATEDIF(G399,Z$4,"m"))&gt;=120,120,(DATEDIF(G399,Z$4,"m")))</f>
        <v>101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1682.4916666666668</v>
      </c>
      <c r="U400" s="15">
        <f t="shared" si="51"/>
        <v>49.974999999999909</v>
      </c>
      <c r="V400" s="313">
        <f t="shared" si="52"/>
        <v>317.50833333333321</v>
      </c>
      <c r="X400" s="312"/>
      <c r="Y400" s="313"/>
      <c r="Z400" s="114">
        <f t="shared" si="53"/>
        <v>101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3668.3499999999995</v>
      </c>
      <c r="U401" s="15">
        <f t="shared" si="51"/>
        <v>104.80999999999995</v>
      </c>
      <c r="V401" s="313">
        <f t="shared" si="52"/>
        <v>525.05000000000018</v>
      </c>
      <c r="W401" s="245">
        <v>9683</v>
      </c>
      <c r="X401" s="312"/>
      <c r="Y401" s="313"/>
      <c r="Z401" s="114">
        <f t="shared" si="53"/>
        <v>105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3668.3499999999995</v>
      </c>
      <c r="U402" s="15">
        <f t="shared" si="51"/>
        <v>104.80999999999995</v>
      </c>
      <c r="V402" s="313">
        <f t="shared" si="52"/>
        <v>525.05000000000018</v>
      </c>
      <c r="W402" s="245">
        <v>9683</v>
      </c>
      <c r="X402" s="312"/>
      <c r="Y402" s="313"/>
      <c r="Z402" s="114">
        <f t="shared" si="53"/>
        <v>105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3668.3499999999995</v>
      </c>
      <c r="U403" s="15">
        <f t="shared" si="51"/>
        <v>104.80999999999995</v>
      </c>
      <c r="V403" s="313">
        <f t="shared" si="52"/>
        <v>525.05000000000018</v>
      </c>
      <c r="W403" s="245">
        <v>9683</v>
      </c>
      <c r="X403" s="312"/>
      <c r="Y403" s="313"/>
      <c r="Z403" s="114">
        <f t="shared" si="53"/>
        <v>105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1749.0812500000002</v>
      </c>
      <c r="U404" s="15">
        <f t="shared" si="51"/>
        <v>49.973749999999882</v>
      </c>
      <c r="V404" s="313">
        <f t="shared" si="52"/>
        <v>250.86874999999986</v>
      </c>
      <c r="W404" s="245">
        <v>9714</v>
      </c>
      <c r="X404" s="312"/>
      <c r="Y404" s="313"/>
      <c r="Z404" s="114">
        <f t="shared" si="53"/>
        <v>105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6340.5</v>
      </c>
      <c r="U405" s="15">
        <f t="shared" si="51"/>
        <v>190.21500000000015</v>
      </c>
      <c r="V405" s="313">
        <f t="shared" si="52"/>
        <v>1269.1000000000004</v>
      </c>
      <c r="W405" s="245">
        <v>10391</v>
      </c>
      <c r="X405" s="312"/>
      <c r="Y405" s="313"/>
      <c r="Z405" s="114">
        <f t="shared" si="53"/>
        <v>100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3324.4999999999995</v>
      </c>
      <c r="U406" s="15">
        <f t="shared" si="51"/>
        <v>99.734999999999673</v>
      </c>
      <c r="V406" s="313">
        <f t="shared" si="52"/>
        <v>665.90000000000055</v>
      </c>
      <c r="W406" s="245">
        <v>10391</v>
      </c>
      <c r="X406" s="312"/>
      <c r="Y406" s="313"/>
      <c r="Z406" s="114">
        <f t="shared" si="53"/>
        <v>100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671.36850000000004</v>
      </c>
      <c r="U407" s="15">
        <f t="shared" si="51"/>
        <v>20.344500000000039</v>
      </c>
      <c r="V407" s="313">
        <f t="shared" si="52"/>
        <v>143.41149999999993</v>
      </c>
      <c r="W407" s="245">
        <v>10414</v>
      </c>
      <c r="X407" s="312"/>
      <c r="Y407" s="313"/>
      <c r="Z407" s="114">
        <f t="shared" si="53"/>
        <v>99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671.36850000000004</v>
      </c>
      <c r="U408" s="15">
        <f t="shared" si="51"/>
        <v>20.344500000000039</v>
      </c>
      <c r="V408" s="313">
        <f t="shared" si="52"/>
        <v>143.41149999999993</v>
      </c>
      <c r="W408" s="245">
        <v>10414</v>
      </c>
      <c r="X408" s="312"/>
      <c r="Y408" s="313"/>
      <c r="Z408" s="114">
        <f t="shared" si="53"/>
        <v>99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671.36850000000004</v>
      </c>
      <c r="U409" s="15">
        <f t="shared" si="51"/>
        <v>20.344500000000039</v>
      </c>
      <c r="V409" s="313">
        <f t="shared" si="52"/>
        <v>143.41149999999993</v>
      </c>
      <c r="W409" s="245">
        <v>10414</v>
      </c>
      <c r="X409" s="312"/>
      <c r="Y409" s="313"/>
      <c r="Z409" s="114">
        <f t="shared" si="53"/>
        <v>99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3374.0684999999999</v>
      </c>
      <c r="U410" s="15">
        <f t="shared" si="51"/>
        <v>102.24450000000024</v>
      </c>
      <c r="V410" s="313">
        <f t="shared" si="52"/>
        <v>716.71150000000034</v>
      </c>
      <c r="W410" s="245">
        <v>10394</v>
      </c>
      <c r="X410" s="312"/>
      <c r="Y410" s="313"/>
      <c r="Z410" s="114">
        <f t="shared" si="53"/>
        <v>99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340964.97783333296</v>
      </c>
      <c r="U411" s="26">
        <f t="shared" si="54"/>
        <v>9925.13825</v>
      </c>
      <c r="V411" s="26">
        <f t="shared" si="54"/>
        <v>56116.552166666675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2541222.4297499978</v>
      </c>
      <c r="U413" s="29">
        <f t="shared" si="55"/>
        <v>14890.038999999997</v>
      </c>
      <c r="V413" s="29">
        <f t="shared" si="55"/>
        <v>64281.990249999988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30313.85</v>
      </c>
      <c r="U415" s="15">
        <f t="shared" ref="U415:U478" si="59">T415-S415</f>
        <v>927.97499999999854</v>
      </c>
      <c r="V415" s="313">
        <f t="shared" ref="V415:V478" si="60">N415-T415</f>
        <v>6806.1500000000015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98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3765.0240000000003</v>
      </c>
      <c r="U416" s="15">
        <f t="shared" si="59"/>
        <v>117.65700000000015</v>
      </c>
      <c r="V416" s="313">
        <f t="shared" si="60"/>
        <v>942.2559999999994</v>
      </c>
      <c r="W416" s="245">
        <v>10793</v>
      </c>
      <c r="X416" s="312"/>
      <c r="Y416" s="313"/>
      <c r="Z416" s="114">
        <f t="shared" si="61"/>
        <v>96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3214.7200000000003</v>
      </c>
      <c r="U417" s="15">
        <f t="shared" si="59"/>
        <v>100.45999999999958</v>
      </c>
      <c r="V417" s="313">
        <f t="shared" si="60"/>
        <v>804.67999999999984</v>
      </c>
      <c r="W417" s="245">
        <v>10793</v>
      </c>
      <c r="X417" s="312"/>
      <c r="Y417" s="313"/>
      <c r="Z417" s="114">
        <f t="shared" si="61"/>
        <v>96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916.99199999999996</v>
      </c>
      <c r="U418" s="15">
        <f t="shared" si="59"/>
        <v>28.655999999999949</v>
      </c>
      <c r="V418" s="313">
        <f t="shared" si="60"/>
        <v>230.24800000000005</v>
      </c>
      <c r="W418" s="245">
        <v>10793</v>
      </c>
      <c r="X418" s="312"/>
      <c r="Y418" s="313"/>
      <c r="Z418" s="114">
        <f t="shared" si="61"/>
        <v>96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916.99199999999996</v>
      </c>
      <c r="U419" s="15">
        <f t="shared" si="59"/>
        <v>28.655999999999949</v>
      </c>
      <c r="V419" s="313">
        <f t="shared" si="60"/>
        <v>230.24800000000005</v>
      </c>
      <c r="W419" s="245">
        <v>10793</v>
      </c>
      <c r="X419" s="312"/>
      <c r="Y419" s="313"/>
      <c r="Z419" s="114">
        <f t="shared" si="61"/>
        <v>96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4392.3519999999999</v>
      </c>
      <c r="U420" s="15">
        <f t="shared" si="59"/>
        <v>137.26099999999951</v>
      </c>
      <c r="V420" s="313">
        <f t="shared" si="60"/>
        <v>1099.0879999999997</v>
      </c>
      <c r="W420" s="245">
        <v>10793</v>
      </c>
      <c r="X420" s="312"/>
      <c r="Y420" s="313"/>
      <c r="Z420" s="114">
        <f t="shared" si="61"/>
        <v>96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4392.3519999999999</v>
      </c>
      <c r="U421" s="15">
        <f t="shared" si="59"/>
        <v>137.26099999999951</v>
      </c>
      <c r="V421" s="313">
        <f t="shared" si="60"/>
        <v>1099.0879999999997</v>
      </c>
      <c r="W421" s="245">
        <v>10793</v>
      </c>
      <c r="X421" s="312"/>
      <c r="Y421" s="313"/>
      <c r="Z421" s="114">
        <f t="shared" si="61"/>
        <v>96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4859.1360000000004</v>
      </c>
      <c r="U422" s="15">
        <f t="shared" si="59"/>
        <v>151.84799999999996</v>
      </c>
      <c r="V422" s="313">
        <f t="shared" si="60"/>
        <v>1215.7839999999997</v>
      </c>
      <c r="W422" s="245">
        <v>10793</v>
      </c>
      <c r="X422" s="312"/>
      <c r="Y422" s="313"/>
      <c r="Z422" s="114">
        <f t="shared" si="61"/>
        <v>96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4859.1360000000004</v>
      </c>
      <c r="U423" s="15">
        <f t="shared" si="59"/>
        <v>151.84799999999996</v>
      </c>
      <c r="V423" s="313">
        <f t="shared" si="60"/>
        <v>1215.7839999999997</v>
      </c>
      <c r="W423" s="245">
        <v>10793</v>
      </c>
      <c r="X423" s="312"/>
      <c r="Y423" s="313"/>
      <c r="Z423" s="114">
        <f t="shared" si="61"/>
        <v>96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4859.1360000000004</v>
      </c>
      <c r="U424" s="15">
        <f t="shared" si="59"/>
        <v>151.84799999999996</v>
      </c>
      <c r="V424" s="313">
        <f t="shared" si="60"/>
        <v>1215.7839999999997</v>
      </c>
      <c r="W424" s="245">
        <v>10793</v>
      </c>
      <c r="X424" s="312"/>
      <c r="Y424" s="313"/>
      <c r="Z424" s="114">
        <f t="shared" si="61"/>
        <v>96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479.904</v>
      </c>
      <c r="U425" s="15">
        <f t="shared" si="59"/>
        <v>14.997000000000014</v>
      </c>
      <c r="V425" s="135">
        <f t="shared" si="60"/>
        <v>120.976</v>
      </c>
      <c r="W425" s="103">
        <v>10793</v>
      </c>
      <c r="X425" s="136"/>
      <c r="Y425" s="135"/>
      <c r="Z425" s="114">
        <f t="shared" si="61"/>
        <v>96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479.904</v>
      </c>
      <c r="U426" s="15">
        <f t="shared" si="59"/>
        <v>14.997000000000014</v>
      </c>
      <c r="V426" s="135">
        <f t="shared" si="60"/>
        <v>120.976</v>
      </c>
      <c r="W426" s="103">
        <v>10793</v>
      </c>
      <c r="X426" s="136"/>
      <c r="Y426" s="135"/>
      <c r="Z426" s="114">
        <f t="shared" si="61"/>
        <v>96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479.904</v>
      </c>
      <c r="U427" s="15">
        <f t="shared" si="59"/>
        <v>14.997000000000014</v>
      </c>
      <c r="V427" s="135">
        <f t="shared" si="60"/>
        <v>120.976</v>
      </c>
      <c r="W427" s="103">
        <v>10793</v>
      </c>
      <c r="X427" s="136"/>
      <c r="Y427" s="135"/>
      <c r="Z427" s="114">
        <f t="shared" si="61"/>
        <v>96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479.904</v>
      </c>
      <c r="U428" s="15">
        <f t="shared" si="59"/>
        <v>14.997000000000014</v>
      </c>
      <c r="V428" s="135">
        <f t="shared" si="60"/>
        <v>120.976</v>
      </c>
      <c r="W428" s="103">
        <v>10793</v>
      </c>
      <c r="X428" s="136"/>
      <c r="Y428" s="135"/>
      <c r="Z428" s="114">
        <f t="shared" si="61"/>
        <v>96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1261.28</v>
      </c>
      <c r="U429" s="15">
        <f t="shared" si="59"/>
        <v>39.414999999999964</v>
      </c>
      <c r="V429" s="143">
        <f t="shared" si="60"/>
        <v>316.31999999999994</v>
      </c>
      <c r="W429" s="141">
        <v>10793</v>
      </c>
      <c r="X429" s="144"/>
      <c r="Y429" s="143"/>
      <c r="Z429" s="145">
        <f t="shared" si="61"/>
        <v>96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1261.28</v>
      </c>
      <c r="U430" s="15">
        <f t="shared" si="59"/>
        <v>39.414999999999964</v>
      </c>
      <c r="V430" s="143">
        <f t="shared" si="60"/>
        <v>316.31999999999994</v>
      </c>
      <c r="W430" s="141">
        <v>10793</v>
      </c>
      <c r="X430" s="144"/>
      <c r="Y430" s="143"/>
      <c r="Z430" s="145">
        <f t="shared" si="61"/>
        <v>96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1261.28</v>
      </c>
      <c r="U431" s="15">
        <f t="shared" si="59"/>
        <v>39.414999999999964</v>
      </c>
      <c r="V431" s="143">
        <f t="shared" si="60"/>
        <v>316.31999999999994</v>
      </c>
      <c r="W431" s="141">
        <v>10793</v>
      </c>
      <c r="X431" s="144"/>
      <c r="Y431" s="143"/>
      <c r="Z431" s="145">
        <f t="shared" si="61"/>
        <v>96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1261.28</v>
      </c>
      <c r="U432" s="15">
        <f t="shared" si="59"/>
        <v>39.414999999999964</v>
      </c>
      <c r="V432" s="143">
        <f t="shared" si="60"/>
        <v>316.31999999999994</v>
      </c>
      <c r="W432" s="141">
        <v>10793</v>
      </c>
      <c r="X432" s="144"/>
      <c r="Y432" s="143"/>
      <c r="Z432" s="145">
        <f t="shared" si="61"/>
        <v>96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1274.4183333333333</v>
      </c>
      <c r="U433" s="15">
        <f t="shared" si="59"/>
        <v>39.414999999999964</v>
      </c>
      <c r="V433" s="143">
        <f t="shared" si="60"/>
        <v>303.18166666666662</v>
      </c>
      <c r="W433" s="141">
        <v>10793</v>
      </c>
      <c r="X433" s="144"/>
      <c r="Y433" s="143"/>
      <c r="Z433" s="145">
        <f t="shared" si="61"/>
        <v>97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2379.52</v>
      </c>
      <c r="U434" s="15">
        <f t="shared" si="59"/>
        <v>74.360000000000127</v>
      </c>
      <c r="V434" s="153">
        <f t="shared" si="60"/>
        <v>595.88000000000011</v>
      </c>
      <c r="W434" s="152">
        <v>10793</v>
      </c>
      <c r="X434" s="154"/>
      <c r="Y434" s="153"/>
      <c r="Z434" s="155">
        <f t="shared" si="61"/>
        <v>96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2379.52</v>
      </c>
      <c r="U435" s="15">
        <f t="shared" si="59"/>
        <v>74.360000000000127</v>
      </c>
      <c r="V435" s="153">
        <f t="shared" si="60"/>
        <v>595.88000000000011</v>
      </c>
      <c r="W435" s="152">
        <v>10793</v>
      </c>
      <c r="X435" s="154"/>
      <c r="Y435" s="153"/>
      <c r="Z435" s="155">
        <f t="shared" si="61"/>
        <v>96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2379.52</v>
      </c>
      <c r="U436" s="15">
        <f t="shared" si="59"/>
        <v>74.360000000000127</v>
      </c>
      <c r="V436" s="153">
        <f t="shared" si="60"/>
        <v>595.88000000000011</v>
      </c>
      <c r="W436" s="152">
        <v>10793</v>
      </c>
      <c r="X436" s="154"/>
      <c r="Y436" s="153"/>
      <c r="Z436" s="155">
        <f t="shared" si="61"/>
        <v>96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2379.52</v>
      </c>
      <c r="U437" s="15">
        <f t="shared" si="59"/>
        <v>74.360000000000127</v>
      </c>
      <c r="V437" s="153">
        <f t="shared" si="60"/>
        <v>595.88000000000011</v>
      </c>
      <c r="W437" s="152">
        <v>10793</v>
      </c>
      <c r="X437" s="154"/>
      <c r="Y437" s="153"/>
      <c r="Z437" s="155">
        <f t="shared" si="61"/>
        <v>96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2379.52</v>
      </c>
      <c r="U438" s="15">
        <f t="shared" si="59"/>
        <v>74.360000000000127</v>
      </c>
      <c r="V438" s="153">
        <f t="shared" si="60"/>
        <v>595.88000000000011</v>
      </c>
      <c r="W438" s="152">
        <v>10793</v>
      </c>
      <c r="X438" s="154"/>
      <c r="Y438" s="153"/>
      <c r="Z438" s="155">
        <f t="shared" si="61"/>
        <v>96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1108.1600000000001</v>
      </c>
      <c r="U439" s="15">
        <f t="shared" si="59"/>
        <v>34.629999999999882</v>
      </c>
      <c r="V439" s="135">
        <f t="shared" si="60"/>
        <v>278.03999999999996</v>
      </c>
      <c r="W439" s="103">
        <v>10793</v>
      </c>
      <c r="X439" s="136"/>
      <c r="Y439" s="135"/>
      <c r="Z439" s="114">
        <f t="shared" si="61"/>
        <v>96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203.35999999999999</v>
      </c>
      <c r="U440" s="15">
        <f t="shared" si="59"/>
        <v>6.3549999999999898</v>
      </c>
      <c r="V440" s="135">
        <f t="shared" si="60"/>
        <v>51.84</v>
      </c>
      <c r="W440" s="103">
        <v>10793</v>
      </c>
      <c r="X440" s="136"/>
      <c r="Y440" s="135"/>
      <c r="Z440" s="114">
        <f t="shared" si="61"/>
        <v>96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203.35999999999999</v>
      </c>
      <c r="U441" s="15">
        <f t="shared" si="59"/>
        <v>6.3549999999999898</v>
      </c>
      <c r="V441" s="135">
        <f t="shared" si="60"/>
        <v>51.84</v>
      </c>
      <c r="W441" s="103">
        <v>10793</v>
      </c>
      <c r="X441" s="136"/>
      <c r="Y441" s="135"/>
      <c r="Z441" s="114">
        <f t="shared" si="61"/>
        <v>96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203.35999999999999</v>
      </c>
      <c r="U442" s="15">
        <f t="shared" si="59"/>
        <v>6.3549999999999898</v>
      </c>
      <c r="V442" s="135">
        <f t="shared" si="60"/>
        <v>51.84</v>
      </c>
      <c r="W442" s="103">
        <v>10793</v>
      </c>
      <c r="X442" s="136"/>
      <c r="Y442" s="135"/>
      <c r="Z442" s="114">
        <f t="shared" si="61"/>
        <v>96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3496.8320000000003</v>
      </c>
      <c r="U443" s="15">
        <f t="shared" si="59"/>
        <v>109.27600000000029</v>
      </c>
      <c r="V443" s="135">
        <f t="shared" si="60"/>
        <v>875.20799999999963</v>
      </c>
      <c r="W443" s="103">
        <v>10793</v>
      </c>
      <c r="X443" s="136"/>
      <c r="Y443" s="135"/>
      <c r="Z443" s="114">
        <f t="shared" si="61"/>
        <v>96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3496.8320000000003</v>
      </c>
      <c r="U444" s="15">
        <f t="shared" si="59"/>
        <v>109.27600000000029</v>
      </c>
      <c r="V444" s="135">
        <f t="shared" si="60"/>
        <v>875.20799999999963</v>
      </c>
      <c r="W444" s="103">
        <v>10793</v>
      </c>
      <c r="X444" s="136"/>
      <c r="Y444" s="135"/>
      <c r="Z444" s="114">
        <f t="shared" si="61"/>
        <v>96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3496.8320000000003</v>
      </c>
      <c r="U445" s="15">
        <f t="shared" si="59"/>
        <v>109.27600000000029</v>
      </c>
      <c r="V445" s="135">
        <f t="shared" si="60"/>
        <v>875.20799999999963</v>
      </c>
      <c r="W445" s="103">
        <v>10793</v>
      </c>
      <c r="X445" s="136"/>
      <c r="Y445" s="135"/>
      <c r="Z445" s="114">
        <f t="shared" si="61"/>
        <v>96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3496.8320000000003</v>
      </c>
      <c r="U446" s="15">
        <f t="shared" si="59"/>
        <v>109.27600000000029</v>
      </c>
      <c r="V446" s="135">
        <f t="shared" si="60"/>
        <v>875.20799999999963</v>
      </c>
      <c r="W446" s="103">
        <v>10793</v>
      </c>
      <c r="X446" s="136"/>
      <c r="Y446" s="135"/>
      <c r="Z446" s="114">
        <f t="shared" si="61"/>
        <v>96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5291.0091666666658</v>
      </c>
      <c r="U447" s="15">
        <f t="shared" si="59"/>
        <v>167.08449999999993</v>
      </c>
      <c r="V447" s="135">
        <f t="shared" si="60"/>
        <v>1393.3708333333343</v>
      </c>
      <c r="W447" s="103">
        <v>10899</v>
      </c>
      <c r="X447" s="136"/>
      <c r="Y447" s="135"/>
      <c r="Z447" s="114">
        <f t="shared" si="61"/>
        <v>95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458.375</v>
      </c>
      <c r="U448" s="15">
        <f t="shared" si="59"/>
        <v>14.474999999999966</v>
      </c>
      <c r="V448" s="135">
        <f t="shared" si="60"/>
        <v>121.625</v>
      </c>
      <c r="W448" s="103">
        <v>10899</v>
      </c>
      <c r="X448" s="136"/>
      <c r="Y448" s="135"/>
      <c r="Z448" s="114">
        <f t="shared" si="61"/>
        <v>95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3815.8016666666667</v>
      </c>
      <c r="U449" s="15">
        <f t="shared" si="59"/>
        <v>120.4989999999998</v>
      </c>
      <c r="V449" s="135">
        <f t="shared" si="60"/>
        <v>1005.1583333333333</v>
      </c>
      <c r="W449" s="103">
        <v>10899</v>
      </c>
      <c r="X449" s="136"/>
      <c r="Y449" s="135"/>
      <c r="Z449" s="114">
        <f t="shared" si="61"/>
        <v>95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3995.7950000000001</v>
      </c>
      <c r="U450" s="15">
        <f t="shared" si="59"/>
        <v>126.18299999999999</v>
      </c>
      <c r="V450" s="135">
        <f t="shared" si="60"/>
        <v>1052.5249999999996</v>
      </c>
      <c r="W450" s="103">
        <v>10899</v>
      </c>
      <c r="X450" s="136"/>
      <c r="Y450" s="135"/>
      <c r="Z450" s="114">
        <f t="shared" si="61"/>
        <v>95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1808.325</v>
      </c>
      <c r="U451" s="15">
        <f t="shared" si="59"/>
        <v>57.105000000000018</v>
      </c>
      <c r="V451" s="135">
        <f t="shared" si="60"/>
        <v>476.87499999999977</v>
      </c>
      <c r="W451" s="103">
        <v>10899</v>
      </c>
      <c r="X451" s="136"/>
      <c r="Y451" s="135"/>
      <c r="Z451" s="114">
        <f t="shared" si="61"/>
        <v>95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1268.7091666666665</v>
      </c>
      <c r="U452" s="15">
        <f t="shared" si="59"/>
        <v>40.064499999999953</v>
      </c>
      <c r="V452" s="135">
        <f t="shared" si="60"/>
        <v>334.87083333333339</v>
      </c>
      <c r="W452" s="103">
        <v>10899</v>
      </c>
      <c r="X452" s="136"/>
      <c r="Y452" s="135"/>
      <c r="Z452" s="114">
        <f t="shared" si="61"/>
        <v>95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3106.8483333333338</v>
      </c>
      <c r="U453" s="15">
        <f t="shared" si="59"/>
        <v>98.111000000000331</v>
      </c>
      <c r="V453" s="135">
        <f t="shared" si="60"/>
        <v>818.59166666666624</v>
      </c>
      <c r="X453" s="136"/>
      <c r="Y453" s="135"/>
      <c r="Z453" s="114">
        <f t="shared" si="61"/>
        <v>95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1784.7466666666669</v>
      </c>
      <c r="U454" s="15">
        <f t="shared" si="59"/>
        <v>56.960000000000036</v>
      </c>
      <c r="V454" s="135">
        <f t="shared" si="60"/>
        <v>494.65333333333319</v>
      </c>
      <c r="W454" s="103">
        <v>11040</v>
      </c>
      <c r="X454" s="136"/>
      <c r="Y454" s="135"/>
      <c r="Z454" s="114">
        <f t="shared" si="61"/>
        <v>94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1784.7466666666669</v>
      </c>
      <c r="U455" s="15">
        <f t="shared" si="59"/>
        <v>56.960000000000036</v>
      </c>
      <c r="V455" s="135">
        <f t="shared" si="60"/>
        <v>494.65333333333319</v>
      </c>
      <c r="W455" s="103">
        <v>11040</v>
      </c>
      <c r="X455" s="136"/>
      <c r="Y455" s="135"/>
      <c r="Z455" s="114">
        <f t="shared" si="61"/>
        <v>94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1784.7466666666669</v>
      </c>
      <c r="U456" s="15">
        <f t="shared" si="59"/>
        <v>56.960000000000036</v>
      </c>
      <c r="V456" s="135">
        <f t="shared" si="60"/>
        <v>494.65333333333319</v>
      </c>
      <c r="W456" s="103">
        <v>11040</v>
      </c>
      <c r="X456" s="136"/>
      <c r="Y456" s="135"/>
      <c r="Z456" s="114">
        <f t="shared" si="61"/>
        <v>94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1784.7466666666669</v>
      </c>
      <c r="U457" s="15">
        <f t="shared" si="59"/>
        <v>56.960000000000036</v>
      </c>
      <c r="V457" s="135">
        <f t="shared" si="60"/>
        <v>494.65333333333319</v>
      </c>
      <c r="W457" s="103">
        <v>11040</v>
      </c>
      <c r="X457" s="136"/>
      <c r="Y457" s="135"/>
      <c r="Z457" s="114">
        <f t="shared" si="61"/>
        <v>94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1784.7466666666669</v>
      </c>
      <c r="U458" s="15">
        <f t="shared" si="59"/>
        <v>56.960000000000036</v>
      </c>
      <c r="V458" s="135">
        <f t="shared" si="60"/>
        <v>494.65333333333319</v>
      </c>
      <c r="W458" s="103">
        <v>11040</v>
      </c>
      <c r="X458" s="136"/>
      <c r="Y458" s="135"/>
      <c r="Z458" s="114">
        <f t="shared" si="61"/>
        <v>94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2015.5479999999998</v>
      </c>
      <c r="U459" s="15">
        <f t="shared" si="59"/>
        <v>64.326000000000022</v>
      </c>
      <c r="V459" s="313">
        <f t="shared" si="60"/>
        <v>558.49200000000019</v>
      </c>
      <c r="W459" s="245">
        <v>11040</v>
      </c>
      <c r="X459" s="312"/>
      <c r="Y459" s="313"/>
      <c r="Z459" s="114">
        <f t="shared" si="61"/>
        <v>94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2015.5479999999998</v>
      </c>
      <c r="U460" s="15">
        <f t="shared" si="59"/>
        <v>64.326000000000022</v>
      </c>
      <c r="V460" s="313">
        <f t="shared" si="60"/>
        <v>558.49200000000019</v>
      </c>
      <c r="W460" s="245">
        <v>11040</v>
      </c>
      <c r="X460" s="312"/>
      <c r="Y460" s="313"/>
      <c r="Z460" s="114">
        <f t="shared" si="61"/>
        <v>94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2015.5479999999998</v>
      </c>
      <c r="U461" s="15">
        <f t="shared" si="59"/>
        <v>64.326000000000022</v>
      </c>
      <c r="V461" s="313">
        <f t="shared" si="60"/>
        <v>558.49200000000019</v>
      </c>
      <c r="W461" s="245">
        <v>11040</v>
      </c>
      <c r="X461" s="312"/>
      <c r="Y461" s="313"/>
      <c r="Z461" s="114">
        <f t="shared" si="61"/>
        <v>94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2015.5479999999998</v>
      </c>
      <c r="U462" s="15">
        <f t="shared" si="59"/>
        <v>64.326000000000022</v>
      </c>
      <c r="V462" s="313">
        <f t="shared" si="60"/>
        <v>558.49200000000019</v>
      </c>
      <c r="W462" s="245">
        <v>11040</v>
      </c>
      <c r="X462" s="312"/>
      <c r="Y462" s="313"/>
      <c r="Z462" s="114">
        <f t="shared" si="61"/>
        <v>94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2015.5479999999998</v>
      </c>
      <c r="U463" s="15">
        <f t="shared" si="59"/>
        <v>64.326000000000022</v>
      </c>
      <c r="V463" s="313">
        <f t="shared" si="60"/>
        <v>558.49200000000019</v>
      </c>
      <c r="W463" s="245">
        <v>11040</v>
      </c>
      <c r="X463" s="312"/>
      <c r="Y463" s="313"/>
      <c r="Z463" s="114">
        <f t="shared" si="61"/>
        <v>94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498.07466666666664</v>
      </c>
      <c r="U464" s="15">
        <f t="shared" si="59"/>
        <v>15.895999999999958</v>
      </c>
      <c r="V464" s="313">
        <f t="shared" si="60"/>
        <v>138.76533333333339</v>
      </c>
      <c r="W464" s="245">
        <v>11040</v>
      </c>
      <c r="X464" s="312"/>
      <c r="Y464" s="313"/>
      <c r="Z464" s="114">
        <f t="shared" si="61"/>
        <v>94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498.07466666666664</v>
      </c>
      <c r="U465" s="15">
        <f t="shared" si="59"/>
        <v>15.895999999999958</v>
      </c>
      <c r="V465" s="313">
        <f t="shared" si="60"/>
        <v>138.76533333333339</v>
      </c>
      <c r="W465" s="245">
        <v>11040</v>
      </c>
      <c r="X465" s="312"/>
      <c r="Y465" s="313"/>
      <c r="Z465" s="114">
        <f t="shared" si="61"/>
        <v>94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498.07466666666664</v>
      </c>
      <c r="U466" s="15">
        <f t="shared" si="59"/>
        <v>15.895999999999958</v>
      </c>
      <c r="V466" s="313">
        <f t="shared" si="60"/>
        <v>138.76533333333339</v>
      </c>
      <c r="W466" s="245">
        <v>11040</v>
      </c>
      <c r="X466" s="312"/>
      <c r="Y466" s="313"/>
      <c r="Z466" s="114">
        <f t="shared" si="61"/>
        <v>94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498.07466666666664</v>
      </c>
      <c r="U467" s="15">
        <f t="shared" si="59"/>
        <v>15.895999999999958</v>
      </c>
      <c r="V467" s="313">
        <f t="shared" si="60"/>
        <v>138.76533333333339</v>
      </c>
      <c r="W467" s="245">
        <v>11040</v>
      </c>
      <c r="X467" s="312"/>
      <c r="Y467" s="313"/>
      <c r="Z467" s="114">
        <f t="shared" si="61"/>
        <v>94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498.07466666666664</v>
      </c>
      <c r="U468" s="15">
        <f t="shared" si="59"/>
        <v>15.895999999999958</v>
      </c>
      <c r="V468" s="313">
        <f t="shared" si="60"/>
        <v>138.76533333333339</v>
      </c>
      <c r="W468" s="245">
        <v>11040</v>
      </c>
      <c r="X468" s="312"/>
      <c r="Y468" s="313"/>
      <c r="Z468" s="114">
        <f t="shared" si="61"/>
        <v>94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469.90599999999995</v>
      </c>
      <c r="U469" s="15">
        <f t="shared" si="59"/>
        <v>14.996999999999957</v>
      </c>
      <c r="V469" s="313">
        <f t="shared" si="60"/>
        <v>130.97400000000005</v>
      </c>
      <c r="W469" s="245">
        <v>11040</v>
      </c>
      <c r="X469" s="312"/>
      <c r="Y469" s="313"/>
      <c r="Z469" s="114">
        <f t="shared" si="61"/>
        <v>94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469.90599999999995</v>
      </c>
      <c r="U470" s="15">
        <f t="shared" si="59"/>
        <v>14.996999999999957</v>
      </c>
      <c r="V470" s="313">
        <f t="shared" si="60"/>
        <v>130.97400000000005</v>
      </c>
      <c r="W470" s="245">
        <v>11040</v>
      </c>
      <c r="X470" s="312"/>
      <c r="Y470" s="313"/>
      <c r="Z470" s="114">
        <f t="shared" si="61"/>
        <v>94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469.90599999999995</v>
      </c>
      <c r="U471" s="15">
        <f t="shared" si="59"/>
        <v>14.996999999999957</v>
      </c>
      <c r="V471" s="313">
        <f t="shared" si="60"/>
        <v>130.97400000000005</v>
      </c>
      <c r="W471" s="245">
        <v>11040</v>
      </c>
      <c r="X471" s="312"/>
      <c r="Y471" s="313"/>
      <c r="Z471" s="114">
        <f t="shared" si="61"/>
        <v>94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469.90599999999995</v>
      </c>
      <c r="U472" s="15">
        <f t="shared" si="59"/>
        <v>14.996999999999957</v>
      </c>
      <c r="V472" s="313">
        <f t="shared" si="60"/>
        <v>130.97400000000005</v>
      </c>
      <c r="W472" s="245">
        <v>11040</v>
      </c>
      <c r="X472" s="312"/>
      <c r="Y472" s="313"/>
      <c r="Z472" s="114">
        <f t="shared" si="61"/>
        <v>94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469.90599999999995</v>
      </c>
      <c r="U473" s="15">
        <f t="shared" si="59"/>
        <v>14.996999999999957</v>
      </c>
      <c r="V473" s="313">
        <f t="shared" si="60"/>
        <v>130.97400000000005</v>
      </c>
      <c r="W473" s="245">
        <v>11040</v>
      </c>
      <c r="X473" s="312"/>
      <c r="Y473" s="313"/>
      <c r="Z473" s="114">
        <f t="shared" si="61"/>
        <v>94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469.90599999999995</v>
      </c>
      <c r="U474" s="15">
        <f t="shared" si="59"/>
        <v>14.996999999999957</v>
      </c>
      <c r="V474" s="313">
        <f t="shared" si="60"/>
        <v>130.97400000000005</v>
      </c>
      <c r="W474" s="245">
        <v>11040</v>
      </c>
      <c r="X474" s="312"/>
      <c r="Y474" s="313"/>
      <c r="Z474" s="114">
        <f t="shared" si="61"/>
        <v>94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469.90599999999995</v>
      </c>
      <c r="U475" s="15">
        <f t="shared" si="59"/>
        <v>14.996999999999957</v>
      </c>
      <c r="V475" s="313">
        <f t="shared" si="60"/>
        <v>130.97400000000005</v>
      </c>
      <c r="W475" s="245">
        <v>11040</v>
      </c>
      <c r="X475" s="312"/>
      <c r="Y475" s="313"/>
      <c r="Z475" s="114">
        <f t="shared" si="61"/>
        <v>94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469.90599999999995</v>
      </c>
      <c r="U476" s="15">
        <f t="shared" si="59"/>
        <v>14.996999999999957</v>
      </c>
      <c r="V476" s="313">
        <f t="shared" si="60"/>
        <v>130.97400000000005</v>
      </c>
      <c r="W476" s="245">
        <v>11040</v>
      </c>
      <c r="X476" s="312"/>
      <c r="Y476" s="313"/>
      <c r="Z476" s="114">
        <f t="shared" si="61"/>
        <v>94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469.90599999999995</v>
      </c>
      <c r="U477" s="15">
        <f t="shared" si="59"/>
        <v>14.996999999999957</v>
      </c>
      <c r="V477" s="313">
        <f t="shared" si="60"/>
        <v>130.97400000000005</v>
      </c>
      <c r="W477" s="245">
        <v>11040</v>
      </c>
      <c r="X477" s="312"/>
      <c r="Y477" s="313"/>
      <c r="Z477" s="114">
        <f t="shared" si="61"/>
        <v>94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469.90599999999995</v>
      </c>
      <c r="U478" s="15">
        <f t="shared" si="59"/>
        <v>14.996999999999957</v>
      </c>
      <c r="V478" s="313">
        <f t="shared" si="60"/>
        <v>130.97400000000005</v>
      </c>
      <c r="W478" s="245">
        <v>11040</v>
      </c>
      <c r="X478" s="312"/>
      <c r="Y478" s="313"/>
      <c r="Z478" s="114">
        <f t="shared" si="61"/>
        <v>94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5475.7506666666659</v>
      </c>
      <c r="U479" s="15">
        <f t="shared" ref="U479:U542" si="65">T479-S479</f>
        <v>174.75799999999981</v>
      </c>
      <c r="V479" s="313">
        <f t="shared" ref="V479:V542" si="66">N479-T479</f>
        <v>1515.5693333333338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94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5475.7506666666659</v>
      </c>
      <c r="U480" s="15">
        <f t="shared" si="65"/>
        <v>174.75799999999981</v>
      </c>
      <c r="V480" s="313">
        <f t="shared" si="66"/>
        <v>1515.5693333333338</v>
      </c>
      <c r="W480" s="245">
        <v>11040</v>
      </c>
      <c r="X480" s="312"/>
      <c r="Y480" s="313"/>
      <c r="Z480" s="114">
        <f t="shared" si="67"/>
        <v>94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4757.9040000000005</v>
      </c>
      <c r="U481" s="15">
        <f t="shared" si="65"/>
        <v>151.84799999999996</v>
      </c>
      <c r="V481" s="313">
        <f t="shared" si="66"/>
        <v>1317.0159999999996</v>
      </c>
      <c r="W481" s="245">
        <v>11040</v>
      </c>
      <c r="X481" s="312"/>
      <c r="Y481" s="313"/>
      <c r="Z481" s="114">
        <f t="shared" si="67"/>
        <v>94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4757.9040000000005</v>
      </c>
      <c r="U482" s="15">
        <f t="shared" si="65"/>
        <v>151.84799999999996</v>
      </c>
      <c r="V482" s="313">
        <f t="shared" si="66"/>
        <v>1317.0159999999996</v>
      </c>
      <c r="W482" s="245">
        <v>11040</v>
      </c>
      <c r="X482" s="312"/>
      <c r="Y482" s="313"/>
      <c r="Z482" s="114">
        <f t="shared" si="67"/>
        <v>94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4757.9040000000005</v>
      </c>
      <c r="U483" s="15">
        <f t="shared" si="65"/>
        <v>151.84799999999996</v>
      </c>
      <c r="V483" s="313">
        <f t="shared" si="66"/>
        <v>1317.0159999999996</v>
      </c>
      <c r="W483" s="245">
        <v>11040</v>
      </c>
      <c r="X483" s="312"/>
      <c r="Y483" s="313"/>
      <c r="Z483" s="114">
        <f t="shared" si="67"/>
        <v>94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4757.9040000000005</v>
      </c>
      <c r="U484" s="15">
        <f t="shared" si="65"/>
        <v>151.84799999999996</v>
      </c>
      <c r="V484" s="313">
        <f t="shared" si="66"/>
        <v>1317.0159999999996</v>
      </c>
      <c r="W484" s="245">
        <v>11040</v>
      </c>
      <c r="X484" s="312"/>
      <c r="Y484" s="313"/>
      <c r="Z484" s="114">
        <f t="shared" si="67"/>
        <v>94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4757.9040000000005</v>
      </c>
      <c r="U485" s="15">
        <f t="shared" si="65"/>
        <v>151.84799999999996</v>
      </c>
      <c r="V485" s="313">
        <f t="shared" si="66"/>
        <v>1317.0159999999996</v>
      </c>
      <c r="W485" s="245">
        <v>11040</v>
      </c>
      <c r="X485" s="312"/>
      <c r="Y485" s="313"/>
      <c r="Z485" s="114">
        <f t="shared" si="67"/>
        <v>94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17.389999999999997</v>
      </c>
      <c r="U486" s="15">
        <f t="shared" si="65"/>
        <v>0.55499999999999972</v>
      </c>
      <c r="V486" s="313">
        <f t="shared" si="66"/>
        <v>5.8100000000000023</v>
      </c>
      <c r="W486" s="245">
        <v>11040</v>
      </c>
      <c r="X486" s="312"/>
      <c r="Y486" s="313"/>
      <c r="Z486" s="114">
        <f t="shared" si="67"/>
        <v>94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17.389999999999997</v>
      </c>
      <c r="U487" s="15">
        <f t="shared" si="65"/>
        <v>0.55499999999999972</v>
      </c>
      <c r="V487" s="313">
        <f t="shared" si="66"/>
        <v>5.8100000000000023</v>
      </c>
      <c r="W487" s="245">
        <v>11040</v>
      </c>
      <c r="X487" s="312"/>
      <c r="Y487" s="313"/>
      <c r="Z487" s="114">
        <f t="shared" si="67"/>
        <v>94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17.389999999999997</v>
      </c>
      <c r="U488" s="15">
        <f t="shared" si="65"/>
        <v>0.55499999999999972</v>
      </c>
      <c r="V488" s="313">
        <f t="shared" si="66"/>
        <v>5.8100000000000023</v>
      </c>
      <c r="W488" s="245">
        <v>11040</v>
      </c>
      <c r="X488" s="312"/>
      <c r="Y488" s="313"/>
      <c r="Z488" s="114">
        <f t="shared" si="67"/>
        <v>94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17.389999999999997</v>
      </c>
      <c r="U489" s="15">
        <f t="shared" si="65"/>
        <v>0.55499999999999972</v>
      </c>
      <c r="V489" s="313">
        <f t="shared" si="66"/>
        <v>5.8100000000000023</v>
      </c>
      <c r="W489" s="245">
        <v>11040</v>
      </c>
      <c r="X489" s="312"/>
      <c r="Y489" s="313"/>
      <c r="Z489" s="114">
        <f t="shared" si="67"/>
        <v>94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17.389999999999997</v>
      </c>
      <c r="U490" s="15">
        <f t="shared" si="65"/>
        <v>0.55499999999999972</v>
      </c>
      <c r="V490" s="313">
        <f t="shared" si="66"/>
        <v>5.8100000000000023</v>
      </c>
      <c r="W490" s="245">
        <v>11040</v>
      </c>
      <c r="X490" s="312"/>
      <c r="Y490" s="313"/>
      <c r="Z490" s="114">
        <f t="shared" si="67"/>
        <v>94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17.389999999999997</v>
      </c>
      <c r="U491" s="15">
        <f t="shared" si="65"/>
        <v>0.55499999999999972</v>
      </c>
      <c r="V491" s="313">
        <f t="shared" si="66"/>
        <v>5.8100000000000023</v>
      </c>
      <c r="W491" s="245">
        <v>11040</v>
      </c>
      <c r="X491" s="312"/>
      <c r="Y491" s="313"/>
      <c r="Z491" s="114">
        <f t="shared" si="67"/>
        <v>94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17.389999999999997</v>
      </c>
      <c r="U492" s="15">
        <f t="shared" si="65"/>
        <v>0.55499999999999972</v>
      </c>
      <c r="V492" s="313">
        <f t="shared" si="66"/>
        <v>5.8100000000000023</v>
      </c>
      <c r="W492" s="245">
        <v>11040</v>
      </c>
      <c r="X492" s="312"/>
      <c r="Y492" s="313"/>
      <c r="Z492" s="114">
        <f t="shared" si="67"/>
        <v>94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17.389999999999997</v>
      </c>
      <c r="U493" s="15">
        <f t="shared" si="65"/>
        <v>0.55499999999999972</v>
      </c>
      <c r="V493" s="313">
        <f t="shared" si="66"/>
        <v>5.8100000000000023</v>
      </c>
      <c r="W493" s="245">
        <v>11040</v>
      </c>
      <c r="X493" s="312"/>
      <c r="Y493" s="313"/>
      <c r="Z493" s="114">
        <f t="shared" si="67"/>
        <v>94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17.389999999999997</v>
      </c>
      <c r="U494" s="15">
        <f t="shared" si="65"/>
        <v>0.55499999999999972</v>
      </c>
      <c r="V494" s="313">
        <f t="shared" si="66"/>
        <v>5.8100000000000023</v>
      </c>
      <c r="W494" s="245">
        <v>11040</v>
      </c>
      <c r="X494" s="312"/>
      <c r="Y494" s="313"/>
      <c r="Z494" s="114">
        <f t="shared" si="67"/>
        <v>94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17.389999999999997</v>
      </c>
      <c r="U495" s="15">
        <f t="shared" si="65"/>
        <v>0.55499999999999972</v>
      </c>
      <c r="V495" s="313">
        <f t="shared" si="66"/>
        <v>5.8100000000000023</v>
      </c>
      <c r="W495" s="245">
        <v>11040</v>
      </c>
      <c r="X495" s="312"/>
      <c r="Y495" s="313"/>
      <c r="Z495" s="114">
        <f t="shared" si="67"/>
        <v>94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17.389999999999997</v>
      </c>
      <c r="U496" s="15">
        <f t="shared" si="65"/>
        <v>0.55499999999999972</v>
      </c>
      <c r="V496" s="313">
        <f t="shared" si="66"/>
        <v>5.8100000000000023</v>
      </c>
      <c r="W496" s="245">
        <v>11040</v>
      </c>
      <c r="X496" s="312"/>
      <c r="Y496" s="313"/>
      <c r="Z496" s="114">
        <f t="shared" si="67"/>
        <v>94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17.389999999999997</v>
      </c>
      <c r="U497" s="15">
        <f t="shared" si="65"/>
        <v>0.55499999999999972</v>
      </c>
      <c r="V497" s="313">
        <f t="shared" si="66"/>
        <v>5.8100000000000023</v>
      </c>
      <c r="W497" s="245">
        <v>11040</v>
      </c>
      <c r="X497" s="312"/>
      <c r="Y497" s="313"/>
      <c r="Z497" s="114">
        <f t="shared" si="67"/>
        <v>94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17.389999999999997</v>
      </c>
      <c r="U498" s="15">
        <f t="shared" si="65"/>
        <v>0.55499999999999972</v>
      </c>
      <c r="V498" s="313">
        <f t="shared" si="66"/>
        <v>5.8100000000000023</v>
      </c>
      <c r="W498" s="245">
        <v>11040</v>
      </c>
      <c r="X498" s="312"/>
      <c r="Y498" s="313"/>
      <c r="Z498" s="114">
        <f t="shared" si="67"/>
        <v>94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17.389999999999997</v>
      </c>
      <c r="U499" s="15">
        <f t="shared" si="65"/>
        <v>0.55499999999999972</v>
      </c>
      <c r="V499" s="313">
        <f t="shared" si="66"/>
        <v>5.8100000000000023</v>
      </c>
      <c r="W499" s="245">
        <v>11040</v>
      </c>
      <c r="X499" s="312"/>
      <c r="Y499" s="313"/>
      <c r="Z499" s="114">
        <f t="shared" si="67"/>
        <v>94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17.389999999999997</v>
      </c>
      <c r="U500" s="15">
        <f t="shared" si="65"/>
        <v>0.55499999999999972</v>
      </c>
      <c r="V500" s="313">
        <f t="shared" si="66"/>
        <v>5.8100000000000023</v>
      </c>
      <c r="W500" s="245">
        <v>11040</v>
      </c>
      <c r="X500" s="312"/>
      <c r="Y500" s="313"/>
      <c r="Z500" s="114">
        <f t="shared" si="67"/>
        <v>94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17.389999999999997</v>
      </c>
      <c r="U501" s="15">
        <f t="shared" si="65"/>
        <v>0.55499999999999972</v>
      </c>
      <c r="V501" s="313">
        <f t="shared" si="66"/>
        <v>5.8100000000000023</v>
      </c>
      <c r="W501" s="245">
        <v>11040</v>
      </c>
      <c r="X501" s="312"/>
      <c r="Y501" s="313"/>
      <c r="Z501" s="114">
        <f t="shared" si="67"/>
        <v>94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17.389999999999997</v>
      </c>
      <c r="U502" s="15">
        <f t="shared" si="65"/>
        <v>0.55499999999999972</v>
      </c>
      <c r="V502" s="313">
        <f t="shared" si="66"/>
        <v>5.8100000000000023</v>
      </c>
      <c r="W502" s="245">
        <v>11040</v>
      </c>
      <c r="X502" s="312"/>
      <c r="Y502" s="313"/>
      <c r="Z502" s="114">
        <f t="shared" si="67"/>
        <v>94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17.389999999999997</v>
      </c>
      <c r="U503" s="15">
        <f t="shared" si="65"/>
        <v>0.55499999999999972</v>
      </c>
      <c r="V503" s="313">
        <f t="shared" si="66"/>
        <v>5.8100000000000023</v>
      </c>
      <c r="W503" s="245">
        <v>11040</v>
      </c>
      <c r="X503" s="312"/>
      <c r="Y503" s="313"/>
      <c r="Z503" s="114">
        <f t="shared" si="67"/>
        <v>94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17.389999999999997</v>
      </c>
      <c r="U504" s="15">
        <f t="shared" si="65"/>
        <v>0.55499999999999972</v>
      </c>
      <c r="V504" s="313">
        <f t="shared" si="66"/>
        <v>5.8100000000000023</v>
      </c>
      <c r="W504" s="245">
        <v>11040</v>
      </c>
      <c r="X504" s="312"/>
      <c r="Y504" s="313"/>
      <c r="Z504" s="114">
        <f t="shared" si="67"/>
        <v>94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17.389999999999997</v>
      </c>
      <c r="U505" s="15">
        <f t="shared" si="65"/>
        <v>0.55499999999999972</v>
      </c>
      <c r="V505" s="313">
        <f t="shared" si="66"/>
        <v>5.8100000000000023</v>
      </c>
      <c r="W505" s="245">
        <v>11040</v>
      </c>
      <c r="X505" s="312"/>
      <c r="Y505" s="313"/>
      <c r="Z505" s="114">
        <f t="shared" si="67"/>
        <v>94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17.389999999999997</v>
      </c>
      <c r="U506" s="15">
        <f t="shared" si="65"/>
        <v>0.55499999999999972</v>
      </c>
      <c r="V506" s="313">
        <f t="shared" si="66"/>
        <v>5.8100000000000023</v>
      </c>
      <c r="W506" s="245">
        <v>11040</v>
      </c>
      <c r="X506" s="312"/>
      <c r="Y506" s="313"/>
      <c r="Z506" s="114">
        <f t="shared" si="67"/>
        <v>94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17.389999999999997</v>
      </c>
      <c r="U507" s="15">
        <f t="shared" si="65"/>
        <v>0.55499999999999972</v>
      </c>
      <c r="V507" s="313">
        <f t="shared" si="66"/>
        <v>5.8100000000000023</v>
      </c>
      <c r="W507" s="245">
        <v>11040</v>
      </c>
      <c r="X507" s="312"/>
      <c r="Y507" s="313"/>
      <c r="Z507" s="114">
        <f t="shared" si="67"/>
        <v>94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17.389999999999997</v>
      </c>
      <c r="U508" s="15">
        <f t="shared" si="65"/>
        <v>0.55499999999999972</v>
      </c>
      <c r="V508" s="313">
        <f t="shared" si="66"/>
        <v>5.8100000000000023</v>
      </c>
      <c r="W508" s="245">
        <v>11040</v>
      </c>
      <c r="X508" s="312"/>
      <c r="Y508" s="313"/>
      <c r="Z508" s="114">
        <f t="shared" si="67"/>
        <v>94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17.389999999999997</v>
      </c>
      <c r="U509" s="15">
        <f t="shared" si="65"/>
        <v>0.55499999999999972</v>
      </c>
      <c r="V509" s="313">
        <f t="shared" si="66"/>
        <v>5.8100000000000023</v>
      </c>
      <c r="W509" s="245">
        <v>11040</v>
      </c>
      <c r="X509" s="312"/>
      <c r="Y509" s="313"/>
      <c r="Z509" s="114">
        <f t="shared" si="67"/>
        <v>94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17.389999999999997</v>
      </c>
      <c r="U510" s="15">
        <f t="shared" si="65"/>
        <v>0.55499999999999972</v>
      </c>
      <c r="V510" s="313">
        <f t="shared" si="66"/>
        <v>5.8100000000000023</v>
      </c>
      <c r="W510" s="245">
        <v>11040</v>
      </c>
      <c r="X510" s="312"/>
      <c r="Y510" s="313"/>
      <c r="Z510" s="114">
        <f t="shared" si="67"/>
        <v>94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17.389999999999997</v>
      </c>
      <c r="U511" s="15">
        <f t="shared" si="65"/>
        <v>0.55499999999999972</v>
      </c>
      <c r="V511" s="313">
        <f t="shared" si="66"/>
        <v>5.8100000000000023</v>
      </c>
      <c r="W511" s="245">
        <v>11040</v>
      </c>
      <c r="X511" s="312"/>
      <c r="Y511" s="313"/>
      <c r="Z511" s="114">
        <f t="shared" si="67"/>
        <v>94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17.389999999999997</v>
      </c>
      <c r="U512" s="15">
        <f t="shared" si="65"/>
        <v>0.55499999999999972</v>
      </c>
      <c r="V512" s="313">
        <f t="shared" si="66"/>
        <v>5.8100000000000023</v>
      </c>
      <c r="W512" s="245">
        <v>11040</v>
      </c>
      <c r="X512" s="312"/>
      <c r="Y512" s="313"/>
      <c r="Z512" s="114">
        <f t="shared" si="67"/>
        <v>94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17.389999999999997</v>
      </c>
      <c r="U513" s="15">
        <f t="shared" si="65"/>
        <v>0.55499999999999972</v>
      </c>
      <c r="V513" s="313">
        <f t="shared" si="66"/>
        <v>5.8100000000000023</v>
      </c>
      <c r="W513" s="245">
        <v>11040</v>
      </c>
      <c r="X513" s="312"/>
      <c r="Y513" s="313"/>
      <c r="Z513" s="114">
        <f t="shared" si="67"/>
        <v>94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17.389999999999997</v>
      </c>
      <c r="U514" s="15">
        <f t="shared" si="65"/>
        <v>0.55499999999999972</v>
      </c>
      <c r="V514" s="313">
        <f t="shared" si="66"/>
        <v>5.8100000000000023</v>
      </c>
      <c r="W514" s="245">
        <v>11040</v>
      </c>
      <c r="X514" s="312"/>
      <c r="Y514" s="313"/>
      <c r="Z514" s="114">
        <f t="shared" si="67"/>
        <v>94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17.389999999999997</v>
      </c>
      <c r="U515" s="15">
        <f t="shared" si="65"/>
        <v>0.55499999999999972</v>
      </c>
      <c r="V515" s="313">
        <f t="shared" si="66"/>
        <v>5.8100000000000023</v>
      </c>
      <c r="W515" s="245">
        <v>11040</v>
      </c>
      <c r="X515" s="312"/>
      <c r="Y515" s="313"/>
      <c r="Z515" s="114">
        <f t="shared" si="67"/>
        <v>94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17.389999999999997</v>
      </c>
      <c r="U516" s="15">
        <f t="shared" si="65"/>
        <v>0.55499999999999972</v>
      </c>
      <c r="V516" s="313">
        <f t="shared" si="66"/>
        <v>5.8100000000000023</v>
      </c>
      <c r="W516" s="245">
        <v>11040</v>
      </c>
      <c r="X516" s="312"/>
      <c r="Y516" s="313"/>
      <c r="Z516" s="114">
        <f t="shared" si="67"/>
        <v>94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17.389999999999997</v>
      </c>
      <c r="U517" s="15">
        <f t="shared" si="65"/>
        <v>0.55499999999999972</v>
      </c>
      <c r="V517" s="313">
        <f t="shared" si="66"/>
        <v>5.8100000000000023</v>
      </c>
      <c r="W517" s="245">
        <v>11040</v>
      </c>
      <c r="X517" s="312"/>
      <c r="Y517" s="313"/>
      <c r="Z517" s="114">
        <f t="shared" si="67"/>
        <v>94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17.389999999999997</v>
      </c>
      <c r="U518" s="15">
        <f t="shared" si="65"/>
        <v>0.55499999999999972</v>
      </c>
      <c r="V518" s="313">
        <f t="shared" si="66"/>
        <v>5.8100000000000023</v>
      </c>
      <c r="W518" s="245">
        <v>11040</v>
      </c>
      <c r="X518" s="312"/>
      <c r="Y518" s="313"/>
      <c r="Z518" s="114">
        <f t="shared" si="67"/>
        <v>94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17.389999999999997</v>
      </c>
      <c r="U519" s="15">
        <f t="shared" si="65"/>
        <v>0.55499999999999972</v>
      </c>
      <c r="V519" s="313">
        <f t="shared" si="66"/>
        <v>5.8100000000000023</v>
      </c>
      <c r="W519" s="245">
        <v>11040</v>
      </c>
      <c r="X519" s="312"/>
      <c r="Y519" s="313"/>
      <c r="Z519" s="114">
        <f t="shared" si="67"/>
        <v>94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17.389999999999997</v>
      </c>
      <c r="U520" s="15">
        <f t="shared" si="65"/>
        <v>0.55499999999999972</v>
      </c>
      <c r="V520" s="313">
        <f t="shared" si="66"/>
        <v>5.8100000000000023</v>
      </c>
      <c r="W520" s="245">
        <v>11040</v>
      </c>
      <c r="X520" s="312"/>
      <c r="Y520" s="313"/>
      <c r="Z520" s="114">
        <f t="shared" si="67"/>
        <v>94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17.389999999999997</v>
      </c>
      <c r="U521" s="15">
        <f t="shared" si="65"/>
        <v>0.55499999999999972</v>
      </c>
      <c r="V521" s="313">
        <f t="shared" si="66"/>
        <v>5.8100000000000023</v>
      </c>
      <c r="W521" s="245">
        <v>11040</v>
      </c>
      <c r="X521" s="312"/>
      <c r="Y521" s="313"/>
      <c r="Z521" s="114">
        <f t="shared" si="67"/>
        <v>94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17.389999999999997</v>
      </c>
      <c r="U522" s="15">
        <f t="shared" si="65"/>
        <v>0.55499999999999972</v>
      </c>
      <c r="V522" s="313">
        <f t="shared" si="66"/>
        <v>5.8100000000000023</v>
      </c>
      <c r="W522" s="245">
        <v>11040</v>
      </c>
      <c r="X522" s="312"/>
      <c r="Y522" s="313"/>
      <c r="Z522" s="114">
        <f t="shared" si="67"/>
        <v>94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17.389999999999997</v>
      </c>
      <c r="U523" s="15">
        <f t="shared" si="65"/>
        <v>0.55499999999999972</v>
      </c>
      <c r="V523" s="313">
        <f t="shared" si="66"/>
        <v>5.8100000000000023</v>
      </c>
      <c r="W523" s="245">
        <v>11040</v>
      </c>
      <c r="X523" s="312"/>
      <c r="Y523" s="313"/>
      <c r="Z523" s="114">
        <f t="shared" si="67"/>
        <v>94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17.389999999999997</v>
      </c>
      <c r="U524" s="15">
        <f t="shared" si="65"/>
        <v>0.55499999999999972</v>
      </c>
      <c r="V524" s="313">
        <f t="shared" si="66"/>
        <v>5.8100000000000023</v>
      </c>
      <c r="W524" s="245">
        <v>11040</v>
      </c>
      <c r="X524" s="312"/>
      <c r="Y524" s="313"/>
      <c r="Z524" s="114">
        <f t="shared" si="67"/>
        <v>94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17.389999999999997</v>
      </c>
      <c r="U525" s="15">
        <f t="shared" si="65"/>
        <v>0.55499999999999972</v>
      </c>
      <c r="V525" s="313">
        <f t="shared" si="66"/>
        <v>5.8100000000000023</v>
      </c>
      <c r="W525" s="245">
        <v>11040</v>
      </c>
      <c r="X525" s="312"/>
      <c r="Y525" s="313"/>
      <c r="Z525" s="114">
        <f t="shared" si="67"/>
        <v>94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17.389999999999997</v>
      </c>
      <c r="U526" s="15">
        <f t="shared" si="65"/>
        <v>0.55499999999999972</v>
      </c>
      <c r="V526" s="313">
        <f t="shared" si="66"/>
        <v>5.8100000000000023</v>
      </c>
      <c r="W526" s="245">
        <v>11040</v>
      </c>
      <c r="X526" s="312"/>
      <c r="Y526" s="313"/>
      <c r="Z526" s="114">
        <f t="shared" si="67"/>
        <v>94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17.389999999999997</v>
      </c>
      <c r="U527" s="15">
        <f t="shared" si="65"/>
        <v>0.55499999999999972</v>
      </c>
      <c r="V527" s="313">
        <f t="shared" si="66"/>
        <v>5.8100000000000023</v>
      </c>
      <c r="W527" s="245">
        <v>11040</v>
      </c>
      <c r="X527" s="312"/>
      <c r="Y527" s="313"/>
      <c r="Z527" s="114">
        <f t="shared" si="67"/>
        <v>94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17.389999999999997</v>
      </c>
      <c r="U528" s="15">
        <f t="shared" si="65"/>
        <v>0.55499999999999972</v>
      </c>
      <c r="V528" s="313">
        <f t="shared" si="66"/>
        <v>5.8100000000000023</v>
      </c>
      <c r="W528" s="245">
        <v>11040</v>
      </c>
      <c r="X528" s="312"/>
      <c r="Y528" s="313"/>
      <c r="Z528" s="114">
        <f t="shared" si="67"/>
        <v>94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17.389999999999997</v>
      </c>
      <c r="U529" s="15">
        <f t="shared" si="65"/>
        <v>0.55499999999999972</v>
      </c>
      <c r="V529" s="313">
        <f t="shared" si="66"/>
        <v>5.8100000000000023</v>
      </c>
      <c r="W529" s="245">
        <v>11040</v>
      </c>
      <c r="X529" s="312"/>
      <c r="Y529" s="313"/>
      <c r="Z529" s="114">
        <f t="shared" si="67"/>
        <v>94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17.389999999999997</v>
      </c>
      <c r="U530" s="15">
        <f t="shared" si="65"/>
        <v>0.55499999999999972</v>
      </c>
      <c r="V530" s="313">
        <f t="shared" si="66"/>
        <v>5.8100000000000023</v>
      </c>
      <c r="W530" s="245">
        <v>11040</v>
      </c>
      <c r="X530" s="312"/>
      <c r="Y530" s="313"/>
      <c r="Z530" s="114">
        <f t="shared" si="67"/>
        <v>94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17.389999999999997</v>
      </c>
      <c r="U531" s="15">
        <f t="shared" si="65"/>
        <v>0.55499999999999972</v>
      </c>
      <c r="V531" s="313">
        <f t="shared" si="66"/>
        <v>5.8100000000000023</v>
      </c>
      <c r="W531" s="245">
        <v>11040</v>
      </c>
      <c r="X531" s="312"/>
      <c r="Y531" s="313"/>
      <c r="Z531" s="114">
        <f t="shared" si="67"/>
        <v>94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17.389999999999997</v>
      </c>
      <c r="U532" s="15">
        <f t="shared" si="65"/>
        <v>0.55499999999999972</v>
      </c>
      <c r="V532" s="313">
        <f t="shared" si="66"/>
        <v>5.8100000000000023</v>
      </c>
      <c r="W532" s="245">
        <v>11040</v>
      </c>
      <c r="X532" s="312"/>
      <c r="Y532" s="313"/>
      <c r="Z532" s="114">
        <f t="shared" si="67"/>
        <v>94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17.389999999999997</v>
      </c>
      <c r="U533" s="15">
        <f t="shared" si="65"/>
        <v>0.55499999999999972</v>
      </c>
      <c r="V533" s="313">
        <f t="shared" si="66"/>
        <v>5.8100000000000023</v>
      </c>
      <c r="W533" s="245">
        <v>11040</v>
      </c>
      <c r="X533" s="312"/>
      <c r="Y533" s="313"/>
      <c r="Z533" s="114">
        <f t="shared" si="67"/>
        <v>94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17.389999999999997</v>
      </c>
      <c r="U534" s="15">
        <f t="shared" si="65"/>
        <v>0.55499999999999972</v>
      </c>
      <c r="V534" s="313">
        <f t="shared" si="66"/>
        <v>5.8100000000000023</v>
      </c>
      <c r="W534" s="245">
        <v>11040</v>
      </c>
      <c r="X534" s="312"/>
      <c r="Y534" s="313"/>
      <c r="Z534" s="114">
        <f t="shared" si="67"/>
        <v>94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17.389999999999997</v>
      </c>
      <c r="U535" s="15">
        <f t="shared" si="65"/>
        <v>0.55499999999999972</v>
      </c>
      <c r="V535" s="313">
        <f t="shared" si="66"/>
        <v>5.8100000000000023</v>
      </c>
      <c r="W535" s="245">
        <v>11040</v>
      </c>
      <c r="X535" s="312"/>
      <c r="Y535" s="313"/>
      <c r="Z535" s="114">
        <f t="shared" si="67"/>
        <v>94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17.389999999999997</v>
      </c>
      <c r="U536" s="15">
        <f t="shared" si="65"/>
        <v>0.55499999999999972</v>
      </c>
      <c r="V536" s="313">
        <f t="shared" si="66"/>
        <v>5.8100000000000023</v>
      </c>
      <c r="W536" s="245">
        <v>11040</v>
      </c>
      <c r="X536" s="312"/>
      <c r="Y536" s="313"/>
      <c r="Z536" s="114">
        <f t="shared" si="67"/>
        <v>94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17.389999999999997</v>
      </c>
      <c r="U537" s="15">
        <f t="shared" si="65"/>
        <v>0.55499999999999972</v>
      </c>
      <c r="V537" s="313">
        <f t="shared" si="66"/>
        <v>5.8100000000000023</v>
      </c>
      <c r="W537" s="245">
        <v>11040</v>
      </c>
      <c r="X537" s="312"/>
      <c r="Y537" s="313"/>
      <c r="Z537" s="114">
        <f t="shared" si="67"/>
        <v>94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17.389999999999997</v>
      </c>
      <c r="U538" s="15">
        <f t="shared" si="65"/>
        <v>0.55499999999999972</v>
      </c>
      <c r="V538" s="313">
        <f t="shared" si="66"/>
        <v>5.8100000000000023</v>
      </c>
      <c r="W538" s="245">
        <v>11040</v>
      </c>
      <c r="X538" s="312"/>
      <c r="Y538" s="313"/>
      <c r="Z538" s="114">
        <f t="shared" si="67"/>
        <v>94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17.389999999999997</v>
      </c>
      <c r="U539" s="15">
        <f t="shared" si="65"/>
        <v>0.55499999999999972</v>
      </c>
      <c r="V539" s="313">
        <f t="shared" si="66"/>
        <v>5.8100000000000023</v>
      </c>
      <c r="W539" s="245">
        <v>11040</v>
      </c>
      <c r="X539" s="312"/>
      <c r="Y539" s="313"/>
      <c r="Z539" s="114">
        <f t="shared" si="67"/>
        <v>94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17.389999999999997</v>
      </c>
      <c r="U540" s="15">
        <f t="shared" si="65"/>
        <v>0.55499999999999972</v>
      </c>
      <c r="V540" s="313">
        <f t="shared" si="66"/>
        <v>5.8100000000000023</v>
      </c>
      <c r="W540" s="245">
        <v>11040</v>
      </c>
      <c r="X540" s="312"/>
      <c r="Y540" s="313"/>
      <c r="Z540" s="114">
        <f t="shared" si="67"/>
        <v>94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17.389999999999997</v>
      </c>
      <c r="U541" s="15">
        <f t="shared" si="65"/>
        <v>0.55499999999999972</v>
      </c>
      <c r="V541" s="313">
        <f t="shared" si="66"/>
        <v>5.8100000000000023</v>
      </c>
      <c r="W541" s="245">
        <v>11040</v>
      </c>
      <c r="X541" s="312"/>
      <c r="Y541" s="313"/>
      <c r="Z541" s="114">
        <f t="shared" si="67"/>
        <v>94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17.389999999999997</v>
      </c>
      <c r="U542" s="15">
        <f t="shared" si="65"/>
        <v>0.55499999999999972</v>
      </c>
      <c r="V542" s="313">
        <f t="shared" si="66"/>
        <v>5.8100000000000023</v>
      </c>
      <c r="W542" s="245">
        <v>11040</v>
      </c>
      <c r="X542" s="312"/>
      <c r="Y542" s="313"/>
      <c r="Z542" s="114">
        <f t="shared" si="67"/>
        <v>94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17.389999999999997</v>
      </c>
      <c r="U543" s="15">
        <f t="shared" ref="U543:U605" si="71">T543-S543</f>
        <v>0.55499999999999972</v>
      </c>
      <c r="V543" s="313">
        <f t="shared" ref="V543:V605" si="72">N543-T543</f>
        <v>5.8100000000000023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94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17.389999999999997</v>
      </c>
      <c r="U544" s="15">
        <f t="shared" si="71"/>
        <v>0.55499999999999972</v>
      </c>
      <c r="V544" s="313">
        <f t="shared" si="72"/>
        <v>5.8100000000000023</v>
      </c>
      <c r="W544" s="245">
        <v>11040</v>
      </c>
      <c r="X544" s="312"/>
      <c r="Y544" s="313"/>
      <c r="Z544" s="114">
        <f t="shared" si="73"/>
        <v>94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17.389999999999997</v>
      </c>
      <c r="U545" s="15">
        <f t="shared" si="71"/>
        <v>0.55499999999999972</v>
      </c>
      <c r="V545" s="313">
        <f t="shared" si="72"/>
        <v>5.8100000000000023</v>
      </c>
      <c r="W545" s="245">
        <v>11040</v>
      </c>
      <c r="X545" s="312"/>
      <c r="Y545" s="313"/>
      <c r="Z545" s="114">
        <f t="shared" si="73"/>
        <v>94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17.389999999999997</v>
      </c>
      <c r="U546" s="15">
        <f t="shared" si="71"/>
        <v>0.55499999999999972</v>
      </c>
      <c r="V546" s="313">
        <f t="shared" si="72"/>
        <v>5.8100000000000023</v>
      </c>
      <c r="W546" s="245">
        <v>11040</v>
      </c>
      <c r="X546" s="312"/>
      <c r="Y546" s="313"/>
      <c r="Z546" s="114">
        <f t="shared" si="73"/>
        <v>94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17.389999999999997</v>
      </c>
      <c r="U547" s="15">
        <f t="shared" si="71"/>
        <v>0.55499999999999972</v>
      </c>
      <c r="V547" s="313">
        <f t="shared" si="72"/>
        <v>5.8100000000000023</v>
      </c>
      <c r="W547" s="245">
        <v>11040</v>
      </c>
      <c r="X547" s="312"/>
      <c r="Y547" s="313"/>
      <c r="Z547" s="114">
        <f t="shared" si="73"/>
        <v>94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17.389999999999997</v>
      </c>
      <c r="U548" s="15">
        <f t="shared" si="71"/>
        <v>0.55499999999999972</v>
      </c>
      <c r="V548" s="313">
        <f t="shared" si="72"/>
        <v>5.8100000000000023</v>
      </c>
      <c r="W548" s="245">
        <v>11040</v>
      </c>
      <c r="X548" s="312"/>
      <c r="Y548" s="313"/>
      <c r="Z548" s="114">
        <f t="shared" si="73"/>
        <v>94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17.389999999999997</v>
      </c>
      <c r="U549" s="15">
        <f t="shared" si="71"/>
        <v>0.55499999999999972</v>
      </c>
      <c r="V549" s="313">
        <f t="shared" si="72"/>
        <v>5.8100000000000023</v>
      </c>
      <c r="W549" s="245">
        <v>11040</v>
      </c>
      <c r="X549" s="312"/>
      <c r="Y549" s="313"/>
      <c r="Z549" s="114">
        <f t="shared" si="73"/>
        <v>94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5451.2166666666672</v>
      </c>
      <c r="U550" s="15">
        <f t="shared" si="71"/>
        <v>173.97500000000036</v>
      </c>
      <c r="V550" s="313">
        <f t="shared" si="72"/>
        <v>1508.7833333333328</v>
      </c>
      <c r="W550" s="245">
        <v>11040</v>
      </c>
      <c r="X550" s="312"/>
      <c r="Y550" s="313"/>
      <c r="Z550" s="114">
        <f t="shared" si="73"/>
        <v>94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1546.6724749999998</v>
      </c>
      <c r="U551" s="15">
        <f t="shared" si="71"/>
        <v>49.361887499999966</v>
      </c>
      <c r="V551" s="313">
        <f t="shared" si="72"/>
        <v>428.80302500000016</v>
      </c>
      <c r="W551" s="245">
        <v>11040</v>
      </c>
      <c r="X551" s="312"/>
      <c r="Y551" s="313"/>
      <c r="Z551" s="114">
        <f t="shared" si="73"/>
        <v>94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1546.6724749999998</v>
      </c>
      <c r="U552" s="15">
        <f t="shared" si="71"/>
        <v>49.361887499999966</v>
      </c>
      <c r="V552" s="313">
        <f t="shared" si="72"/>
        <v>428.80302500000016</v>
      </c>
      <c r="W552" s="245">
        <v>11040</v>
      </c>
      <c r="X552" s="312"/>
      <c r="Y552" s="313"/>
      <c r="Z552" s="114">
        <f t="shared" si="73"/>
        <v>94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1546.6724749999998</v>
      </c>
      <c r="U553" s="15">
        <f t="shared" si="71"/>
        <v>49.361887499999966</v>
      </c>
      <c r="V553" s="313">
        <f t="shared" si="72"/>
        <v>428.80302500000016</v>
      </c>
      <c r="W553" s="245">
        <v>11040</v>
      </c>
      <c r="X553" s="312"/>
      <c r="Y553" s="313"/>
      <c r="Z553" s="114">
        <f t="shared" si="73"/>
        <v>94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1546.6724749999998</v>
      </c>
      <c r="U554" s="15">
        <f t="shared" si="71"/>
        <v>49.361887499999966</v>
      </c>
      <c r="V554" s="313">
        <f t="shared" si="72"/>
        <v>428.80302500000016</v>
      </c>
      <c r="W554" s="245">
        <v>11040</v>
      </c>
      <c r="X554" s="312"/>
      <c r="Y554" s="313"/>
      <c r="Z554" s="114">
        <f t="shared" si="73"/>
        <v>94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1546.6724749999998</v>
      </c>
      <c r="U555" s="15">
        <f t="shared" si="71"/>
        <v>49.361887499999966</v>
      </c>
      <c r="V555" s="313">
        <f t="shared" si="72"/>
        <v>428.80302500000016</v>
      </c>
      <c r="W555" s="245">
        <v>11040</v>
      </c>
      <c r="X555" s="312"/>
      <c r="Y555" s="313"/>
      <c r="Z555" s="114">
        <f t="shared" si="73"/>
        <v>94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3423.9813333333336</v>
      </c>
      <c r="U556" s="15">
        <f t="shared" si="71"/>
        <v>109.27600000000029</v>
      </c>
      <c r="V556" s="313">
        <f t="shared" si="72"/>
        <v>948.05866666666634</v>
      </c>
      <c r="W556" s="245">
        <v>11040</v>
      </c>
      <c r="X556" s="312"/>
      <c r="Y556" s="313"/>
      <c r="Z556" s="114">
        <f t="shared" si="73"/>
        <v>94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3423.9813333333336</v>
      </c>
      <c r="U557" s="15">
        <f t="shared" si="71"/>
        <v>109.27600000000029</v>
      </c>
      <c r="V557" s="313">
        <f t="shared" si="72"/>
        <v>948.05866666666634</v>
      </c>
      <c r="W557" s="245">
        <v>11040</v>
      </c>
      <c r="X557" s="312"/>
      <c r="Y557" s="313"/>
      <c r="Z557" s="114">
        <f t="shared" si="73"/>
        <v>94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3423.9813333333336</v>
      </c>
      <c r="U558" s="15">
        <f t="shared" si="71"/>
        <v>109.27600000000029</v>
      </c>
      <c r="V558" s="313">
        <f t="shared" si="72"/>
        <v>948.05866666666634</v>
      </c>
      <c r="W558" s="245">
        <v>11040</v>
      </c>
      <c r="X558" s="312"/>
      <c r="Y558" s="313"/>
      <c r="Z558" s="114">
        <f t="shared" si="73"/>
        <v>94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3423.9813333333336</v>
      </c>
      <c r="U559" s="15">
        <f t="shared" si="71"/>
        <v>109.27600000000029</v>
      </c>
      <c r="V559" s="313">
        <f t="shared" si="72"/>
        <v>948.05866666666634</v>
      </c>
      <c r="W559" s="245">
        <v>11040</v>
      </c>
      <c r="X559" s="312"/>
      <c r="Y559" s="313"/>
      <c r="Z559" s="114">
        <f t="shared" si="73"/>
        <v>94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3423.9813333333336</v>
      </c>
      <c r="U560" s="15">
        <f t="shared" si="71"/>
        <v>109.27600000000029</v>
      </c>
      <c r="V560" s="313">
        <f t="shared" si="72"/>
        <v>948.05866666666634</v>
      </c>
      <c r="W560" s="245">
        <v>11040</v>
      </c>
      <c r="X560" s="312"/>
      <c r="Y560" s="313"/>
      <c r="Z560" s="114">
        <f t="shared" si="73"/>
        <v>94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1235.0033333333333</v>
      </c>
      <c r="U561" s="15">
        <f t="shared" si="71"/>
        <v>39.414999999999964</v>
      </c>
      <c r="V561" s="335">
        <f t="shared" si="72"/>
        <v>342.59666666666658</v>
      </c>
      <c r="W561" s="334">
        <v>11040</v>
      </c>
      <c r="X561" s="336"/>
      <c r="Y561" s="335"/>
      <c r="Z561" s="180">
        <f t="shared" si="73"/>
        <v>94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1235.0033333333333</v>
      </c>
      <c r="U562" s="15">
        <f t="shared" si="71"/>
        <v>39.414999999999964</v>
      </c>
      <c r="V562" s="335">
        <f t="shared" si="72"/>
        <v>342.59666666666658</v>
      </c>
      <c r="W562" s="334">
        <v>11040</v>
      </c>
      <c r="X562" s="336"/>
      <c r="Y562" s="335"/>
      <c r="Z562" s="180">
        <f t="shared" si="73"/>
        <v>94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1235.0033333333333</v>
      </c>
      <c r="U563" s="15">
        <f t="shared" si="71"/>
        <v>39.414999999999964</v>
      </c>
      <c r="V563" s="335">
        <f t="shared" si="72"/>
        <v>342.59666666666658</v>
      </c>
      <c r="W563" s="334">
        <v>11040</v>
      </c>
      <c r="X563" s="336"/>
      <c r="Y563" s="335"/>
      <c r="Z563" s="180">
        <f t="shared" si="73"/>
        <v>94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1235.0033333333333</v>
      </c>
      <c r="U564" s="15">
        <f t="shared" si="71"/>
        <v>39.414999999999964</v>
      </c>
      <c r="V564" s="335">
        <f t="shared" si="72"/>
        <v>342.59666666666658</v>
      </c>
      <c r="W564" s="334">
        <v>11040</v>
      </c>
      <c r="X564" s="336"/>
      <c r="Y564" s="335"/>
      <c r="Z564" s="180">
        <f t="shared" si="73"/>
        <v>94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1235.0033333333333</v>
      </c>
      <c r="U565" s="15">
        <f t="shared" si="71"/>
        <v>39.414999999999964</v>
      </c>
      <c r="V565" s="335">
        <f t="shared" si="72"/>
        <v>342.59666666666658</v>
      </c>
      <c r="W565" s="334">
        <v>11040</v>
      </c>
      <c r="X565" s="336"/>
      <c r="Y565" s="335"/>
      <c r="Z565" s="180">
        <f t="shared" si="73"/>
        <v>94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1235.0033333333333</v>
      </c>
      <c r="U566" s="15">
        <f t="shared" si="71"/>
        <v>39.414999999999964</v>
      </c>
      <c r="V566" s="313">
        <f t="shared" si="72"/>
        <v>342.59666666666658</v>
      </c>
      <c r="W566" s="245">
        <v>11040</v>
      </c>
      <c r="X566" s="312"/>
      <c r="Y566" s="313"/>
      <c r="Z566" s="114">
        <f t="shared" si="73"/>
        <v>94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1235.0033333333333</v>
      </c>
      <c r="U567" s="15">
        <f t="shared" si="71"/>
        <v>39.414999999999964</v>
      </c>
      <c r="V567" s="313">
        <f t="shared" si="72"/>
        <v>342.59666666666658</v>
      </c>
      <c r="W567" s="245">
        <v>11040</v>
      </c>
      <c r="X567" s="312"/>
      <c r="Y567" s="313"/>
      <c r="Z567" s="114">
        <f t="shared" si="73"/>
        <v>94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1235.0033333333333</v>
      </c>
      <c r="U568" s="15">
        <f t="shared" si="71"/>
        <v>39.414999999999964</v>
      </c>
      <c r="V568" s="313">
        <f t="shared" si="72"/>
        <v>342.59666666666658</v>
      </c>
      <c r="W568" s="245">
        <v>11040</v>
      </c>
      <c r="X568" s="312"/>
      <c r="Y568" s="313"/>
      <c r="Z568" s="114">
        <f t="shared" si="73"/>
        <v>94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1235.0033333333333</v>
      </c>
      <c r="U569" s="15">
        <f t="shared" si="71"/>
        <v>39.414999999999964</v>
      </c>
      <c r="V569" s="313">
        <f t="shared" si="72"/>
        <v>342.59666666666658</v>
      </c>
      <c r="W569" s="245">
        <v>11040</v>
      </c>
      <c r="X569" s="312"/>
      <c r="Y569" s="313"/>
      <c r="Z569" s="114">
        <f t="shared" si="73"/>
        <v>94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2836.9826666666668</v>
      </c>
      <c r="U570" s="15">
        <f t="shared" si="71"/>
        <v>90.541999999999916</v>
      </c>
      <c r="V570" s="335">
        <f t="shared" si="72"/>
        <v>785.69733333333306</v>
      </c>
      <c r="W570" s="334">
        <v>11040</v>
      </c>
      <c r="X570" s="336"/>
      <c r="Y570" s="335"/>
      <c r="Z570" s="180">
        <f t="shared" si="73"/>
        <v>94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2836.9826666666668</v>
      </c>
      <c r="U571" s="15">
        <f t="shared" si="71"/>
        <v>90.541999999999916</v>
      </c>
      <c r="V571" s="313">
        <f t="shared" si="72"/>
        <v>785.69733333333306</v>
      </c>
      <c r="W571" s="245">
        <v>11040</v>
      </c>
      <c r="X571" s="312"/>
      <c r="Y571" s="313"/>
      <c r="Z571" s="114">
        <f t="shared" si="73"/>
        <v>94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2836.9826666666668</v>
      </c>
      <c r="U572" s="15">
        <f t="shared" si="71"/>
        <v>90.541999999999916</v>
      </c>
      <c r="V572" s="313">
        <f t="shared" si="72"/>
        <v>785.69733333333306</v>
      </c>
      <c r="W572" s="245">
        <v>11040</v>
      </c>
      <c r="X572" s="312"/>
      <c r="Y572" s="313"/>
      <c r="Z572" s="114">
        <f t="shared" si="73"/>
        <v>94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2836.9826666666668</v>
      </c>
      <c r="U573" s="15">
        <f t="shared" si="71"/>
        <v>90.541999999999916</v>
      </c>
      <c r="V573" s="313">
        <f t="shared" si="72"/>
        <v>785.69733333333306</v>
      </c>
      <c r="W573" s="245">
        <v>11040</v>
      </c>
      <c r="X573" s="312"/>
      <c r="Y573" s="313"/>
      <c r="Z573" s="114">
        <f t="shared" si="73"/>
        <v>94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2836.9826666666668</v>
      </c>
      <c r="U574" s="15">
        <f t="shared" si="71"/>
        <v>90.541999999999916</v>
      </c>
      <c r="V574" s="313">
        <f t="shared" si="72"/>
        <v>785.69733333333306</v>
      </c>
      <c r="W574" s="245">
        <v>11040</v>
      </c>
      <c r="X574" s="312"/>
      <c r="Y574" s="313"/>
      <c r="Z574" s="114">
        <f t="shared" si="73"/>
        <v>94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2836.9826666666668</v>
      </c>
      <c r="U575" s="15">
        <f t="shared" si="71"/>
        <v>90.541999999999916</v>
      </c>
      <c r="V575" s="313">
        <f t="shared" si="72"/>
        <v>785.69733333333306</v>
      </c>
      <c r="W575" s="245">
        <v>11040</v>
      </c>
      <c r="X575" s="312"/>
      <c r="Y575" s="313"/>
      <c r="Z575" s="114">
        <f t="shared" si="73"/>
        <v>94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2836.9826666666668</v>
      </c>
      <c r="U576" s="15">
        <f t="shared" si="71"/>
        <v>90.541999999999916</v>
      </c>
      <c r="V576" s="313">
        <f t="shared" si="72"/>
        <v>785.69733333333306</v>
      </c>
      <c r="W576" s="245">
        <v>11040</v>
      </c>
      <c r="X576" s="312"/>
      <c r="Y576" s="313"/>
      <c r="Z576" s="114">
        <f t="shared" si="73"/>
        <v>94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2836.9826666666668</v>
      </c>
      <c r="U577" s="15">
        <f t="shared" si="71"/>
        <v>90.541999999999916</v>
      </c>
      <c r="V577" s="313">
        <f t="shared" si="72"/>
        <v>785.69733333333306</v>
      </c>
      <c r="W577" s="245">
        <v>11040</v>
      </c>
      <c r="X577" s="312"/>
      <c r="Y577" s="313"/>
      <c r="Z577" s="114">
        <f t="shared" si="73"/>
        <v>94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2836.9826666666668</v>
      </c>
      <c r="U578" s="15">
        <f t="shared" si="71"/>
        <v>90.541999999999916</v>
      </c>
      <c r="V578" s="335">
        <f t="shared" si="72"/>
        <v>785.69733333333306</v>
      </c>
      <c r="W578" s="334">
        <v>11040</v>
      </c>
      <c r="X578" s="336"/>
      <c r="Y578" s="335"/>
      <c r="Z578" s="180">
        <f t="shared" si="73"/>
        <v>94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2836.9826666666668</v>
      </c>
      <c r="U579" s="15">
        <f t="shared" si="71"/>
        <v>90.541999999999916</v>
      </c>
      <c r="V579" s="335">
        <f t="shared" si="72"/>
        <v>785.69733333333306</v>
      </c>
      <c r="W579" s="334">
        <v>11040</v>
      </c>
      <c r="X579" s="336"/>
      <c r="Y579" s="335"/>
      <c r="Z579" s="180">
        <f t="shared" si="73"/>
        <v>94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2836.9826666666668</v>
      </c>
      <c r="U580" s="15">
        <f t="shared" si="71"/>
        <v>90.541999999999916</v>
      </c>
      <c r="V580" s="313">
        <f t="shared" si="72"/>
        <v>785.69733333333306</v>
      </c>
      <c r="W580" s="245">
        <v>11040</v>
      </c>
      <c r="X580" s="312"/>
      <c r="Y580" s="313"/>
      <c r="Z580" s="114">
        <f t="shared" si="73"/>
        <v>94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2836.9826666666668</v>
      </c>
      <c r="U581" s="15">
        <f t="shared" si="71"/>
        <v>90.541999999999916</v>
      </c>
      <c r="V581" s="313">
        <f t="shared" si="72"/>
        <v>785.69733333333306</v>
      </c>
      <c r="W581" s="245">
        <v>11040</v>
      </c>
      <c r="X581" s="312"/>
      <c r="Y581" s="313"/>
      <c r="Z581" s="114">
        <f t="shared" si="73"/>
        <v>94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2836.9826666666668</v>
      </c>
      <c r="U582" s="15">
        <f t="shared" si="71"/>
        <v>90.541999999999916</v>
      </c>
      <c r="V582" s="313">
        <f t="shared" si="72"/>
        <v>785.69733333333306</v>
      </c>
      <c r="W582" s="245">
        <v>11040</v>
      </c>
      <c r="X582" s="312"/>
      <c r="Y582" s="313"/>
      <c r="Z582" s="114">
        <f t="shared" si="73"/>
        <v>94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2836.9826666666668</v>
      </c>
      <c r="U583" s="15">
        <f t="shared" si="71"/>
        <v>90.541999999999916</v>
      </c>
      <c r="V583" s="313">
        <f t="shared" si="72"/>
        <v>785.69733333333306</v>
      </c>
      <c r="W583" s="245">
        <v>11040</v>
      </c>
      <c r="X583" s="312"/>
      <c r="Y583" s="313"/>
      <c r="Z583" s="114">
        <f t="shared" si="73"/>
        <v>94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2836.9826666666668</v>
      </c>
      <c r="U584" s="15">
        <f t="shared" si="71"/>
        <v>90.541999999999916</v>
      </c>
      <c r="V584" s="313">
        <f t="shared" si="72"/>
        <v>785.69733333333306</v>
      </c>
      <c r="W584" s="245">
        <v>11040</v>
      </c>
      <c r="X584" s="312"/>
      <c r="Y584" s="313"/>
      <c r="Z584" s="114">
        <f t="shared" si="73"/>
        <v>94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2836.9826666666668</v>
      </c>
      <c r="U585" s="15">
        <f t="shared" si="71"/>
        <v>90.541999999999916</v>
      </c>
      <c r="V585" s="313">
        <f t="shared" si="72"/>
        <v>785.69733333333306</v>
      </c>
      <c r="W585" s="245">
        <v>11040</v>
      </c>
      <c r="X585" s="312"/>
      <c r="Y585" s="313"/>
      <c r="Z585" s="114">
        <f t="shared" si="73"/>
        <v>94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2836.9826666666668</v>
      </c>
      <c r="U586" s="15">
        <f t="shared" si="71"/>
        <v>90.541999999999916</v>
      </c>
      <c r="V586" s="313">
        <f t="shared" si="72"/>
        <v>785.69733333333306</v>
      </c>
      <c r="W586" s="245">
        <v>11040</v>
      </c>
      <c r="X586" s="312"/>
      <c r="Y586" s="313"/>
      <c r="Z586" s="114">
        <f t="shared" si="73"/>
        <v>94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2836.9826666666668</v>
      </c>
      <c r="U587" s="15">
        <f t="shared" si="71"/>
        <v>90.541999999999916</v>
      </c>
      <c r="V587" s="313">
        <f t="shared" si="72"/>
        <v>785.69733333333306</v>
      </c>
      <c r="W587" s="245">
        <v>11040</v>
      </c>
      <c r="X587" s="312"/>
      <c r="Y587" s="313"/>
      <c r="Z587" s="114">
        <f t="shared" si="73"/>
        <v>94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3004.1773333333335</v>
      </c>
      <c r="U588" s="555">
        <f t="shared" si="71"/>
        <v>95.878000000000156</v>
      </c>
      <c r="V588" s="319">
        <f t="shared" si="72"/>
        <v>831.94266666666636</v>
      </c>
      <c r="W588" s="318">
        <v>11040</v>
      </c>
      <c r="X588" s="320"/>
      <c r="Y588" s="319"/>
      <c r="Z588" s="155">
        <f t="shared" si="73"/>
        <v>94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3004.1773333333335</v>
      </c>
      <c r="U589" s="15">
        <f t="shared" si="71"/>
        <v>95.878000000000156</v>
      </c>
      <c r="V589" s="313">
        <f t="shared" si="72"/>
        <v>831.94266666666636</v>
      </c>
      <c r="W589" s="245">
        <v>11040</v>
      </c>
      <c r="X589" s="312"/>
      <c r="Y589" s="313"/>
      <c r="Z589" s="114">
        <f t="shared" si="73"/>
        <v>94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6029.7610079726992</v>
      </c>
      <c r="U590" s="15">
        <f t="shared" si="71"/>
        <v>192.43918110551203</v>
      </c>
      <c r="V590" s="313">
        <f t="shared" si="72"/>
        <v>1668.8062362477685</v>
      </c>
      <c r="W590" s="245">
        <v>11055</v>
      </c>
      <c r="X590" s="312"/>
      <c r="Y590" s="313"/>
      <c r="Z590" s="114">
        <f t="shared" si="73"/>
        <v>94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6029.7610079726992</v>
      </c>
      <c r="U591" s="15">
        <f t="shared" si="71"/>
        <v>192.43918110551203</v>
      </c>
      <c r="V591" s="313">
        <f t="shared" si="72"/>
        <v>1668.8062362477685</v>
      </c>
      <c r="X591" s="312"/>
      <c r="Y591" s="313"/>
      <c r="Z591" s="114">
        <f t="shared" si="73"/>
        <v>94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6029.7610079726992</v>
      </c>
      <c r="U592" s="15">
        <f t="shared" si="71"/>
        <v>192.43918110551203</v>
      </c>
      <c r="V592" s="313">
        <f t="shared" si="72"/>
        <v>1668.8062362477685</v>
      </c>
      <c r="X592" s="312"/>
      <c r="Y592" s="313"/>
      <c r="Z592" s="114">
        <f t="shared" si="73"/>
        <v>94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6029.7610079726992</v>
      </c>
      <c r="U593" s="15">
        <f t="shared" si="71"/>
        <v>192.43918110551203</v>
      </c>
      <c r="V593" s="313">
        <f t="shared" si="72"/>
        <v>1668.8062362477685</v>
      </c>
      <c r="X593" s="312"/>
      <c r="Y593" s="313"/>
      <c r="Z593" s="114">
        <f t="shared" si="73"/>
        <v>94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6029.7610079726992</v>
      </c>
      <c r="U594" s="15">
        <f t="shared" si="71"/>
        <v>192.43918110551203</v>
      </c>
      <c r="V594" s="313">
        <f t="shared" si="72"/>
        <v>1668.8062362477685</v>
      </c>
      <c r="X594" s="312"/>
      <c r="Y594" s="313"/>
      <c r="Z594" s="114">
        <f t="shared" si="73"/>
        <v>94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5237.175180258193</v>
      </c>
      <c r="U595" s="15">
        <f t="shared" si="71"/>
        <v>167.14388873164444</v>
      </c>
      <c r="V595" s="313">
        <f t="shared" si="72"/>
        <v>1449.5803690075845</v>
      </c>
      <c r="W595" s="245">
        <v>11055</v>
      </c>
      <c r="X595" s="312"/>
      <c r="Y595" s="313"/>
      <c r="Z595" s="114">
        <f t="shared" si="73"/>
        <v>94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6202.0622748671585</v>
      </c>
      <c r="U596" s="15">
        <f t="shared" si="71"/>
        <v>197.93815770852598</v>
      </c>
      <c r="V596" s="313">
        <f t="shared" si="72"/>
        <v>1716.4640334738942</v>
      </c>
      <c r="W596" s="245">
        <v>11055</v>
      </c>
      <c r="X596" s="312"/>
      <c r="Y596" s="313"/>
      <c r="Z596" s="114">
        <f t="shared" si="73"/>
        <v>94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6202.0622748671585</v>
      </c>
      <c r="U597" s="15">
        <f t="shared" si="71"/>
        <v>197.93815770852598</v>
      </c>
      <c r="V597" s="313">
        <f t="shared" si="72"/>
        <v>1716.4640334738942</v>
      </c>
      <c r="X597" s="312"/>
      <c r="Y597" s="313"/>
      <c r="Z597" s="114">
        <f t="shared" si="73"/>
        <v>94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5237.175180258193</v>
      </c>
      <c r="U598" s="15">
        <f t="shared" si="71"/>
        <v>167.14388873164444</v>
      </c>
      <c r="V598" s="313">
        <f t="shared" si="72"/>
        <v>1449.5803690075845</v>
      </c>
      <c r="W598" s="245">
        <v>11055</v>
      </c>
      <c r="X598" s="312"/>
      <c r="Y598" s="313"/>
      <c r="Z598" s="114">
        <f t="shared" si="73"/>
        <v>94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5891.9199944571337</v>
      </c>
      <c r="U599" s="15">
        <f t="shared" si="71"/>
        <v>188.03999982309961</v>
      </c>
      <c r="V599" s="313">
        <f t="shared" si="72"/>
        <v>1630.6799984668669</v>
      </c>
      <c r="W599" s="245">
        <v>11055</v>
      </c>
      <c r="X599" s="312"/>
      <c r="Y599" s="313"/>
      <c r="Z599" s="114">
        <f t="shared" si="73"/>
        <v>94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5891.9199944571337</v>
      </c>
      <c r="U600" s="15">
        <f t="shared" si="71"/>
        <v>188.03999982309961</v>
      </c>
      <c r="V600" s="313">
        <f t="shared" si="72"/>
        <v>1630.6799984668669</v>
      </c>
      <c r="X600" s="312"/>
      <c r="Y600" s="313"/>
      <c r="Z600" s="114">
        <f t="shared" si="73"/>
        <v>94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3678</v>
      </c>
      <c r="U601" s="15">
        <f t="shared" si="71"/>
        <v>122.59999999999991</v>
      </c>
      <c r="V601" s="353">
        <f t="shared" si="72"/>
        <v>1227</v>
      </c>
      <c r="X601" s="354"/>
      <c r="Y601" s="353"/>
      <c r="Z601" s="225">
        <f t="shared" si="73"/>
        <v>90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16967.850000000002</v>
      </c>
      <c r="U602" s="15">
        <f t="shared" si="71"/>
        <v>547.35000000000218</v>
      </c>
      <c r="V602" s="313">
        <f t="shared" si="72"/>
        <v>4927.1499999999978</v>
      </c>
      <c r="W602" s="245">
        <v>11121</v>
      </c>
      <c r="X602" s="312"/>
      <c r="Y602" s="313"/>
      <c r="Z602" s="114">
        <f t="shared" si="73"/>
        <v>93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3975.7125000000005</v>
      </c>
      <c r="U603" s="15">
        <f t="shared" si="71"/>
        <v>132.52375000000029</v>
      </c>
      <c r="V603" s="319">
        <f t="shared" si="72"/>
        <v>1326.2374999999993</v>
      </c>
      <c r="X603" s="320"/>
      <c r="Y603" s="319"/>
      <c r="Z603" s="155">
        <f t="shared" si="73"/>
        <v>90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70">
        <v>2840.8239600602951</v>
      </c>
      <c r="T604" s="335">
        <f t="shared" si="70"/>
        <v>2935.5180920623052</v>
      </c>
      <c r="U604" s="572">
        <f t="shared" si="71"/>
        <v>94.694132002010065</v>
      </c>
      <c r="V604" s="335">
        <f t="shared" si="72"/>
        <v>853.24718801808831</v>
      </c>
      <c r="W604" s="334">
        <v>11148</v>
      </c>
      <c r="X604" s="312"/>
      <c r="Y604" s="313"/>
      <c r="Z604" s="114">
        <f t="shared" si="73"/>
        <v>93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70">
        <v>5932.9219693588102</v>
      </c>
      <c r="T605" s="335">
        <f t="shared" si="70"/>
        <v>6130.6860350041034</v>
      </c>
      <c r="U605" s="572">
        <f t="shared" si="71"/>
        <v>197.76406564529316</v>
      </c>
      <c r="V605" s="335">
        <f t="shared" si="72"/>
        <v>1780.8765908076439</v>
      </c>
      <c r="W605" s="334">
        <v>11148</v>
      </c>
      <c r="X605" s="312"/>
      <c r="Y605" s="313"/>
      <c r="Z605" s="114">
        <f t="shared" si="73"/>
        <v>93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70">
        <v>4764.1385112986072</v>
      </c>
      <c r="T606" s="335">
        <f t="shared" ref="T606:T656" si="76">Z606*R606</f>
        <v>4922.9431283418944</v>
      </c>
      <c r="U606" s="572">
        <f t="shared" ref="U606:U656" si="77">T606-S606</f>
        <v>158.80461704328718</v>
      </c>
      <c r="V606" s="335">
        <f t="shared" ref="V606:V656" si="78">N606-T606</f>
        <v>1430.241553389581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93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70">
        <v>3650.5887018893477</v>
      </c>
      <c r="T607" s="335">
        <f t="shared" si="76"/>
        <v>3772.2749919523262</v>
      </c>
      <c r="U607" s="572">
        <f t="shared" si="77"/>
        <v>121.68629006297851</v>
      </c>
      <c r="V607" s="335">
        <f t="shared" si="78"/>
        <v>1096.1766105668044</v>
      </c>
      <c r="W607" s="334">
        <v>11148</v>
      </c>
      <c r="X607" s="312"/>
      <c r="Y607" s="313"/>
      <c r="Z607" s="114">
        <f t="shared" si="79"/>
        <v>93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70">
        <v>10748.112553535959</v>
      </c>
      <c r="T608" s="335">
        <f t="shared" si="76"/>
        <v>11106.382971987157</v>
      </c>
      <c r="U608" s="572">
        <f t="shared" si="77"/>
        <v>358.27041845119857</v>
      </c>
      <c r="V608" s="335">
        <f t="shared" si="78"/>
        <v>3225.4337660607871</v>
      </c>
      <c r="W608" s="334">
        <v>11148</v>
      </c>
      <c r="X608" s="312"/>
      <c r="Y608" s="313"/>
      <c r="Z608" s="114">
        <f t="shared" si="79"/>
        <v>93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70">
        <v>4043.1421333728595</v>
      </c>
      <c r="T609" s="335">
        <f t="shared" si="76"/>
        <v>4177.913537818622</v>
      </c>
      <c r="U609" s="572">
        <f t="shared" si="77"/>
        <v>134.77140444576253</v>
      </c>
      <c r="V609" s="335">
        <f t="shared" si="78"/>
        <v>1213.9426400118573</v>
      </c>
      <c r="W609" s="334">
        <v>11148</v>
      </c>
      <c r="X609" s="312"/>
      <c r="Y609" s="313"/>
      <c r="Z609" s="114">
        <f t="shared" si="79"/>
        <v>93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70">
        <v>4680.3017231677059</v>
      </c>
      <c r="T610" s="335">
        <f t="shared" si="76"/>
        <v>4836.3117806066293</v>
      </c>
      <c r="U610" s="572">
        <f t="shared" si="77"/>
        <v>156.01005743892347</v>
      </c>
      <c r="V610" s="335">
        <f t="shared" si="78"/>
        <v>1405.0905169503112</v>
      </c>
      <c r="W610" s="334"/>
      <c r="X610" s="312"/>
      <c r="Y610" s="313"/>
      <c r="Z610" s="114">
        <f t="shared" si="79"/>
        <v>93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70">
        <v>4391.0894166666667</v>
      </c>
      <c r="T611" s="335">
        <f t="shared" si="76"/>
        <v>4539.1036666666669</v>
      </c>
      <c r="U611" s="572">
        <f t="shared" si="77"/>
        <v>148.01425000000017</v>
      </c>
      <c r="V611" s="335">
        <f t="shared" si="78"/>
        <v>1382.4663333333328</v>
      </c>
      <c r="W611" s="334"/>
      <c r="X611" s="312"/>
      <c r="Y611" s="313"/>
      <c r="Z611" s="114">
        <f t="shared" si="79"/>
        <v>92</v>
      </c>
    </row>
    <row r="612" spans="1:26" s="245" customFormat="1" x14ac:dyDescent="0.25">
      <c r="A612" s="245" t="s">
        <v>2042</v>
      </c>
      <c r="B612" s="245" t="s">
        <v>2841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2842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12798.603000000003</v>
      </c>
      <c r="U612" s="15">
        <f t="shared" si="77"/>
        <v>417.34575000000041</v>
      </c>
      <c r="V612" s="313">
        <f t="shared" si="78"/>
        <v>3896.226999999999</v>
      </c>
      <c r="W612" s="245">
        <v>11224</v>
      </c>
      <c r="X612" s="312"/>
      <c r="Y612" s="313"/>
      <c r="Z612" s="114">
        <f t="shared" si="79"/>
        <v>92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60">
        <v>19980</v>
      </c>
      <c r="O613" s="561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15150.741666666667</v>
      </c>
      <c r="U613" s="555">
        <f t="shared" si="77"/>
        <v>499.47500000000036</v>
      </c>
      <c r="V613" s="319">
        <f t="shared" si="78"/>
        <v>4829.2583333333332</v>
      </c>
      <c r="W613" s="318">
        <v>11325</v>
      </c>
      <c r="X613" s="320"/>
      <c r="Y613" s="319"/>
      <c r="Z613" s="155">
        <f t="shared" si="79"/>
        <v>91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5275.5999999999995</v>
      </c>
      <c r="U614" s="15">
        <f t="shared" si="77"/>
        <v>179.84999999999945</v>
      </c>
      <c r="V614" s="313">
        <f t="shared" si="78"/>
        <v>1919.4000000000005</v>
      </c>
      <c r="W614" s="245">
        <v>11797</v>
      </c>
      <c r="X614" s="312"/>
      <c r="Y614" s="313"/>
      <c r="Z614" s="137">
        <f t="shared" si="79"/>
        <v>88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5275.5999999999995</v>
      </c>
      <c r="U615" s="15">
        <f t="shared" si="77"/>
        <v>179.84999999999945</v>
      </c>
      <c r="V615" s="313">
        <f t="shared" si="78"/>
        <v>1919.4000000000005</v>
      </c>
      <c r="W615" s="245">
        <v>11797</v>
      </c>
      <c r="X615" s="312"/>
      <c r="Y615" s="313"/>
      <c r="Z615" s="114">
        <f t="shared" si="79"/>
        <v>88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5275.5999999999995</v>
      </c>
      <c r="U616" s="15">
        <f t="shared" si="77"/>
        <v>179.84999999999945</v>
      </c>
      <c r="V616" s="313">
        <f t="shared" si="78"/>
        <v>1919.4000000000005</v>
      </c>
      <c r="W616" s="245">
        <v>11797</v>
      </c>
      <c r="X616" s="312"/>
      <c r="Y616" s="313"/>
      <c r="Z616" s="114">
        <f t="shared" si="79"/>
        <v>88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5275.5999999999995</v>
      </c>
      <c r="U617" s="15">
        <f t="shared" si="77"/>
        <v>179.84999999999945</v>
      </c>
      <c r="V617" s="313">
        <f t="shared" si="78"/>
        <v>1919.4000000000005</v>
      </c>
      <c r="W617" s="245">
        <v>11797</v>
      </c>
      <c r="X617" s="312"/>
      <c r="Y617" s="313"/>
      <c r="Z617" s="114">
        <f t="shared" si="79"/>
        <v>88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5275.5999999999995</v>
      </c>
      <c r="U618" s="15">
        <f t="shared" si="77"/>
        <v>179.84999999999945</v>
      </c>
      <c r="V618" s="313">
        <f t="shared" si="78"/>
        <v>1919.4000000000005</v>
      </c>
      <c r="W618" s="245">
        <v>11797</v>
      </c>
      <c r="X618" s="312"/>
      <c r="Y618" s="313"/>
      <c r="Z618" s="114">
        <f t="shared" si="79"/>
        <v>88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3749.25</v>
      </c>
      <c r="U619" s="15">
        <f t="shared" si="77"/>
        <v>124.97500000000036</v>
      </c>
      <c r="V619" s="313">
        <f t="shared" si="78"/>
        <v>1250.75</v>
      </c>
      <c r="W619" s="245">
        <v>11444</v>
      </c>
      <c r="X619" s="312"/>
      <c r="Y619" s="313"/>
      <c r="Z619" s="114">
        <f t="shared" si="79"/>
        <v>90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3749.25</v>
      </c>
      <c r="U620" s="15">
        <f t="shared" si="77"/>
        <v>124.97500000000036</v>
      </c>
      <c r="V620" s="313">
        <f t="shared" si="78"/>
        <v>1250.75</v>
      </c>
      <c r="W620" s="245">
        <v>11444</v>
      </c>
      <c r="X620" s="312"/>
      <c r="Y620" s="313"/>
      <c r="Z620" s="114">
        <f t="shared" si="79"/>
        <v>90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9758.8125</v>
      </c>
      <c r="U621" s="15">
        <f t="shared" si="77"/>
        <v>325.29375000000073</v>
      </c>
      <c r="V621" s="313">
        <f t="shared" si="78"/>
        <v>3253.9375</v>
      </c>
      <c r="W621" s="245">
        <v>11485</v>
      </c>
      <c r="X621" s="312"/>
      <c r="Y621" s="313"/>
      <c r="Z621" s="114">
        <f t="shared" si="79"/>
        <v>90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9917.25</v>
      </c>
      <c r="U622" s="15">
        <f t="shared" si="77"/>
        <v>330.57500000000073</v>
      </c>
      <c r="V622" s="313">
        <f t="shared" si="78"/>
        <v>3306.75</v>
      </c>
      <c r="W622" s="245">
        <v>11485</v>
      </c>
      <c r="X622" s="312"/>
      <c r="Y622" s="313"/>
      <c r="Z622" s="114">
        <f t="shared" si="79"/>
        <v>90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12870.900000000001</v>
      </c>
      <c r="U623" s="15">
        <f t="shared" si="77"/>
        <v>429.03000000000065</v>
      </c>
      <c r="V623" s="313">
        <f t="shared" si="78"/>
        <v>4291.2999999999993</v>
      </c>
      <c r="W623" s="245">
        <v>11486</v>
      </c>
      <c r="X623" s="312"/>
      <c r="Y623" s="313"/>
      <c r="Z623" s="114">
        <f t="shared" si="79"/>
        <v>90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3041.64</v>
      </c>
      <c r="U624" s="15">
        <f t="shared" si="77"/>
        <v>101.38799999999992</v>
      </c>
      <c r="V624" s="313">
        <f t="shared" si="78"/>
        <v>1014.8800000000001</v>
      </c>
      <c r="W624" s="245">
        <v>11486</v>
      </c>
      <c r="X624" s="312"/>
      <c r="Y624" s="313"/>
      <c r="Z624" s="114">
        <f t="shared" si="79"/>
        <v>90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2115.96</v>
      </c>
      <c r="U625" s="15">
        <f t="shared" si="77"/>
        <v>70.531999999999925</v>
      </c>
      <c r="V625" s="313">
        <f t="shared" si="78"/>
        <v>706.32000000000016</v>
      </c>
      <c r="W625" s="245">
        <v>11486</v>
      </c>
      <c r="X625" s="312"/>
      <c r="Y625" s="313"/>
      <c r="Z625" s="114">
        <f t="shared" si="79"/>
        <v>90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4307.49</v>
      </c>
      <c r="U626" s="15">
        <f t="shared" si="77"/>
        <v>143.58299999999963</v>
      </c>
      <c r="V626" s="313">
        <f t="shared" si="78"/>
        <v>1436.83</v>
      </c>
      <c r="W626" s="245">
        <v>11486</v>
      </c>
      <c r="X626" s="312"/>
      <c r="Y626" s="313"/>
      <c r="Z626" s="114">
        <f t="shared" si="79"/>
        <v>90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4307.49</v>
      </c>
      <c r="U627" s="15">
        <f t="shared" si="77"/>
        <v>143.58299999999963</v>
      </c>
      <c r="V627" s="313">
        <f t="shared" si="78"/>
        <v>1436.83</v>
      </c>
      <c r="W627" s="245">
        <v>11486</v>
      </c>
      <c r="X627" s="312"/>
      <c r="Y627" s="313"/>
      <c r="Z627" s="114">
        <f t="shared" si="79"/>
        <v>90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4307.49</v>
      </c>
      <c r="U628" s="15">
        <f t="shared" si="77"/>
        <v>143.58299999999963</v>
      </c>
      <c r="V628" s="313">
        <f t="shared" si="78"/>
        <v>1436.83</v>
      </c>
      <c r="W628" s="245">
        <v>11486</v>
      </c>
      <c r="X628" s="312"/>
      <c r="Y628" s="313"/>
      <c r="Z628" s="114">
        <f t="shared" si="79"/>
        <v>90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4307.49</v>
      </c>
      <c r="U629" s="15">
        <f t="shared" si="77"/>
        <v>143.58299999999963</v>
      </c>
      <c r="V629" s="313">
        <f t="shared" si="78"/>
        <v>1436.83</v>
      </c>
      <c r="W629" s="245">
        <v>11486</v>
      </c>
      <c r="X629" s="312"/>
      <c r="Y629" s="313"/>
      <c r="Z629" s="114">
        <f t="shared" si="79"/>
        <v>90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10186.950000000001</v>
      </c>
      <c r="U630" s="15">
        <f t="shared" si="77"/>
        <v>339.56500000000051</v>
      </c>
      <c r="V630" s="313">
        <f t="shared" si="78"/>
        <v>3396.6499999999996</v>
      </c>
      <c r="W630" s="245">
        <v>11486</v>
      </c>
      <c r="X630" s="312"/>
      <c r="Y630" s="313"/>
      <c r="Z630" s="114">
        <f t="shared" si="79"/>
        <v>90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2748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2987.7</v>
      </c>
      <c r="U631" s="15">
        <f t="shared" si="77"/>
        <v>99.590000000000146</v>
      </c>
      <c r="V631" s="313">
        <f t="shared" si="78"/>
        <v>996.90000000000009</v>
      </c>
      <c r="W631" s="245">
        <v>11486</v>
      </c>
      <c r="X631" s="312"/>
      <c r="Y631" s="313"/>
      <c r="Z631" s="114">
        <f t="shared" si="79"/>
        <v>90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2748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2987.7</v>
      </c>
      <c r="U632" s="15">
        <f t="shared" si="77"/>
        <v>99.590000000000146</v>
      </c>
      <c r="V632" s="313">
        <f t="shared" si="78"/>
        <v>996.90000000000009</v>
      </c>
      <c r="W632" s="245">
        <v>11486</v>
      </c>
      <c r="X632" s="312"/>
      <c r="Y632" s="313"/>
      <c r="Z632" s="114">
        <f t="shared" si="79"/>
        <v>90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2748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2987.7</v>
      </c>
      <c r="U633" s="15">
        <f t="shared" si="77"/>
        <v>99.590000000000146</v>
      </c>
      <c r="V633" s="313">
        <f t="shared" si="78"/>
        <v>996.90000000000009</v>
      </c>
      <c r="W633" s="245">
        <v>11486</v>
      </c>
      <c r="X633" s="312"/>
      <c r="Y633" s="313"/>
      <c r="Z633" s="114">
        <f t="shared" si="79"/>
        <v>90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2748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2987.7</v>
      </c>
      <c r="U634" s="15">
        <f t="shared" si="77"/>
        <v>99.590000000000146</v>
      </c>
      <c r="V634" s="313">
        <f t="shared" si="78"/>
        <v>996.90000000000009</v>
      </c>
      <c r="W634" s="245">
        <v>11486</v>
      </c>
      <c r="X634" s="312"/>
      <c r="Y634" s="313"/>
      <c r="Z634" s="114">
        <f t="shared" si="79"/>
        <v>90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2748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2987.7</v>
      </c>
      <c r="U635" s="15">
        <f t="shared" si="77"/>
        <v>99.590000000000146</v>
      </c>
      <c r="V635" s="313">
        <f t="shared" si="78"/>
        <v>996.90000000000009</v>
      </c>
      <c r="W635" s="245">
        <v>11486</v>
      </c>
      <c r="X635" s="312"/>
      <c r="Y635" s="313"/>
      <c r="Z635" s="114">
        <f t="shared" si="79"/>
        <v>90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8736.75</v>
      </c>
      <c r="U636" s="15">
        <f t="shared" si="77"/>
        <v>291.22500000000036</v>
      </c>
      <c r="V636" s="313">
        <f t="shared" si="78"/>
        <v>2913.25</v>
      </c>
      <c r="W636" s="245">
        <v>11489</v>
      </c>
      <c r="X636" s="312"/>
      <c r="Y636" s="313"/>
      <c r="Z636" s="114">
        <f t="shared" si="79"/>
        <v>90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5">
        <v>6526.8554999999997</v>
      </c>
      <c r="O637" s="645"/>
      <c r="P637" s="334"/>
      <c r="Q637" s="334">
        <v>10</v>
      </c>
      <c r="R637" s="178">
        <f t="shared" si="75"/>
        <v>54.382129166666665</v>
      </c>
      <c r="S637" s="570">
        <v>4731.2452375000003</v>
      </c>
      <c r="T637" s="335">
        <f t="shared" si="76"/>
        <v>4894.3916250000002</v>
      </c>
      <c r="U637" s="572">
        <f t="shared" si="77"/>
        <v>163.14638749999995</v>
      </c>
      <c r="V637" s="335">
        <f t="shared" si="78"/>
        <v>1632.4638749999995</v>
      </c>
      <c r="W637" s="334">
        <v>11496</v>
      </c>
      <c r="X637" s="312"/>
      <c r="Y637" s="313"/>
      <c r="Z637" s="114">
        <f t="shared" si="79"/>
        <v>90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5">
        <v>6526.8554999999997</v>
      </c>
      <c r="O638" s="646"/>
      <c r="P638" s="334"/>
      <c r="Q638" s="334">
        <v>10</v>
      </c>
      <c r="R638" s="178">
        <f t="shared" si="75"/>
        <v>54.382129166666665</v>
      </c>
      <c r="S638" s="570">
        <v>4731.2452375000003</v>
      </c>
      <c r="T638" s="335">
        <f t="shared" si="76"/>
        <v>4894.3916250000002</v>
      </c>
      <c r="U638" s="572">
        <f t="shared" si="77"/>
        <v>163.14638749999995</v>
      </c>
      <c r="V638" s="335">
        <f t="shared" si="78"/>
        <v>1632.4638749999995</v>
      </c>
      <c r="W638" s="334">
        <v>11496</v>
      </c>
      <c r="X638" s="312"/>
      <c r="Y638" s="313"/>
      <c r="Z638" s="114">
        <f t="shared" si="79"/>
        <v>90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5">
        <v>6526.8554999999997</v>
      </c>
      <c r="O639" s="646"/>
      <c r="P639" s="334"/>
      <c r="Q639" s="334">
        <v>10</v>
      </c>
      <c r="R639" s="178">
        <f t="shared" si="75"/>
        <v>54.382129166666665</v>
      </c>
      <c r="S639" s="570">
        <v>4731.2452375000003</v>
      </c>
      <c r="T639" s="335">
        <f t="shared" si="76"/>
        <v>4894.3916250000002</v>
      </c>
      <c r="U639" s="572">
        <f t="shared" si="77"/>
        <v>163.14638749999995</v>
      </c>
      <c r="V639" s="335">
        <f t="shared" si="78"/>
        <v>1632.4638749999995</v>
      </c>
      <c r="W639" s="334">
        <v>11496</v>
      </c>
      <c r="X639" s="312"/>
      <c r="Y639" s="313"/>
      <c r="Z639" s="114">
        <f t="shared" si="79"/>
        <v>90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5">
        <v>6526.8554999999997</v>
      </c>
      <c r="O640" s="646"/>
      <c r="P640" s="334"/>
      <c r="Q640" s="334">
        <v>10</v>
      </c>
      <c r="R640" s="178">
        <f t="shared" si="75"/>
        <v>54.382129166666665</v>
      </c>
      <c r="S640" s="570">
        <v>4731.2452375000003</v>
      </c>
      <c r="T640" s="335">
        <f t="shared" si="76"/>
        <v>4894.3916250000002</v>
      </c>
      <c r="U640" s="572">
        <f t="shared" si="77"/>
        <v>163.14638749999995</v>
      </c>
      <c r="V640" s="335">
        <f t="shared" si="78"/>
        <v>1632.4638749999995</v>
      </c>
      <c r="W640" s="334">
        <v>11496</v>
      </c>
      <c r="X640" s="312"/>
      <c r="Y640" s="313"/>
      <c r="Z640" s="114">
        <f t="shared" si="79"/>
        <v>90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5">
        <v>6526.8554999999997</v>
      </c>
      <c r="O641" s="646"/>
      <c r="P641" s="334"/>
      <c r="Q641" s="334">
        <v>10</v>
      </c>
      <c r="R641" s="178">
        <f t="shared" si="75"/>
        <v>54.382129166666665</v>
      </c>
      <c r="S641" s="570">
        <v>4731.2452375000003</v>
      </c>
      <c r="T641" s="335">
        <f t="shared" si="76"/>
        <v>4894.3916250000002</v>
      </c>
      <c r="U641" s="572">
        <f t="shared" si="77"/>
        <v>163.14638749999995</v>
      </c>
      <c r="V641" s="335">
        <f t="shared" si="78"/>
        <v>1632.4638749999995</v>
      </c>
      <c r="W641" s="334">
        <v>11496</v>
      </c>
      <c r="X641" s="312"/>
      <c r="Y641" s="313"/>
      <c r="Z641" s="114">
        <f t="shared" si="79"/>
        <v>90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5">
        <v>6526.8554999999997</v>
      </c>
      <c r="O642" s="646"/>
      <c r="P642" s="334"/>
      <c r="Q642" s="334">
        <v>10</v>
      </c>
      <c r="R642" s="178">
        <f t="shared" si="75"/>
        <v>54.382129166666665</v>
      </c>
      <c r="S642" s="570">
        <v>4731.2452375000003</v>
      </c>
      <c r="T642" s="335">
        <f t="shared" si="76"/>
        <v>4894.3916250000002</v>
      </c>
      <c r="U642" s="572">
        <f t="shared" si="77"/>
        <v>163.14638749999995</v>
      </c>
      <c r="V642" s="335">
        <f t="shared" si="78"/>
        <v>1632.4638749999995</v>
      </c>
      <c r="W642" s="334">
        <v>11496</v>
      </c>
      <c r="X642" s="312"/>
      <c r="Y642" s="313"/>
      <c r="Z642" s="114">
        <f t="shared" si="79"/>
        <v>90</v>
      </c>
    </row>
    <row r="643" spans="1:26" s="245" customFormat="1" x14ac:dyDescent="0.25">
      <c r="A643" s="245" t="s">
        <v>2114</v>
      </c>
      <c r="B643" s="245" t="s">
        <v>2857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468479.4534166666</v>
      </c>
      <c r="U643" s="15">
        <f t="shared" si="77"/>
        <v>15791.442249999964</v>
      </c>
      <c r="V643" s="313">
        <f t="shared" si="78"/>
        <v>163179.23658333335</v>
      </c>
      <c r="W643" s="245">
        <v>11642</v>
      </c>
      <c r="X643" s="312"/>
      <c r="Y643" s="313"/>
      <c r="Z643" s="114">
        <f t="shared" si="79"/>
        <v>89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2843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54651.321574835099</v>
      </c>
      <c r="U644" s="15">
        <f t="shared" si="77"/>
        <v>1842.1793789270305</v>
      </c>
      <c r="V644" s="313">
        <f t="shared" si="78"/>
        <v>19036.853582245931</v>
      </c>
      <c r="W644" s="245">
        <v>11645</v>
      </c>
      <c r="X644" s="312"/>
      <c r="Y644" s="313"/>
      <c r="Z644" s="114">
        <f t="shared" si="79"/>
        <v>89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2843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51862.9541697885</v>
      </c>
      <c r="U645" s="15">
        <f t="shared" si="77"/>
        <v>1748.1894663973653</v>
      </c>
      <c r="V645" s="313">
        <f t="shared" si="78"/>
        <v>18065.624486106113</v>
      </c>
      <c r="W645" s="245">
        <v>11645</v>
      </c>
      <c r="X645" s="312"/>
      <c r="Y645" s="313"/>
      <c r="Z645" s="114">
        <f t="shared" si="79"/>
        <v>89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13373.659166666668</v>
      </c>
      <c r="U646" s="15">
        <f t="shared" si="77"/>
        <v>450.79750000000058</v>
      </c>
      <c r="V646" s="313">
        <f t="shared" si="78"/>
        <v>4659.2408333333333</v>
      </c>
      <c r="W646" s="245">
        <v>11657</v>
      </c>
      <c r="X646" s="312"/>
      <c r="Y646" s="313"/>
      <c r="Z646" s="114">
        <f t="shared" si="79"/>
        <v>89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2747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15409.919833333332</v>
      </c>
      <c r="U647" s="15">
        <f t="shared" si="77"/>
        <v>519.43549999999959</v>
      </c>
      <c r="V647" s="313">
        <f t="shared" si="78"/>
        <v>5368.5001666666667</v>
      </c>
      <c r="W647" s="245">
        <v>11658</v>
      </c>
      <c r="X647" s="312"/>
      <c r="Y647" s="313"/>
      <c r="Z647" s="114">
        <f t="shared" si="79"/>
        <v>89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2746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9909.2674166666657</v>
      </c>
      <c r="U648" s="15">
        <f t="shared" si="77"/>
        <v>334.02024999999958</v>
      </c>
      <c r="V648" s="313">
        <f t="shared" si="78"/>
        <v>3452.5425833333338</v>
      </c>
      <c r="W648" s="245">
        <v>11658</v>
      </c>
      <c r="X648" s="312"/>
      <c r="Y648" s="313"/>
      <c r="Z648" s="114">
        <f t="shared" si="79"/>
        <v>89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2746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9909.2674166666657</v>
      </c>
      <c r="U649" s="15">
        <f t="shared" si="77"/>
        <v>334.02024999999958</v>
      </c>
      <c r="V649" s="313">
        <f t="shared" si="78"/>
        <v>3452.5425833333338</v>
      </c>
      <c r="W649" s="245">
        <v>11658</v>
      </c>
      <c r="X649" s="312"/>
      <c r="Y649" s="313"/>
      <c r="Z649" s="114">
        <f t="shared" si="79"/>
        <v>89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2746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9909.2674166666657</v>
      </c>
      <c r="U650" s="15">
        <f t="shared" si="77"/>
        <v>334.02024999999958</v>
      </c>
      <c r="V650" s="313">
        <f t="shared" si="78"/>
        <v>3452.5425833333338</v>
      </c>
      <c r="W650" s="245">
        <v>11658</v>
      </c>
      <c r="X650" s="312"/>
      <c r="Y650" s="313"/>
      <c r="Z650" s="114">
        <f t="shared" si="79"/>
        <v>89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2743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9352.3869999999988</v>
      </c>
      <c r="U651" s="15">
        <f t="shared" si="77"/>
        <v>315.2489999999998</v>
      </c>
      <c r="V651" s="313">
        <f t="shared" si="78"/>
        <v>3258.5730000000003</v>
      </c>
      <c r="W651" s="245">
        <v>11658</v>
      </c>
      <c r="X651" s="312"/>
      <c r="Y651" s="313"/>
      <c r="Z651" s="114">
        <f t="shared" si="79"/>
        <v>89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2743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9352.3869999999988</v>
      </c>
      <c r="U652" s="15">
        <f t="shared" si="77"/>
        <v>315.2489999999998</v>
      </c>
      <c r="V652" s="313">
        <f t="shared" si="78"/>
        <v>3258.5730000000003</v>
      </c>
      <c r="W652" s="245">
        <v>11658</v>
      </c>
      <c r="X652" s="312"/>
      <c r="Y652" s="313"/>
      <c r="Z652" s="114">
        <f t="shared" si="79"/>
        <v>89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2743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9352.3869999999988</v>
      </c>
      <c r="U653" s="15">
        <f t="shared" si="77"/>
        <v>315.2489999999998</v>
      </c>
      <c r="V653" s="313">
        <f t="shared" si="78"/>
        <v>3258.5730000000003</v>
      </c>
      <c r="W653" s="245">
        <v>11658</v>
      </c>
      <c r="X653" s="312"/>
      <c r="Y653" s="313"/>
      <c r="Z653" s="114">
        <f t="shared" si="79"/>
        <v>89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2743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9352.3869999999988</v>
      </c>
      <c r="U654" s="15">
        <f t="shared" si="77"/>
        <v>315.2489999999998</v>
      </c>
      <c r="V654" s="313">
        <f t="shared" si="78"/>
        <v>3258.5730000000003</v>
      </c>
      <c r="W654" s="245">
        <v>11658</v>
      </c>
      <c r="X654" s="312"/>
      <c r="Y654" s="313"/>
      <c r="Z654" s="114">
        <f t="shared" si="79"/>
        <v>89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2743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9352.3869999999988</v>
      </c>
      <c r="U655" s="15">
        <f t="shared" si="77"/>
        <v>315.2489999999998</v>
      </c>
      <c r="V655" s="313">
        <f t="shared" si="78"/>
        <v>3258.5730000000003</v>
      </c>
      <c r="W655" s="245">
        <v>11658</v>
      </c>
      <c r="X655" s="312"/>
      <c r="Y655" s="313"/>
      <c r="Z655" s="114">
        <f t="shared" si="79"/>
        <v>89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2743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9352.3869999999988</v>
      </c>
      <c r="U656" s="15">
        <f t="shared" si="77"/>
        <v>315.2489999999998</v>
      </c>
      <c r="V656" s="313">
        <f t="shared" si="78"/>
        <v>3258.5730000000003</v>
      </c>
      <c r="W656" s="245">
        <v>11658</v>
      </c>
      <c r="X656" s="312"/>
      <c r="Y656" s="313"/>
      <c r="Z656" s="114">
        <f t="shared" si="79"/>
        <v>89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2743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9352.3869999999988</v>
      </c>
      <c r="U657" s="15">
        <f t="shared" ref="U657:U683" si="83">T657-S657</f>
        <v>315.2489999999998</v>
      </c>
      <c r="V657" s="313">
        <f t="shared" ref="V657:V683" si="84">N657-T657</f>
        <v>3258.5730000000003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89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2743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9352.3869999999988</v>
      </c>
      <c r="U658" s="15">
        <f t="shared" si="83"/>
        <v>315.2489999999998</v>
      </c>
      <c r="V658" s="313">
        <f t="shared" si="84"/>
        <v>3258.5730000000003</v>
      </c>
      <c r="W658" s="245">
        <v>11658</v>
      </c>
      <c r="X658" s="312"/>
      <c r="Y658" s="313"/>
      <c r="Z658" s="114">
        <f t="shared" si="85"/>
        <v>89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2743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9352.3869999999988</v>
      </c>
      <c r="U659" s="15">
        <f t="shared" si="83"/>
        <v>315.2489999999998</v>
      </c>
      <c r="V659" s="313">
        <f t="shared" si="84"/>
        <v>3258.5730000000003</v>
      </c>
      <c r="W659" s="245">
        <v>11658</v>
      </c>
      <c r="X659" s="312"/>
      <c r="Y659" s="313"/>
      <c r="Z659" s="114">
        <f t="shared" si="85"/>
        <v>89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2743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9352.3869999999988</v>
      </c>
      <c r="U660" s="15">
        <f t="shared" si="83"/>
        <v>315.2489999999998</v>
      </c>
      <c r="V660" s="313">
        <f t="shared" si="84"/>
        <v>3258.5730000000003</v>
      </c>
      <c r="W660" s="245">
        <v>11658</v>
      </c>
      <c r="X660" s="312"/>
      <c r="Y660" s="313"/>
      <c r="Z660" s="114">
        <f t="shared" si="85"/>
        <v>89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2743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9352.3869999999988</v>
      </c>
      <c r="U661" s="15">
        <f t="shared" si="83"/>
        <v>315.2489999999998</v>
      </c>
      <c r="V661" s="313">
        <f t="shared" si="84"/>
        <v>3258.5730000000003</v>
      </c>
      <c r="W661" s="245">
        <v>11658</v>
      </c>
      <c r="X661" s="312"/>
      <c r="Y661" s="313"/>
      <c r="Z661" s="114">
        <f t="shared" si="85"/>
        <v>89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2743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9352.3869999999988</v>
      </c>
      <c r="U662" s="15">
        <f t="shared" si="83"/>
        <v>315.2489999999998</v>
      </c>
      <c r="V662" s="313">
        <f t="shared" si="84"/>
        <v>3258.5730000000003</v>
      </c>
      <c r="W662" s="245">
        <v>11658</v>
      </c>
      <c r="X662" s="312"/>
      <c r="Y662" s="313"/>
      <c r="Z662" s="114">
        <f t="shared" si="85"/>
        <v>89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2743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9352.3869999999988</v>
      </c>
      <c r="U663" s="15">
        <f t="shared" si="83"/>
        <v>315.2489999999998</v>
      </c>
      <c r="V663" s="313">
        <f t="shared" si="84"/>
        <v>3258.5730000000003</v>
      </c>
      <c r="W663" s="245">
        <v>11658</v>
      </c>
      <c r="X663" s="312"/>
      <c r="Y663" s="313"/>
      <c r="Z663" s="114">
        <f t="shared" si="85"/>
        <v>89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2743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9352.3869999999988</v>
      </c>
      <c r="U664" s="15">
        <f t="shared" si="83"/>
        <v>315.2489999999998</v>
      </c>
      <c r="V664" s="313">
        <f t="shared" si="84"/>
        <v>3258.5730000000003</v>
      </c>
      <c r="W664" s="245">
        <v>11658</v>
      </c>
      <c r="X664" s="312"/>
      <c r="Y664" s="313"/>
      <c r="Z664" s="114">
        <f t="shared" si="85"/>
        <v>89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2743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9352.3869999999988</v>
      </c>
      <c r="U665" s="15">
        <f t="shared" si="83"/>
        <v>315.2489999999998</v>
      </c>
      <c r="V665" s="313">
        <f t="shared" si="84"/>
        <v>3258.5730000000003</v>
      </c>
      <c r="W665" s="245">
        <v>11658</v>
      </c>
      <c r="X665" s="312"/>
      <c r="Y665" s="313"/>
      <c r="Z665" s="114">
        <f t="shared" si="85"/>
        <v>89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2743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9352.3869999999988</v>
      </c>
      <c r="U666" s="15">
        <f t="shared" si="83"/>
        <v>315.2489999999998</v>
      </c>
      <c r="V666" s="313">
        <f t="shared" si="84"/>
        <v>3258.5730000000003</v>
      </c>
      <c r="W666" s="245">
        <v>11658</v>
      </c>
      <c r="X666" s="312"/>
      <c r="Y666" s="313"/>
      <c r="Z666" s="114">
        <f t="shared" si="85"/>
        <v>89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2743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9352.3869999999988</v>
      </c>
      <c r="U667" s="15">
        <f t="shared" si="83"/>
        <v>315.2489999999998</v>
      </c>
      <c r="V667" s="313">
        <f t="shared" si="84"/>
        <v>3258.5730000000003</v>
      </c>
      <c r="W667" s="245">
        <v>11658</v>
      </c>
      <c r="X667" s="312"/>
      <c r="Y667" s="313"/>
      <c r="Z667" s="114">
        <f t="shared" si="85"/>
        <v>89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2743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9352.3869999999988</v>
      </c>
      <c r="U668" s="15">
        <f t="shared" si="83"/>
        <v>315.2489999999998</v>
      </c>
      <c r="V668" s="313">
        <f t="shared" si="84"/>
        <v>3258.5730000000003</v>
      </c>
      <c r="W668" s="245">
        <v>11658</v>
      </c>
      <c r="X668" s="312"/>
      <c r="Y668" s="313"/>
      <c r="Z668" s="114">
        <f t="shared" si="85"/>
        <v>89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2743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9352.3869999999988</v>
      </c>
      <c r="U669" s="15">
        <f t="shared" si="83"/>
        <v>315.2489999999998</v>
      </c>
      <c r="V669" s="313">
        <f t="shared" si="84"/>
        <v>3258.5730000000003</v>
      </c>
      <c r="W669" s="245">
        <v>11658</v>
      </c>
      <c r="X669" s="312"/>
      <c r="Y669" s="313"/>
      <c r="Z669" s="114">
        <f t="shared" si="85"/>
        <v>89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2744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14826.094666666668</v>
      </c>
      <c r="U670" s="15">
        <f t="shared" si="83"/>
        <v>499.7559999999994</v>
      </c>
      <c r="V670" s="313">
        <f t="shared" si="84"/>
        <v>5165.1453333333338</v>
      </c>
      <c r="W670" s="245">
        <v>11658</v>
      </c>
      <c r="X670" s="312"/>
      <c r="Y670" s="313"/>
      <c r="Z670" s="114">
        <f t="shared" si="85"/>
        <v>89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2744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14826.094666666668</v>
      </c>
      <c r="U671" s="15">
        <f t="shared" si="83"/>
        <v>499.7559999999994</v>
      </c>
      <c r="V671" s="313">
        <f t="shared" si="84"/>
        <v>5165.1453333333338</v>
      </c>
      <c r="W671" s="245">
        <v>11658</v>
      </c>
      <c r="X671" s="312"/>
      <c r="Y671" s="313"/>
      <c r="Z671" s="114">
        <f t="shared" si="85"/>
        <v>89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2744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14826.094666666668</v>
      </c>
      <c r="U672" s="15">
        <f t="shared" si="83"/>
        <v>499.7559999999994</v>
      </c>
      <c r="V672" s="313">
        <f t="shared" si="84"/>
        <v>5165.1453333333338</v>
      </c>
      <c r="W672" s="245">
        <v>11658</v>
      </c>
      <c r="X672" s="312"/>
      <c r="Y672" s="313"/>
      <c r="Z672" s="114">
        <f t="shared" si="85"/>
        <v>89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2744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14826.094666666668</v>
      </c>
      <c r="U673" s="15">
        <f t="shared" si="83"/>
        <v>499.7559999999994</v>
      </c>
      <c r="V673" s="313">
        <f t="shared" si="84"/>
        <v>5165.1453333333338</v>
      </c>
      <c r="W673" s="245">
        <v>11658</v>
      </c>
      <c r="X673" s="312"/>
      <c r="Y673" s="313"/>
      <c r="Z673" s="114">
        <f t="shared" si="85"/>
        <v>89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2745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5196.0276666666659</v>
      </c>
      <c r="U674" s="15">
        <f t="shared" si="83"/>
        <v>175.14699999999993</v>
      </c>
      <c r="V674" s="313">
        <f t="shared" si="84"/>
        <v>1810.8523333333342</v>
      </c>
      <c r="W674" s="245">
        <v>11658</v>
      </c>
      <c r="X674" s="312"/>
      <c r="Y674" s="313"/>
      <c r="Z674" s="114">
        <f t="shared" si="85"/>
        <v>89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2745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5196.0276666666659</v>
      </c>
      <c r="U675" s="15">
        <f t="shared" si="83"/>
        <v>175.14699999999993</v>
      </c>
      <c r="V675" s="313">
        <f t="shared" si="84"/>
        <v>1810.8523333333342</v>
      </c>
      <c r="W675" s="245">
        <v>11658</v>
      </c>
      <c r="X675" s="312"/>
      <c r="Y675" s="313"/>
      <c r="Z675" s="114">
        <f t="shared" si="85"/>
        <v>89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2745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5196.0276666666659</v>
      </c>
      <c r="U676" s="15">
        <f t="shared" si="83"/>
        <v>175.14699999999993</v>
      </c>
      <c r="V676" s="313">
        <f t="shared" si="84"/>
        <v>1810.8523333333342</v>
      </c>
      <c r="W676" s="245">
        <v>11658</v>
      </c>
      <c r="X676" s="312"/>
      <c r="Y676" s="313"/>
      <c r="Z676" s="114">
        <f t="shared" si="85"/>
        <v>89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2745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5196.0276666666659</v>
      </c>
      <c r="U677" s="15">
        <f t="shared" si="83"/>
        <v>175.14699999999993</v>
      </c>
      <c r="V677" s="313">
        <f t="shared" si="84"/>
        <v>1810.8523333333342</v>
      </c>
      <c r="W677" s="245">
        <v>11658</v>
      </c>
      <c r="X677" s="312"/>
      <c r="Y677" s="313"/>
      <c r="Z677" s="114">
        <f t="shared" si="85"/>
        <v>89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2745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5196.0276666666659</v>
      </c>
      <c r="U678" s="15">
        <f t="shared" si="83"/>
        <v>175.14699999999993</v>
      </c>
      <c r="V678" s="313">
        <f t="shared" si="84"/>
        <v>1810.8523333333342</v>
      </c>
      <c r="W678" s="245">
        <v>11658</v>
      </c>
      <c r="X678" s="312"/>
      <c r="Y678" s="313"/>
      <c r="Z678" s="114">
        <f t="shared" si="85"/>
        <v>89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2745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5196.0276666666659</v>
      </c>
      <c r="U679" s="15">
        <f t="shared" si="83"/>
        <v>175.14699999999993</v>
      </c>
      <c r="V679" s="313">
        <f t="shared" si="84"/>
        <v>1810.8523333333342</v>
      </c>
      <c r="W679" s="245">
        <v>11658</v>
      </c>
      <c r="X679" s="312"/>
      <c r="Y679" s="313"/>
      <c r="Z679" s="114">
        <f t="shared" si="85"/>
        <v>89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2745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5196.0276666666659</v>
      </c>
      <c r="U680" s="15">
        <f t="shared" si="83"/>
        <v>175.14699999999993</v>
      </c>
      <c r="V680" s="313">
        <f t="shared" si="84"/>
        <v>1810.8523333333342</v>
      </c>
      <c r="W680" s="245">
        <v>11658</v>
      </c>
      <c r="X680" s="312"/>
      <c r="Y680" s="313"/>
      <c r="Z680" s="114">
        <f t="shared" si="85"/>
        <v>89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2745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5196.0276666666659</v>
      </c>
      <c r="U681" s="15">
        <f t="shared" si="83"/>
        <v>175.14699999999993</v>
      </c>
      <c r="V681" s="313">
        <f t="shared" si="84"/>
        <v>1810.8523333333342</v>
      </c>
      <c r="W681" s="245">
        <v>11658</v>
      </c>
      <c r="X681" s="312"/>
      <c r="Y681" s="313"/>
      <c r="Z681" s="114">
        <f t="shared" si="85"/>
        <v>89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2745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5196.0276666666659</v>
      </c>
      <c r="U682" s="15">
        <f>T682-S682</f>
        <v>175.14699999999993</v>
      </c>
      <c r="V682" s="313">
        <f t="shared" si="84"/>
        <v>1810.8523333333342</v>
      </c>
      <c r="W682" s="245">
        <v>11658</v>
      </c>
      <c r="X682" s="312"/>
      <c r="Y682" s="313"/>
      <c r="Z682" s="114">
        <f t="shared" si="85"/>
        <v>89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2745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5196.0276666666659</v>
      </c>
      <c r="U683" s="15">
        <f t="shared" si="83"/>
        <v>175.14699999999993</v>
      </c>
      <c r="V683" s="313">
        <f t="shared" si="84"/>
        <v>1810.8523333333342</v>
      </c>
      <c r="W683" s="245">
        <v>11658</v>
      </c>
      <c r="X683" s="312">
        <f>R683*46</f>
        <v>2685.5873333333329</v>
      </c>
      <c r="Y683" s="313"/>
      <c r="Z683" s="114">
        <f t="shared" si="85"/>
        <v>89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1512923.1743464288</v>
      </c>
      <c r="U684" s="26">
        <f>SUM(U415:U683)</f>
        <v>50140.270090967839</v>
      </c>
      <c r="V684" s="26">
        <f>SUM(V415:V683)</f>
        <v>492956.62929229194</v>
      </c>
      <c r="X684" s="312"/>
      <c r="Y684" s="313"/>
      <c r="Z684" s="114"/>
      <c r="AA684" s="357">
        <f>+Z683+AA683</f>
        <v>135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4054145.6040964266</v>
      </c>
      <c r="U686" s="29">
        <f>+U684+U413</f>
        <v>65030.309090967836</v>
      </c>
      <c r="V686" s="29">
        <f>+V684+V413</f>
        <v>557238.61954229197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7419.0833333333339</v>
      </c>
      <c r="U689" s="15">
        <f t="shared" ref="U689:U703" si="88">T689-S689</f>
        <v>261.84999999999945</v>
      </c>
      <c r="V689" s="179">
        <f t="shared" ref="V689:V760" si="89">N689-T689</f>
        <v>3055.9166666666661</v>
      </c>
      <c r="Y689" s="135"/>
      <c r="Z689" s="137">
        <f t="shared" ref="Z689:Z760" si="90">IF((DATEDIF(G689,Z$4,"m"))&gt;=120,120,(DATEDIF(G689,Z$4,"m")))</f>
        <v>85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8425.943166666666</v>
      </c>
      <c r="U690" s="15">
        <f t="shared" si="88"/>
        <v>293.92824999999903</v>
      </c>
      <c r="V690" s="179">
        <f t="shared" si="89"/>
        <v>3332.1868333333332</v>
      </c>
      <c r="Y690" s="135"/>
      <c r="Z690" s="137">
        <f t="shared" si="90"/>
        <v>86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2742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1567.5666666666666</v>
      </c>
      <c r="U691" s="15">
        <f t="shared" si="88"/>
        <v>57.349999999999909</v>
      </c>
      <c r="V691" s="135">
        <f t="shared" si="89"/>
        <v>727.43333333333339</v>
      </c>
      <c r="Y691" s="135"/>
      <c r="Z691" s="114">
        <f t="shared" si="90"/>
        <v>82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2742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1567.5666666666666</v>
      </c>
      <c r="U692" s="15">
        <f t="shared" si="88"/>
        <v>57.349999999999909</v>
      </c>
      <c r="V692" s="135">
        <f t="shared" si="89"/>
        <v>727.43333333333339</v>
      </c>
      <c r="Y692" s="135"/>
      <c r="Z692" s="114">
        <f t="shared" si="90"/>
        <v>82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3677.9883333333337</v>
      </c>
      <c r="U693" s="15">
        <f t="shared" si="88"/>
        <v>145.18375000000015</v>
      </c>
      <c r="V693" s="313">
        <f t="shared" si="89"/>
        <v>2130.3616666666667</v>
      </c>
      <c r="Y693" s="313"/>
      <c r="Z693" s="114">
        <f t="shared" si="90"/>
        <v>76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3677.9883333333337</v>
      </c>
      <c r="U694" s="15">
        <f t="shared" si="88"/>
        <v>145.18375000000015</v>
      </c>
      <c r="V694" s="313">
        <f t="shared" si="89"/>
        <v>2130.3616666666667</v>
      </c>
      <c r="Y694" s="313"/>
      <c r="Z694" s="114">
        <f t="shared" si="90"/>
        <v>76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3677.9883333333337</v>
      </c>
      <c r="U695" s="15">
        <f t="shared" si="88"/>
        <v>145.18375000000015</v>
      </c>
      <c r="V695" s="313">
        <f t="shared" si="89"/>
        <v>2130.3616666666667</v>
      </c>
      <c r="Y695" s="313"/>
      <c r="Z695" s="114">
        <f t="shared" si="90"/>
        <v>76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3677.9883333333337</v>
      </c>
      <c r="U696" s="15">
        <f t="shared" si="88"/>
        <v>145.18375000000015</v>
      </c>
      <c r="V696" s="313">
        <f t="shared" si="89"/>
        <v>2130.3616666666667</v>
      </c>
      <c r="Y696" s="313"/>
      <c r="Z696" s="114">
        <f t="shared" si="90"/>
        <v>76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3677.9883333333337</v>
      </c>
      <c r="U697" s="15">
        <f t="shared" si="88"/>
        <v>145.18375000000015</v>
      </c>
      <c r="V697" s="313">
        <f t="shared" si="89"/>
        <v>2130.3616666666667</v>
      </c>
      <c r="Y697" s="313"/>
      <c r="Z697" s="114">
        <f t="shared" si="90"/>
        <v>76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3677.9883333333337</v>
      </c>
      <c r="U698" s="15">
        <f t="shared" si="88"/>
        <v>145.18375000000015</v>
      </c>
      <c r="V698" s="313">
        <f t="shared" si="89"/>
        <v>2130.3616666666667</v>
      </c>
      <c r="Y698" s="313"/>
      <c r="Z698" s="114">
        <f t="shared" si="90"/>
        <v>76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3677.9883333333337</v>
      </c>
      <c r="U699" s="15">
        <f t="shared" si="88"/>
        <v>145.18375000000015</v>
      </c>
      <c r="V699" s="313">
        <f t="shared" si="89"/>
        <v>2130.3616666666667</v>
      </c>
      <c r="Y699" s="313"/>
      <c r="Z699" s="114">
        <f t="shared" si="90"/>
        <v>76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3677.9883333333337</v>
      </c>
      <c r="U700" s="15">
        <f t="shared" si="88"/>
        <v>145.18375000000015</v>
      </c>
      <c r="V700" s="313">
        <f t="shared" si="89"/>
        <v>2130.3616666666667</v>
      </c>
      <c r="Y700" s="313"/>
      <c r="Z700" s="114">
        <f t="shared" si="90"/>
        <v>76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3677.9883333333337</v>
      </c>
      <c r="U701" s="15">
        <f t="shared" si="88"/>
        <v>145.18375000000015</v>
      </c>
      <c r="V701" s="313">
        <f t="shared" si="89"/>
        <v>2130.3616666666667</v>
      </c>
      <c r="Y701" s="313"/>
      <c r="Z701" s="114">
        <f t="shared" si="90"/>
        <v>76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3677.9883333333337</v>
      </c>
      <c r="U702" s="15">
        <f t="shared" si="88"/>
        <v>145.18375000000015</v>
      </c>
      <c r="V702" s="313">
        <f t="shared" si="89"/>
        <v>2130.3616666666667</v>
      </c>
      <c r="Y702" s="313"/>
      <c r="Z702" s="114">
        <f t="shared" si="90"/>
        <v>76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3678.0009999999997</v>
      </c>
      <c r="U703" s="15">
        <f t="shared" si="88"/>
        <v>145.18425000000025</v>
      </c>
      <c r="V703" s="313">
        <f t="shared" si="89"/>
        <v>2130.3690000000001</v>
      </c>
      <c r="Y703" s="313"/>
      <c r="Z703" s="114">
        <f t="shared" si="90"/>
        <v>76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59438.044166666674</v>
      </c>
      <c r="U704" s="26">
        <f t="shared" si="92"/>
        <v>2267.5</v>
      </c>
      <c r="V704" s="26">
        <f t="shared" si="92"/>
        <v>31276.955833333341</v>
      </c>
      <c r="X704" s="312"/>
      <c r="Y704" s="313"/>
      <c r="Z704" s="114"/>
      <c r="AA704" s="357">
        <f>+Z703+AA703</f>
        <v>76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4113583.6482630931</v>
      </c>
      <c r="U706" s="29">
        <f t="shared" si="93"/>
        <v>67297.809090967843</v>
      </c>
      <c r="V706" s="29">
        <f t="shared" si="93"/>
        <v>588515.57537562528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13770.675000000001</v>
      </c>
      <c r="U708" s="15">
        <f>T708-S708</f>
        <v>598.72500000000036</v>
      </c>
      <c r="V708" s="135">
        <f t="shared" si="89"/>
        <v>10179.324999999999</v>
      </c>
      <c r="Y708" s="135"/>
      <c r="Z708" s="114">
        <f t="shared" si="90"/>
        <v>69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13770.675000000001</v>
      </c>
      <c r="U709" s="15">
        <f t="shared" ref="U709:U736" si="95">T709-S709</f>
        <v>598.72500000000036</v>
      </c>
      <c r="V709" s="135">
        <f t="shared" si="89"/>
        <v>10179.324999999999</v>
      </c>
      <c r="Y709" s="135"/>
      <c r="Z709" s="114">
        <f t="shared" si="90"/>
        <v>69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34496.549999999996</v>
      </c>
      <c r="U710" s="15">
        <f t="shared" si="95"/>
        <v>1499.8499999999985</v>
      </c>
      <c r="V710" s="135">
        <f t="shared" si="89"/>
        <v>25498.450000000004</v>
      </c>
      <c r="Y710" s="135"/>
      <c r="Z710" s="114">
        <f t="shared" si="90"/>
        <v>69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34496.549999999996</v>
      </c>
      <c r="U711" s="15">
        <f t="shared" si="95"/>
        <v>1499.8499999999985</v>
      </c>
      <c r="V711" s="135">
        <f t="shared" si="89"/>
        <v>25498.450000000004</v>
      </c>
      <c r="Y711" s="135"/>
      <c r="Z711" s="114">
        <f t="shared" si="90"/>
        <v>69</v>
      </c>
    </row>
    <row r="712" spans="1:27" s="245" customFormat="1" x14ac:dyDescent="0.25">
      <c r="B712" s="245" t="s">
        <v>2179</v>
      </c>
      <c r="D712" s="245" t="s">
        <v>2741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2623.7913333333336</v>
      </c>
      <c r="U712" s="15">
        <f t="shared" si="95"/>
        <v>115.75549999999976</v>
      </c>
      <c r="V712" s="313">
        <f t="shared" si="89"/>
        <v>2007.4286666666667</v>
      </c>
      <c r="Y712" s="313"/>
      <c r="Z712" s="114">
        <f t="shared" si="90"/>
        <v>68</v>
      </c>
    </row>
    <row r="713" spans="1:27" s="245" customFormat="1" x14ac:dyDescent="0.25">
      <c r="B713" s="245" t="s">
        <v>2181</v>
      </c>
      <c r="D713" s="245" t="s">
        <v>2740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1480.6036666666669</v>
      </c>
      <c r="U713" s="15">
        <f t="shared" si="95"/>
        <v>65.320750000000089</v>
      </c>
      <c r="V713" s="313">
        <f t="shared" si="89"/>
        <v>1133.2263333333331</v>
      </c>
      <c r="Y713" s="313"/>
      <c r="Z713" s="114">
        <f t="shared" si="90"/>
        <v>68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4071.2166666666672</v>
      </c>
      <c r="U714" s="15">
        <f t="shared" si="95"/>
        <v>179.61250000000018</v>
      </c>
      <c r="V714" s="313">
        <f t="shared" si="89"/>
        <v>3114.2833333333328</v>
      </c>
      <c r="Y714" s="313"/>
      <c r="Z714" s="114">
        <f t="shared" si="90"/>
        <v>68</v>
      </c>
    </row>
    <row r="715" spans="1:27" s="245" customFormat="1" x14ac:dyDescent="0.25">
      <c r="B715" s="97" t="s">
        <v>2183</v>
      </c>
      <c r="C715" s="97"/>
      <c r="D715" s="97" t="s">
        <v>2739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2166.8596666666667</v>
      </c>
      <c r="U715" s="15">
        <f t="shared" si="95"/>
        <v>95.596750000000156</v>
      </c>
      <c r="V715" s="313">
        <f t="shared" si="89"/>
        <v>1658.0103333333332</v>
      </c>
      <c r="Y715" s="313"/>
      <c r="Z715" s="114">
        <f t="shared" si="90"/>
        <v>68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2738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83980.997333333333</v>
      </c>
      <c r="U716" s="15">
        <f t="shared" si="95"/>
        <v>3705.0439999999944</v>
      </c>
      <c r="V716" s="346">
        <f t="shared" si="89"/>
        <v>64221.762666666677</v>
      </c>
      <c r="Y716" s="346"/>
      <c r="Z716" s="95">
        <f t="shared" si="90"/>
        <v>68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13231.213333333335</v>
      </c>
      <c r="U717" s="15">
        <f t="shared" si="95"/>
        <v>583.73000000000138</v>
      </c>
      <c r="V717" s="313">
        <f t="shared" si="89"/>
        <v>10118.986666666666</v>
      </c>
      <c r="Y717" s="313"/>
      <c r="Z717" s="114">
        <f t="shared" si="90"/>
        <v>68</v>
      </c>
    </row>
    <row r="718" spans="1:27" s="245" customFormat="1" x14ac:dyDescent="0.25">
      <c r="B718" s="245" t="s">
        <v>2189</v>
      </c>
      <c r="D718" s="245" t="s">
        <v>2736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3943.7579999999998</v>
      </c>
      <c r="U718" s="15">
        <f t="shared" si="95"/>
        <v>164.32324999999992</v>
      </c>
      <c r="V718" s="313">
        <f t="shared" si="89"/>
        <v>2630.1720000000005</v>
      </c>
      <c r="Y718" s="313"/>
      <c r="Z718" s="114">
        <f t="shared" si="90"/>
        <v>72</v>
      </c>
    </row>
    <row r="719" spans="1:27" s="245" customFormat="1" x14ac:dyDescent="0.25">
      <c r="B719" s="245" t="s">
        <v>2189</v>
      </c>
      <c r="D719" s="245" t="s">
        <v>2736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3943.7579999999998</v>
      </c>
      <c r="U719" s="15">
        <f t="shared" si="95"/>
        <v>164.32324999999992</v>
      </c>
      <c r="V719" s="313">
        <f t="shared" si="89"/>
        <v>2630.1720000000005</v>
      </c>
      <c r="Y719" s="313"/>
      <c r="Z719" s="114">
        <f t="shared" si="90"/>
        <v>72</v>
      </c>
    </row>
    <row r="720" spans="1:27" s="245" customFormat="1" x14ac:dyDescent="0.25">
      <c r="B720" s="245" t="s">
        <v>2191</v>
      </c>
      <c r="D720" s="245" t="s">
        <v>2737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3481.1399999999994</v>
      </c>
      <c r="U720" s="15">
        <f t="shared" si="95"/>
        <v>145.04749999999967</v>
      </c>
      <c r="V720" s="313">
        <f t="shared" si="89"/>
        <v>2321.7600000000002</v>
      </c>
      <c r="Y720" s="313"/>
      <c r="Z720" s="114">
        <f t="shared" si="90"/>
        <v>72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2354.8679999999999</v>
      </c>
      <c r="U721" s="15">
        <f t="shared" si="95"/>
        <v>98.119500000000244</v>
      </c>
      <c r="V721" s="313">
        <f t="shared" si="89"/>
        <v>1570.9120000000003</v>
      </c>
      <c r="Y721" s="313"/>
      <c r="Z721" s="114">
        <f t="shared" si="90"/>
        <v>72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2354.8679999999999</v>
      </c>
      <c r="U722" s="15">
        <f t="shared" si="95"/>
        <v>98.119500000000244</v>
      </c>
      <c r="V722" s="135">
        <f t="shared" si="89"/>
        <v>1570.9120000000003</v>
      </c>
      <c r="Y722" s="135"/>
      <c r="Z722" s="114">
        <f t="shared" si="90"/>
        <v>72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2354.8679999999999</v>
      </c>
      <c r="U723" s="15">
        <f t="shared" si="95"/>
        <v>98.119500000000244</v>
      </c>
      <c r="V723" s="135">
        <f t="shared" si="89"/>
        <v>1570.9120000000003</v>
      </c>
      <c r="Y723" s="135"/>
      <c r="Z723" s="114">
        <f t="shared" si="90"/>
        <v>72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1133.538</v>
      </c>
      <c r="U724" s="15">
        <f t="shared" si="95"/>
        <v>47.230749999999944</v>
      </c>
      <c r="V724" s="135">
        <f t="shared" si="89"/>
        <v>756.69200000000001</v>
      </c>
      <c r="Y724" s="135"/>
      <c r="Z724" s="114">
        <f t="shared" si="90"/>
        <v>72</v>
      </c>
    </row>
    <row r="725" spans="2:26" s="51" customFormat="1" x14ac:dyDescent="0.25">
      <c r="B725" s="362" t="s">
        <v>2848</v>
      </c>
      <c r="C725" s="40" t="s">
        <v>2734</v>
      </c>
      <c r="D725" s="40" t="s">
        <v>2735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18452.763333333336</v>
      </c>
      <c r="U725" s="15">
        <f>T725-S725</f>
        <v>748.08500000000276</v>
      </c>
      <c r="V725" s="135">
        <f>N725-T725</f>
        <v>11471.636666666665</v>
      </c>
      <c r="Z725" s="114">
        <f t="shared" si="90"/>
        <v>74</v>
      </c>
    </row>
    <row r="726" spans="2:26" s="51" customFormat="1" x14ac:dyDescent="0.25">
      <c r="B726" s="362" t="s">
        <v>2849</v>
      </c>
      <c r="C726" s="40" t="s">
        <v>2734</v>
      </c>
      <c r="D726" s="40" t="s">
        <v>2735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45633.018833333335</v>
      </c>
      <c r="U726" s="15">
        <f>T726-S726</f>
        <v>1849.9872499999983</v>
      </c>
      <c r="V726" s="135">
        <f>N726-T726</f>
        <v>28367.47116666667</v>
      </c>
      <c r="Z726" s="114">
        <f t="shared" si="90"/>
        <v>74</v>
      </c>
    </row>
    <row r="727" spans="2:26" s="245" customFormat="1" x14ac:dyDescent="0.25">
      <c r="B727" s="245" t="s">
        <v>2850</v>
      </c>
      <c r="C727" s="40" t="s">
        <v>2734</v>
      </c>
      <c r="D727" s="40" t="s">
        <v>2735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13208.438833333335</v>
      </c>
      <c r="U727" s="15">
        <f t="shared" si="95"/>
        <v>535.47724999999991</v>
      </c>
      <c r="V727" s="313">
        <f t="shared" si="89"/>
        <v>8211.6511666666647</v>
      </c>
      <c r="Y727" s="313"/>
      <c r="Z727" s="114">
        <f t="shared" si="90"/>
        <v>74</v>
      </c>
    </row>
    <row r="728" spans="2:26" s="245" customFormat="1" x14ac:dyDescent="0.25">
      <c r="B728" s="245" t="s">
        <v>2851</v>
      </c>
      <c r="C728" s="40" t="s">
        <v>2734</v>
      </c>
      <c r="D728" s="40" t="s">
        <v>2735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13208.438833333335</v>
      </c>
      <c r="U728" s="15">
        <f t="shared" si="95"/>
        <v>535.47724999999991</v>
      </c>
      <c r="V728" s="313">
        <f t="shared" si="89"/>
        <v>8211.6511666666647</v>
      </c>
      <c r="Y728" s="313"/>
      <c r="Z728" s="114">
        <f t="shared" si="90"/>
        <v>74</v>
      </c>
    </row>
    <row r="729" spans="2:26" s="245" customFormat="1" x14ac:dyDescent="0.25">
      <c r="B729" s="245" t="s">
        <v>2852</v>
      </c>
      <c r="C729" s="40" t="s">
        <v>2734</v>
      </c>
      <c r="D729" s="40" t="s">
        <v>2735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13208.438833333335</v>
      </c>
      <c r="U729" s="15">
        <f t="shared" si="95"/>
        <v>535.47724999999991</v>
      </c>
      <c r="V729" s="313">
        <f t="shared" si="89"/>
        <v>8211.6511666666647</v>
      </c>
      <c r="Y729" s="313"/>
      <c r="Z729" s="114">
        <f t="shared" si="90"/>
        <v>74</v>
      </c>
    </row>
    <row r="730" spans="2:26" s="245" customFormat="1" x14ac:dyDescent="0.25">
      <c r="B730" s="245" t="s">
        <v>2853</v>
      </c>
      <c r="C730" s="40" t="s">
        <v>2734</v>
      </c>
      <c r="D730" s="40" t="s">
        <v>2735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13208.438833333335</v>
      </c>
      <c r="U730" s="15">
        <f t="shared" si="95"/>
        <v>535.47724999999991</v>
      </c>
      <c r="V730" s="313">
        <f t="shared" si="89"/>
        <v>8211.6511666666647</v>
      </c>
      <c r="Y730" s="313"/>
      <c r="Z730" s="114">
        <f t="shared" si="90"/>
        <v>74</v>
      </c>
    </row>
    <row r="731" spans="2:26" s="245" customFormat="1" x14ac:dyDescent="0.25">
      <c r="B731" s="245" t="s">
        <v>2854</v>
      </c>
      <c r="C731" s="40" t="s">
        <v>2734</v>
      </c>
      <c r="D731" s="40" t="s">
        <v>2735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13208.438833333335</v>
      </c>
      <c r="U731" s="15">
        <f t="shared" si="95"/>
        <v>535.47724999999991</v>
      </c>
      <c r="V731" s="313">
        <f t="shared" si="89"/>
        <v>8211.6511666666647</v>
      </c>
      <c r="Y731" s="313"/>
      <c r="Z731" s="114">
        <f t="shared" si="90"/>
        <v>74</v>
      </c>
    </row>
    <row r="732" spans="2:26" s="245" customFormat="1" x14ac:dyDescent="0.25">
      <c r="B732" s="245" t="s">
        <v>2855</v>
      </c>
      <c r="C732" s="40" t="s">
        <v>2734</v>
      </c>
      <c r="D732" s="40" t="s">
        <v>2735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13208.438833333335</v>
      </c>
      <c r="U732" s="15">
        <f t="shared" si="95"/>
        <v>535.47724999999991</v>
      </c>
      <c r="V732" s="313">
        <f t="shared" si="89"/>
        <v>8211.6511666666647</v>
      </c>
      <c r="Y732" s="313"/>
      <c r="Z732" s="114">
        <f t="shared" si="90"/>
        <v>74</v>
      </c>
    </row>
    <row r="733" spans="2:26" s="245" customFormat="1" x14ac:dyDescent="0.25">
      <c r="B733" s="245" t="s">
        <v>2856</v>
      </c>
      <c r="C733" s="40" t="s">
        <v>2734</v>
      </c>
      <c r="D733" s="40" t="s">
        <v>2735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13208.438833333335</v>
      </c>
      <c r="U733" s="15">
        <f t="shared" si="95"/>
        <v>535.47724999999991</v>
      </c>
      <c r="V733" s="313">
        <f t="shared" si="89"/>
        <v>8211.6511666666647</v>
      </c>
      <c r="Y733" s="313"/>
      <c r="Z733" s="114">
        <f t="shared" si="90"/>
        <v>74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2096.3999999999996</v>
      </c>
      <c r="U734" s="15">
        <f t="shared" si="95"/>
        <v>87.349999999999909</v>
      </c>
      <c r="V734" s="313">
        <f t="shared" si="89"/>
        <v>1398.6000000000004</v>
      </c>
      <c r="Y734" s="313"/>
      <c r="Z734" s="114">
        <f t="shared" si="90"/>
        <v>72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1279.8333333333335</v>
      </c>
      <c r="U735" s="15">
        <f t="shared" si="95"/>
        <v>54.850000000000136</v>
      </c>
      <c r="V735" s="135">
        <f t="shared" si="89"/>
        <v>915.16666666666652</v>
      </c>
      <c r="Y735" s="135"/>
      <c r="Z735" s="114">
        <f t="shared" si="90"/>
        <v>70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8864.2312499999989</v>
      </c>
      <c r="U736" s="15">
        <f t="shared" si="95"/>
        <v>422.10624999999891</v>
      </c>
      <c r="V736" s="135">
        <f t="shared" si="89"/>
        <v>8021.0187500000011</v>
      </c>
      <c r="Y736" s="135"/>
      <c r="Z736" s="114">
        <f t="shared" si="90"/>
        <v>63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392441.24858333322</v>
      </c>
      <c r="U737" s="26">
        <f t="shared" si="96"/>
        <v>16668.211999999996</v>
      </c>
      <c r="V737" s="26">
        <f t="shared" si="96"/>
        <v>274316.23141666676</v>
      </c>
      <c r="X737" s="312"/>
      <c r="Y737" s="313"/>
      <c r="Z737" s="114"/>
      <c r="AA737" s="357">
        <f>+Z736+AA736</f>
        <v>63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4506024.8968464267</v>
      </c>
      <c r="U739" s="29">
        <f t="shared" si="97"/>
        <v>83966.021090967843</v>
      </c>
      <c r="V739" s="29">
        <f t="shared" si="97"/>
        <v>862831.80679229205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6240.8786666666665</v>
      </c>
      <c r="U741" s="15">
        <f>T741-S741</f>
        <v>301.97800000000007</v>
      </c>
      <c r="V741" s="135">
        <f t="shared" si="89"/>
        <v>5839.2413333333343</v>
      </c>
      <c r="W741" s="238">
        <v>15039</v>
      </c>
      <c r="Y741" s="135"/>
      <c r="Z741" s="114">
        <f t="shared" si="90"/>
        <v>62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52720.439333333328</v>
      </c>
      <c r="U742" s="15">
        <f>T742-S742</f>
        <v>2550.9889999999941</v>
      </c>
      <c r="V742" s="135">
        <f t="shared" si="89"/>
        <v>49320.120666666669</v>
      </c>
      <c r="W742" s="238">
        <v>15039</v>
      </c>
      <c r="Y742" s="135"/>
      <c r="Z742" s="114">
        <f t="shared" si="90"/>
        <v>62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20280.024333333335</v>
      </c>
      <c r="U743" s="15">
        <f>T743-S743</f>
        <v>981.29149999999936</v>
      </c>
      <c r="V743" s="313">
        <f t="shared" si="89"/>
        <v>18972.635666666669</v>
      </c>
      <c r="W743" s="365">
        <v>15038</v>
      </c>
      <c r="Y743" s="313"/>
      <c r="Z743" s="114">
        <f t="shared" si="90"/>
        <v>62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12503.131833333335</v>
      </c>
      <c r="U744" s="15">
        <f t="shared" ref="U744:U766" si="99">T744-S744</f>
        <v>604.99025000000074</v>
      </c>
      <c r="V744" s="313">
        <f t="shared" si="89"/>
        <v>11697.478166666666</v>
      </c>
      <c r="W744" s="365">
        <v>15167</v>
      </c>
      <c r="Y744" s="313"/>
      <c r="Z744" s="114">
        <f t="shared" si="90"/>
        <v>62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11705.367499999998</v>
      </c>
      <c r="U745" s="15">
        <f t="shared" si="99"/>
        <v>566.38875000000007</v>
      </c>
      <c r="V745" s="313">
        <f t="shared" si="89"/>
        <v>10951.182500000001</v>
      </c>
      <c r="W745" s="365">
        <v>15167</v>
      </c>
      <c r="Y745" s="313"/>
      <c r="Z745" s="114">
        <f t="shared" si="90"/>
        <v>62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12169.432333333334</v>
      </c>
      <c r="U746" s="15">
        <f t="shared" si="99"/>
        <v>588.84350000000086</v>
      </c>
      <c r="V746" s="313">
        <f t="shared" si="89"/>
        <v>11385.307666666668</v>
      </c>
      <c r="W746" s="365">
        <v>15167</v>
      </c>
      <c r="Y746" s="313"/>
      <c r="Z746" s="114">
        <f t="shared" si="90"/>
        <v>62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8614.4660000000003</v>
      </c>
      <c r="U747" s="15">
        <f t="shared" si="99"/>
        <v>416.82899999999972</v>
      </c>
      <c r="V747" s="313">
        <f t="shared" si="89"/>
        <v>8059.6939999999995</v>
      </c>
      <c r="W747" s="365">
        <v>15167</v>
      </c>
      <c r="Y747" s="313"/>
      <c r="Z747" s="114">
        <f t="shared" si="90"/>
        <v>62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11280.582583333335</v>
      </c>
      <c r="U748" s="15">
        <f t="shared" si="99"/>
        <v>554.78275000000031</v>
      </c>
      <c r="V748" s="313">
        <f t="shared" si="89"/>
        <v>10911.727416666667</v>
      </c>
      <c r="W748" s="365">
        <v>15167</v>
      </c>
      <c r="Y748" s="313"/>
      <c r="Z748" s="114">
        <f t="shared" si="90"/>
        <v>61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3318.6643333333336</v>
      </c>
      <c r="U749" s="15">
        <f t="shared" si="99"/>
        <v>163.21299999999974</v>
      </c>
      <c r="V749" s="313">
        <f t="shared" si="89"/>
        <v>3210.8556666666668</v>
      </c>
      <c r="W749" s="365">
        <v>15167</v>
      </c>
      <c r="Y749" s="313"/>
      <c r="Z749" s="114">
        <f t="shared" si="90"/>
        <v>61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4562.7135833333332</v>
      </c>
      <c r="U750" s="15">
        <f t="shared" si="99"/>
        <v>224.39575000000059</v>
      </c>
      <c r="V750" s="313">
        <f t="shared" si="89"/>
        <v>4414.1164166666667</v>
      </c>
      <c r="W750" s="365">
        <v>15167</v>
      </c>
      <c r="Y750" s="313"/>
      <c r="Z750" s="114">
        <f t="shared" si="90"/>
        <v>61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9066.9485000000004</v>
      </c>
      <c r="U751" s="15">
        <f t="shared" si="99"/>
        <v>445.91550000000097</v>
      </c>
      <c r="V751" s="313">
        <f t="shared" si="89"/>
        <v>8770.6714999999986</v>
      </c>
      <c r="W751" s="365">
        <v>15167</v>
      </c>
      <c r="Y751" s="313"/>
      <c r="Z751" s="114">
        <f t="shared" si="90"/>
        <v>61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2597</v>
      </c>
      <c r="U752" s="15">
        <f t="shared" si="99"/>
        <v>129.84999999999991</v>
      </c>
      <c r="V752" s="313">
        <f t="shared" si="89"/>
        <v>2598</v>
      </c>
      <c r="W752" s="365">
        <v>15291</v>
      </c>
      <c r="Y752" s="313"/>
      <c r="Z752" s="114">
        <f t="shared" si="90"/>
        <v>60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7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3996.9899999999993</v>
      </c>
      <c r="U753" s="15">
        <f t="shared" si="99"/>
        <v>199.84949999999981</v>
      </c>
      <c r="V753" s="313">
        <f t="shared" si="89"/>
        <v>3997.9900000000002</v>
      </c>
      <c r="W753" s="558">
        <v>15308</v>
      </c>
      <c r="Y753" s="313"/>
      <c r="Z753" s="114">
        <f t="shared" si="90"/>
        <v>60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7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4422.05</v>
      </c>
      <c r="U754" s="15">
        <f t="shared" si="99"/>
        <v>224.85000000000036</v>
      </c>
      <c r="V754" s="313">
        <f t="shared" si="89"/>
        <v>4572.95</v>
      </c>
      <c r="W754" s="558">
        <v>15408</v>
      </c>
      <c r="Y754" s="313"/>
      <c r="Z754" s="114">
        <f t="shared" si="90"/>
        <v>59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8" t="s">
        <v>2231</v>
      </c>
      <c r="M755" s="245" t="s">
        <v>796</v>
      </c>
      <c r="N755" s="557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27110.408333333333</v>
      </c>
      <c r="U755" s="15">
        <f t="shared" si="99"/>
        <v>1402.2624999999971</v>
      </c>
      <c r="V755" s="313">
        <f t="shared" si="89"/>
        <v>28981.091666666667</v>
      </c>
      <c r="W755" s="558">
        <v>15607</v>
      </c>
      <c r="Y755" s="313"/>
      <c r="Z755" s="114">
        <f t="shared" si="90"/>
        <v>58</v>
      </c>
    </row>
    <row r="756" spans="1:26" s="245" customFormat="1" x14ac:dyDescent="0.25">
      <c r="A756" s="97"/>
      <c r="B756" s="656" t="s">
        <v>2847</v>
      </c>
      <c r="C756" s="97" t="s">
        <v>2845</v>
      </c>
      <c r="D756" s="97" t="s">
        <v>2846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8" t="s">
        <v>2233</v>
      </c>
      <c r="M756" s="245" t="s">
        <v>796</v>
      </c>
      <c r="N756" s="557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20504.157333333336</v>
      </c>
      <c r="U756" s="15">
        <f t="shared" si="99"/>
        <v>1098.4369999999981</v>
      </c>
      <c r="V756" s="313">
        <f t="shared" si="89"/>
        <v>23434.322666666667</v>
      </c>
      <c r="W756" s="558"/>
      <c r="Y756" s="313"/>
      <c r="Z756" s="114">
        <f t="shared" si="90"/>
        <v>56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7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1830.5833333333333</v>
      </c>
      <c r="U757" s="15">
        <f t="shared" si="99"/>
        <v>99.850000000000136</v>
      </c>
      <c r="V757" s="313">
        <f t="shared" si="89"/>
        <v>2164.416666666667</v>
      </c>
      <c r="W757" s="365">
        <v>16105</v>
      </c>
      <c r="Y757" s="313"/>
      <c r="Z757" s="114">
        <f t="shared" si="90"/>
        <v>55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7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1738.9166666666665</v>
      </c>
      <c r="U758" s="15">
        <f t="shared" si="99"/>
        <v>94.849999999999909</v>
      </c>
      <c r="V758" s="313">
        <f t="shared" si="89"/>
        <v>2056.0833333333335</v>
      </c>
      <c r="W758" s="365">
        <v>16105</v>
      </c>
      <c r="Y758" s="313"/>
      <c r="Z758" s="114">
        <f t="shared" si="90"/>
        <v>55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7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717.3</v>
      </c>
      <c r="U759" s="15">
        <f t="shared" si="99"/>
        <v>39.849999999999909</v>
      </c>
      <c r="V759" s="313">
        <f t="shared" si="89"/>
        <v>877.7</v>
      </c>
      <c r="W759" s="365">
        <v>16236</v>
      </c>
      <c r="Y759" s="313"/>
      <c r="Z759" s="114">
        <f t="shared" si="90"/>
        <v>54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7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717.3</v>
      </c>
      <c r="U760" s="15">
        <f t="shared" si="99"/>
        <v>39.849999999999909</v>
      </c>
      <c r="V760" s="313">
        <f t="shared" si="89"/>
        <v>877.7</v>
      </c>
      <c r="W760" s="365">
        <v>16236</v>
      </c>
      <c r="Y760" s="313"/>
      <c r="Z760" s="114">
        <f t="shared" si="90"/>
        <v>54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7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8351.5499999999993</v>
      </c>
      <c r="U761" s="15">
        <f t="shared" si="99"/>
        <v>463.97499999999945</v>
      </c>
      <c r="V761" s="313">
        <f t="shared" ref="V761:V768" si="102">N761-T761</f>
        <v>10208.450000000001</v>
      </c>
      <c r="W761" s="365">
        <v>16048</v>
      </c>
      <c r="Y761" s="313"/>
      <c r="Z761" s="114">
        <f t="shared" ref="Z761:Z767" si="103">IF((DATEDIF(G761,Z$4,"m"))&gt;=120,120,(DATEDIF(G761,Z$4,"m")))</f>
        <v>54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7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4384.3499999999995</v>
      </c>
      <c r="U762" s="15">
        <f t="shared" si="99"/>
        <v>243.57499999999982</v>
      </c>
      <c r="V762" s="313">
        <f t="shared" si="102"/>
        <v>5359.6500000000005</v>
      </c>
      <c r="W762" s="365">
        <v>16048</v>
      </c>
      <c r="Y762" s="313"/>
      <c r="Z762" s="114">
        <f t="shared" si="103"/>
        <v>54</v>
      </c>
    </row>
    <row r="763" spans="1:26" s="245" customFormat="1" x14ac:dyDescent="0.25">
      <c r="A763" s="97"/>
      <c r="B763" s="195" t="s">
        <v>2844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7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42318.291666666672</v>
      </c>
      <c r="U763" s="15">
        <f t="shared" si="99"/>
        <v>2395.375</v>
      </c>
      <c r="V763" s="313">
        <f t="shared" si="102"/>
        <v>53497.708333333328</v>
      </c>
      <c r="W763" s="365"/>
      <c r="Y763" s="313"/>
      <c r="Z763" s="114">
        <f t="shared" si="103"/>
        <v>53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2375.3009999999999</v>
      </c>
      <c r="U764" s="15">
        <f t="shared" si="99"/>
        <v>134.45100000000002</v>
      </c>
      <c r="V764" s="244">
        <f t="shared" si="102"/>
        <v>3003.739</v>
      </c>
      <c r="W764" s="238">
        <v>16181</v>
      </c>
      <c r="Y764" s="244"/>
      <c r="Z764" s="309">
        <f t="shared" si="103"/>
        <v>53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872.2960833333334</v>
      </c>
      <c r="U765" s="15">
        <f t="shared" si="99"/>
        <v>49.375249999999937</v>
      </c>
      <c r="V765" s="244">
        <f t="shared" si="102"/>
        <v>1103.7139166666666</v>
      </c>
      <c r="W765" s="238">
        <v>16181</v>
      </c>
      <c r="Y765" s="244"/>
      <c r="Z765" s="309">
        <f t="shared" si="103"/>
        <v>53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2136.8319166666665</v>
      </c>
      <c r="U766" s="15">
        <f t="shared" si="99"/>
        <v>120.95274999999992</v>
      </c>
      <c r="V766" s="244">
        <f t="shared" si="102"/>
        <v>2702.2780833333331</v>
      </c>
      <c r="W766" s="238">
        <v>16181</v>
      </c>
      <c r="Y766" s="244"/>
      <c r="Z766" s="309">
        <f t="shared" si="103"/>
        <v>53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2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4414.0166666666664</v>
      </c>
      <c r="U767" s="15">
        <f>T767-S767</f>
        <v>249.84999999999945</v>
      </c>
      <c r="V767" s="313">
        <f t="shared" si="102"/>
        <v>5580.9833333333336</v>
      </c>
      <c r="W767" s="365">
        <v>16312</v>
      </c>
      <c r="Y767" s="313"/>
      <c r="Z767" s="114">
        <f t="shared" si="103"/>
        <v>53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1510885.692</v>
      </c>
      <c r="U769" s="259">
        <f t="shared" si="104"/>
        <v>36934.880000000048</v>
      </c>
      <c r="V769" s="259">
        <f t="shared" si="104"/>
        <v>688476.10799999989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6016910.5888464265</v>
      </c>
      <c r="U771" s="29">
        <f t="shared" si="105"/>
        <v>120900.90109096789</v>
      </c>
      <c r="V771" s="29">
        <f t="shared" si="105"/>
        <v>1551307.9147922918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2283.8583333333331</v>
      </c>
      <c r="U773" s="15">
        <f>T773-S773</f>
        <v>137.03150000000005</v>
      </c>
      <c r="V773" s="135">
        <f>N773-T773</f>
        <v>3197.4016666666671</v>
      </c>
      <c r="W773" s="103">
        <v>16617</v>
      </c>
      <c r="X773" s="136"/>
      <c r="Y773" s="230"/>
      <c r="Z773" s="114">
        <f>IF((DATEDIF(G773,Z$4,"m"))&gt;=120,120,(DATEDIF(G773,Z$4,"m")))</f>
        <v>50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2283.8583333333331</v>
      </c>
      <c r="U774" s="15">
        <f>T774-S774</f>
        <v>137.03150000000005</v>
      </c>
      <c r="V774" s="135">
        <f>N774-T774</f>
        <v>3197.4016666666671</v>
      </c>
      <c r="W774" s="103">
        <v>16617</v>
      </c>
      <c r="X774" s="136"/>
      <c r="Y774" s="230"/>
      <c r="Z774" s="114">
        <f>IF((DATEDIF(G774,Z$4,"m"))&gt;=120,120,(DATEDIF(G774,Z$4,"m")))</f>
        <v>50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4567.7166666666662</v>
      </c>
      <c r="U775" s="113">
        <f>SUM(U773:U774)</f>
        <v>274.0630000000001</v>
      </c>
      <c r="V775" s="113">
        <f>SUM(V773:V774)</f>
        <v>6394.8033333333342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2588.4266833333336</v>
      </c>
      <c r="U777" s="15">
        <f>T777-S777</f>
        <v>176.48363749999999</v>
      </c>
      <c r="V777" s="135">
        <f t="shared" ref="V777:V789" si="107">N777-T777</f>
        <v>4470.9188166666663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44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2588.4266833333336</v>
      </c>
      <c r="U778" s="15">
        <f t="shared" ref="U778:U789" si="110">T778-S778</f>
        <v>176.48363749999999</v>
      </c>
      <c r="V778" s="135">
        <f t="shared" si="107"/>
        <v>4470.9188166666663</v>
      </c>
      <c r="W778" s="103">
        <v>17327</v>
      </c>
      <c r="X778" s="136"/>
      <c r="Y778" s="230"/>
      <c r="Z778" s="114">
        <f t="shared" si="108"/>
        <v>44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2588.4266833333336</v>
      </c>
      <c r="U779" s="15">
        <f t="shared" si="110"/>
        <v>176.48363749999999</v>
      </c>
      <c r="V779" s="135">
        <f t="shared" si="107"/>
        <v>4470.9188166666663</v>
      </c>
      <c r="W779" s="103">
        <v>17327</v>
      </c>
      <c r="X779" s="136"/>
      <c r="Y779" s="230"/>
      <c r="Z779" s="114">
        <f t="shared" si="108"/>
        <v>44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2588.4266833333336</v>
      </c>
      <c r="U780" s="15">
        <f t="shared" si="110"/>
        <v>176.48363749999999</v>
      </c>
      <c r="V780" s="135">
        <f t="shared" si="107"/>
        <v>4470.9188166666663</v>
      </c>
      <c r="W780" s="103">
        <v>17327</v>
      </c>
      <c r="X780" s="136"/>
      <c r="Y780" s="230"/>
      <c r="Z780" s="114">
        <f t="shared" si="108"/>
        <v>44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2588.4266833333336</v>
      </c>
      <c r="U781" s="15">
        <f t="shared" si="110"/>
        <v>176.48363749999999</v>
      </c>
      <c r="V781" s="135">
        <f t="shared" si="107"/>
        <v>4470.9188166666663</v>
      </c>
      <c r="W781" s="103">
        <v>17327</v>
      </c>
      <c r="X781" s="136"/>
      <c r="Y781" s="230"/>
      <c r="Z781" s="114">
        <f t="shared" si="108"/>
        <v>44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2886.3156666666669</v>
      </c>
      <c r="U782" s="15">
        <f t="shared" si="110"/>
        <v>196.79424999999992</v>
      </c>
      <c r="V782" s="135">
        <f t="shared" si="107"/>
        <v>4985.4543333333331</v>
      </c>
      <c r="W782" s="103">
        <v>17327</v>
      </c>
      <c r="X782" s="136"/>
      <c r="Y782" s="230"/>
      <c r="Z782" s="114">
        <f t="shared" si="108"/>
        <v>44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1109.0126666666665</v>
      </c>
      <c r="U783" s="15">
        <f t="shared" si="110"/>
        <v>75.614499999999907</v>
      </c>
      <c r="V783" s="135">
        <f t="shared" si="107"/>
        <v>1915.5673333333334</v>
      </c>
      <c r="W783" s="103">
        <v>17327</v>
      </c>
      <c r="X783" s="136"/>
      <c r="Y783" s="230"/>
      <c r="Z783" s="114">
        <f t="shared" si="108"/>
        <v>44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240.52434999999997</v>
      </c>
      <c r="U784" s="15">
        <f t="shared" si="110"/>
        <v>16.399387499999989</v>
      </c>
      <c r="V784" s="135">
        <f t="shared" si="107"/>
        <v>415.45115000000004</v>
      </c>
      <c r="W784" s="103">
        <v>17327</v>
      </c>
      <c r="X784" s="136"/>
      <c r="Y784" s="230"/>
      <c r="Z784" s="114">
        <f t="shared" si="108"/>
        <v>44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240.52434999999997</v>
      </c>
      <c r="U785" s="15">
        <f t="shared" si="110"/>
        <v>16.399387499999989</v>
      </c>
      <c r="V785" s="135">
        <f t="shared" si="107"/>
        <v>415.45115000000004</v>
      </c>
      <c r="W785" s="103">
        <v>17327</v>
      </c>
      <c r="X785" s="136"/>
      <c r="Y785" s="230"/>
      <c r="Z785" s="114">
        <f t="shared" si="108"/>
        <v>44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240.52434999999997</v>
      </c>
      <c r="U786" s="15">
        <f t="shared" si="110"/>
        <v>16.399387499999989</v>
      </c>
      <c r="V786" s="135">
        <f t="shared" si="107"/>
        <v>415.45115000000004</v>
      </c>
      <c r="W786" s="103">
        <v>17327</v>
      </c>
      <c r="X786" s="136"/>
      <c r="Y786" s="230"/>
      <c r="Z786" s="114">
        <f t="shared" si="108"/>
        <v>44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240.52434999999997</v>
      </c>
      <c r="U787" s="15">
        <f t="shared" si="110"/>
        <v>16.399387499999989</v>
      </c>
      <c r="V787" s="135">
        <f t="shared" si="107"/>
        <v>415.45115000000004</v>
      </c>
      <c r="W787" s="103">
        <v>17327</v>
      </c>
      <c r="X787" s="136"/>
      <c r="Y787" s="230"/>
      <c r="Z787" s="114">
        <f t="shared" si="108"/>
        <v>44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240.52434999999997</v>
      </c>
      <c r="U788" s="15">
        <f t="shared" si="110"/>
        <v>16.399387499999989</v>
      </c>
      <c r="V788" s="135">
        <f t="shared" si="107"/>
        <v>415.45115000000004</v>
      </c>
      <c r="W788" s="103">
        <v>17327</v>
      </c>
      <c r="X788" s="136"/>
      <c r="Y788" s="230"/>
      <c r="Z788" s="114">
        <f t="shared" si="108"/>
        <v>44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3699.6593333333331</v>
      </c>
      <c r="U789" s="15">
        <f t="shared" si="110"/>
        <v>252.24950000000035</v>
      </c>
      <c r="V789" s="135">
        <f t="shared" si="107"/>
        <v>6390.3206666666665</v>
      </c>
      <c r="W789" s="103">
        <v>17327</v>
      </c>
      <c r="X789" s="136"/>
      <c r="Y789" s="230"/>
      <c r="Z789" s="114">
        <f t="shared" si="108"/>
        <v>44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21839.742833333334</v>
      </c>
      <c r="U790" s="113">
        <f>SUM(U777:U789)</f>
        <v>1489.0733750000004</v>
      </c>
      <c r="V790" s="113">
        <f>SUM(V777:V789)</f>
        <v>37723.192166666668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4434.3748967999991</v>
      </c>
      <c r="U792" s="15">
        <f>T792-S792</f>
        <v>309.37499279999975</v>
      </c>
      <c r="V792" s="135">
        <f t="shared" ref="V792:V855" si="112">N792-T792</f>
        <v>7940.6248151999998</v>
      </c>
      <c r="W792" s="103">
        <v>17317</v>
      </c>
      <c r="Z792" s="114">
        <f t="shared" ref="Z792:Z855" si="113">IF((DATEDIF(G792,Z$4,"m"))&gt;=120,120,(DATEDIF(G792,Z$4,"m")))</f>
        <v>43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4434.390609</v>
      </c>
      <c r="U793" s="15">
        <f t="shared" ref="U793:U856" si="115">T793-S793</f>
        <v>309.37608900000032</v>
      </c>
      <c r="V793" s="135">
        <f t="shared" si="112"/>
        <v>7940.6529509999982</v>
      </c>
      <c r="W793" s="103">
        <v>17317</v>
      </c>
      <c r="Z793" s="114">
        <f t="shared" si="113"/>
        <v>43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4434.390609</v>
      </c>
      <c r="U794" s="15">
        <f t="shared" si="115"/>
        <v>309.37608900000032</v>
      </c>
      <c r="V794" s="135">
        <f t="shared" si="112"/>
        <v>7940.6529509999982</v>
      </c>
      <c r="W794" s="103">
        <v>17317</v>
      </c>
      <c r="Z794" s="114">
        <f t="shared" si="113"/>
        <v>43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4434.390609</v>
      </c>
      <c r="U795" s="15">
        <f t="shared" si="115"/>
        <v>309.37608900000032</v>
      </c>
      <c r="V795" s="135">
        <f t="shared" si="112"/>
        <v>7940.6529509999982</v>
      </c>
      <c r="W795" s="103">
        <v>17317</v>
      </c>
      <c r="Z795" s="114">
        <f t="shared" si="113"/>
        <v>43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2505.8246774999998</v>
      </c>
      <c r="U796" s="15">
        <f t="shared" si="115"/>
        <v>174.82497749999993</v>
      </c>
      <c r="V796" s="135">
        <f t="shared" si="112"/>
        <v>4487.1744224999993</v>
      </c>
      <c r="W796" s="103">
        <v>17317</v>
      </c>
      <c r="Z796" s="114">
        <f t="shared" si="113"/>
        <v>43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2505.8246774999998</v>
      </c>
      <c r="U797" s="15">
        <f t="shared" si="115"/>
        <v>174.82497749999993</v>
      </c>
      <c r="V797" s="135">
        <f t="shared" si="112"/>
        <v>4487.1744224999993</v>
      </c>
      <c r="W797" s="103">
        <v>17317</v>
      </c>
      <c r="Z797" s="114">
        <f t="shared" si="113"/>
        <v>43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2505.8246774999998</v>
      </c>
      <c r="U798" s="15">
        <f t="shared" si="115"/>
        <v>174.82497749999993</v>
      </c>
      <c r="V798" s="135">
        <f t="shared" si="112"/>
        <v>4487.1744224999993</v>
      </c>
      <c r="W798" s="103">
        <v>17317</v>
      </c>
      <c r="Z798" s="114">
        <f t="shared" si="113"/>
        <v>43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2505.8246774999998</v>
      </c>
      <c r="U799" s="15">
        <f t="shared" si="115"/>
        <v>174.82497749999993</v>
      </c>
      <c r="V799" s="135">
        <f t="shared" si="112"/>
        <v>4487.1744224999993</v>
      </c>
      <c r="W799" s="103">
        <v>17317</v>
      </c>
      <c r="Z799" s="114">
        <f t="shared" si="113"/>
        <v>43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2505.8246774999998</v>
      </c>
      <c r="U800" s="15">
        <f t="shared" si="115"/>
        <v>174.82497749999993</v>
      </c>
      <c r="V800" s="135">
        <f t="shared" si="112"/>
        <v>4487.1744224999993</v>
      </c>
      <c r="W800" s="103">
        <v>17317</v>
      </c>
      <c r="Z800" s="114">
        <f t="shared" si="113"/>
        <v>43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2505.8246774999998</v>
      </c>
      <c r="U801" s="15">
        <f t="shared" si="115"/>
        <v>174.82497749999993</v>
      </c>
      <c r="V801" s="135">
        <f t="shared" si="112"/>
        <v>4487.1744224999993</v>
      </c>
      <c r="W801" s="103">
        <v>17317</v>
      </c>
      <c r="Z801" s="114">
        <f t="shared" si="113"/>
        <v>43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541.79967749999992</v>
      </c>
      <c r="U802" s="15">
        <f t="shared" si="115"/>
        <v>37.799977499999954</v>
      </c>
      <c r="V802" s="135">
        <f t="shared" si="112"/>
        <v>970.19942250000008</v>
      </c>
      <c r="W802" s="103">
        <v>17317</v>
      </c>
      <c r="Z802" s="114">
        <f t="shared" si="113"/>
        <v>43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541.79967749999992</v>
      </c>
      <c r="U803" s="15">
        <f t="shared" si="115"/>
        <v>37.799977499999954</v>
      </c>
      <c r="V803" s="135">
        <f t="shared" si="112"/>
        <v>970.19942250000008</v>
      </c>
      <c r="W803" s="103">
        <v>17317</v>
      </c>
      <c r="Z803" s="114">
        <f t="shared" si="113"/>
        <v>43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541.79967749999992</v>
      </c>
      <c r="U804" s="15">
        <f t="shared" si="115"/>
        <v>37.799977499999954</v>
      </c>
      <c r="V804" s="135">
        <f t="shared" si="112"/>
        <v>970.19942250000008</v>
      </c>
      <c r="W804" s="103">
        <v>17317</v>
      </c>
      <c r="Z804" s="114">
        <f t="shared" si="113"/>
        <v>43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541.79967749999992</v>
      </c>
      <c r="U805" s="15">
        <f t="shared" si="115"/>
        <v>37.799977499999954</v>
      </c>
      <c r="V805" s="135">
        <f t="shared" si="112"/>
        <v>970.19942250000008</v>
      </c>
      <c r="W805" s="103">
        <v>17317</v>
      </c>
      <c r="Z805" s="114">
        <f t="shared" si="113"/>
        <v>43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541.79967749999992</v>
      </c>
      <c r="U806" s="15">
        <f t="shared" si="115"/>
        <v>37.799977499999954</v>
      </c>
      <c r="V806" s="135">
        <f t="shared" si="112"/>
        <v>970.19942250000008</v>
      </c>
      <c r="W806" s="103">
        <v>17317</v>
      </c>
      <c r="Z806" s="114">
        <f t="shared" si="113"/>
        <v>43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541.79967749999992</v>
      </c>
      <c r="U807" s="15">
        <f t="shared" si="115"/>
        <v>37.799977499999954</v>
      </c>
      <c r="V807" s="135">
        <f t="shared" si="112"/>
        <v>970.19942250000008</v>
      </c>
      <c r="W807" s="103">
        <v>17317</v>
      </c>
      <c r="Z807" s="114">
        <f t="shared" si="113"/>
        <v>43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541.79967749999992</v>
      </c>
      <c r="U808" s="15">
        <f t="shared" si="115"/>
        <v>37.799977499999954</v>
      </c>
      <c r="V808" s="135">
        <f t="shared" si="112"/>
        <v>970.19942250000008</v>
      </c>
      <c r="W808" s="103">
        <v>17317</v>
      </c>
      <c r="Z808" s="114">
        <f t="shared" si="113"/>
        <v>43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541.79967749999992</v>
      </c>
      <c r="U809" s="15">
        <f t="shared" si="115"/>
        <v>37.799977499999954</v>
      </c>
      <c r="V809" s="135">
        <f t="shared" si="112"/>
        <v>970.19942250000008</v>
      </c>
      <c r="W809" s="103">
        <v>17317</v>
      </c>
      <c r="Z809" s="114">
        <f t="shared" si="113"/>
        <v>43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541.79967749999992</v>
      </c>
      <c r="U810" s="15">
        <f t="shared" si="115"/>
        <v>37.799977499999954</v>
      </c>
      <c r="V810" s="135">
        <f t="shared" si="112"/>
        <v>970.19942250000008</v>
      </c>
      <c r="W810" s="103">
        <v>17317</v>
      </c>
      <c r="Z810" s="114">
        <f t="shared" si="113"/>
        <v>43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541.79967749999992</v>
      </c>
      <c r="U811" s="15">
        <f t="shared" si="115"/>
        <v>37.799977499999954</v>
      </c>
      <c r="V811" s="135">
        <f t="shared" si="112"/>
        <v>970.19942250000008</v>
      </c>
      <c r="W811" s="103">
        <v>17317</v>
      </c>
      <c r="Z811" s="114">
        <f t="shared" si="113"/>
        <v>43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541.79967749999992</v>
      </c>
      <c r="U812" s="15">
        <f t="shared" si="115"/>
        <v>37.799977499999954</v>
      </c>
      <c r="V812" s="135">
        <f t="shared" si="112"/>
        <v>970.19942250000008</v>
      </c>
      <c r="W812" s="103">
        <v>17317</v>
      </c>
      <c r="Z812" s="114">
        <f t="shared" si="113"/>
        <v>43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541.79967749999992</v>
      </c>
      <c r="U813" s="15">
        <f t="shared" si="115"/>
        <v>37.799977499999954</v>
      </c>
      <c r="V813" s="135">
        <f t="shared" si="112"/>
        <v>970.19942250000008</v>
      </c>
      <c r="W813" s="103">
        <v>17317</v>
      </c>
      <c r="Z813" s="114">
        <f t="shared" si="113"/>
        <v>43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541.79967749999992</v>
      </c>
      <c r="U814" s="15">
        <f t="shared" si="115"/>
        <v>37.799977499999954</v>
      </c>
      <c r="V814" s="135">
        <f t="shared" si="112"/>
        <v>970.19942250000008</v>
      </c>
      <c r="W814" s="103">
        <v>17317</v>
      </c>
      <c r="Z814" s="114">
        <f t="shared" si="113"/>
        <v>43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541.79967749999992</v>
      </c>
      <c r="U815" s="15">
        <f t="shared" si="115"/>
        <v>37.799977499999954</v>
      </c>
      <c r="V815" s="135">
        <f t="shared" si="112"/>
        <v>970.19942250000008</v>
      </c>
      <c r="W815" s="103">
        <v>17317</v>
      </c>
      <c r="Z815" s="114">
        <f t="shared" si="113"/>
        <v>43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541.79967749999992</v>
      </c>
      <c r="U816" s="15">
        <f t="shared" si="115"/>
        <v>37.799977499999954</v>
      </c>
      <c r="V816" s="135">
        <f t="shared" si="112"/>
        <v>970.19942250000008</v>
      </c>
      <c r="W816" s="103">
        <v>17317</v>
      </c>
      <c r="Z816" s="114">
        <f t="shared" si="113"/>
        <v>43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541.79967749999992</v>
      </c>
      <c r="U817" s="15">
        <f t="shared" si="115"/>
        <v>37.799977499999954</v>
      </c>
      <c r="V817" s="135">
        <f t="shared" si="112"/>
        <v>970.19942250000008</v>
      </c>
      <c r="W817" s="103">
        <v>17317</v>
      </c>
      <c r="Z817" s="114">
        <f t="shared" si="113"/>
        <v>43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541.79967749999992</v>
      </c>
      <c r="U818" s="15">
        <f t="shared" si="115"/>
        <v>37.799977499999954</v>
      </c>
      <c r="V818" s="135">
        <f t="shared" si="112"/>
        <v>970.19942250000008</v>
      </c>
      <c r="W818" s="103">
        <v>17317</v>
      </c>
      <c r="Z818" s="114">
        <f t="shared" si="113"/>
        <v>43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541.79967749999992</v>
      </c>
      <c r="U819" s="15">
        <f t="shared" si="115"/>
        <v>37.799977499999954</v>
      </c>
      <c r="V819" s="135">
        <f t="shared" si="112"/>
        <v>970.19942250000008</v>
      </c>
      <c r="W819" s="103">
        <v>17317</v>
      </c>
      <c r="Z819" s="114">
        <f t="shared" si="113"/>
        <v>43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541.79967749999992</v>
      </c>
      <c r="U820" s="15">
        <f t="shared" si="115"/>
        <v>37.799977499999954</v>
      </c>
      <c r="V820" s="135">
        <f t="shared" si="112"/>
        <v>970.19942250000008</v>
      </c>
      <c r="W820" s="103">
        <v>17317</v>
      </c>
      <c r="Z820" s="114">
        <f t="shared" si="113"/>
        <v>43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541.79967749999992</v>
      </c>
      <c r="U821" s="15">
        <f t="shared" si="115"/>
        <v>37.799977499999954</v>
      </c>
      <c r="V821" s="135">
        <f t="shared" si="112"/>
        <v>970.19942250000008</v>
      </c>
      <c r="W821" s="103">
        <v>17317</v>
      </c>
      <c r="Z821" s="114">
        <f t="shared" si="113"/>
        <v>43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541.79967749999992</v>
      </c>
      <c r="U822" s="15">
        <f t="shared" si="115"/>
        <v>37.799977499999954</v>
      </c>
      <c r="V822" s="135">
        <f t="shared" si="112"/>
        <v>970.19942250000008</v>
      </c>
      <c r="W822" s="103">
        <v>17317</v>
      </c>
      <c r="Z822" s="114">
        <f t="shared" si="113"/>
        <v>43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541.79967749999992</v>
      </c>
      <c r="U823" s="15">
        <f t="shared" si="115"/>
        <v>37.799977499999954</v>
      </c>
      <c r="V823" s="135">
        <f t="shared" si="112"/>
        <v>970.19942250000008</v>
      </c>
      <c r="W823" s="103">
        <v>17317</v>
      </c>
      <c r="Z823" s="114">
        <f t="shared" si="113"/>
        <v>43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541.79967749999992</v>
      </c>
      <c r="U824" s="15">
        <f t="shared" si="115"/>
        <v>37.799977499999954</v>
      </c>
      <c r="V824" s="135">
        <f t="shared" si="112"/>
        <v>970.19942250000008</v>
      </c>
      <c r="W824" s="103">
        <v>17317</v>
      </c>
      <c r="Z824" s="114">
        <f t="shared" si="113"/>
        <v>43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541.79967749999992</v>
      </c>
      <c r="U825" s="15">
        <f t="shared" si="115"/>
        <v>37.799977499999954</v>
      </c>
      <c r="V825" s="135">
        <f t="shared" si="112"/>
        <v>970.19942250000008</v>
      </c>
      <c r="W825" s="103">
        <v>17317</v>
      </c>
      <c r="Z825" s="114">
        <f t="shared" si="113"/>
        <v>43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541.79967749999992</v>
      </c>
      <c r="U826" s="15">
        <f t="shared" si="115"/>
        <v>37.799977499999954</v>
      </c>
      <c r="V826" s="135">
        <f t="shared" si="112"/>
        <v>970.19942250000008</v>
      </c>
      <c r="W826" s="103">
        <v>17317</v>
      </c>
      <c r="Z826" s="114">
        <f t="shared" si="113"/>
        <v>43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541.79967749999992</v>
      </c>
      <c r="U827" s="15">
        <f t="shared" si="115"/>
        <v>37.799977499999954</v>
      </c>
      <c r="V827" s="135">
        <f t="shared" si="112"/>
        <v>970.19942250000008</v>
      </c>
      <c r="W827" s="103">
        <v>17317</v>
      </c>
      <c r="Z827" s="114">
        <f t="shared" si="113"/>
        <v>43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1257.7496388</v>
      </c>
      <c r="U828" s="15">
        <f t="shared" si="115"/>
        <v>87.749974800000018</v>
      </c>
      <c r="V828" s="135">
        <f t="shared" si="112"/>
        <v>2252.2493532000003</v>
      </c>
      <c r="W828" s="103">
        <v>17317</v>
      </c>
      <c r="Z828" s="114">
        <f t="shared" si="113"/>
        <v>43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1257.7496388</v>
      </c>
      <c r="U829" s="15">
        <f t="shared" si="115"/>
        <v>87.749974800000018</v>
      </c>
      <c r="V829" s="135">
        <f t="shared" si="112"/>
        <v>2252.2493532000003</v>
      </c>
      <c r="W829" s="103">
        <v>17317</v>
      </c>
      <c r="Z829" s="114">
        <f t="shared" si="113"/>
        <v>43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1257.7496388</v>
      </c>
      <c r="U830" s="15">
        <f t="shared" si="115"/>
        <v>87.749974800000018</v>
      </c>
      <c r="V830" s="135">
        <f t="shared" si="112"/>
        <v>2252.2493532000003</v>
      </c>
      <c r="W830" s="103">
        <v>17317</v>
      </c>
      <c r="Z830" s="114">
        <f t="shared" si="113"/>
        <v>43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1257.7496388</v>
      </c>
      <c r="U831" s="15">
        <f t="shared" si="115"/>
        <v>87.749974800000018</v>
      </c>
      <c r="V831" s="135">
        <f t="shared" si="112"/>
        <v>2252.2493532000003</v>
      </c>
      <c r="W831" s="103">
        <v>17317</v>
      </c>
      <c r="Z831" s="114">
        <f t="shared" si="113"/>
        <v>43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1257.7496388</v>
      </c>
      <c r="U832" s="15">
        <f t="shared" si="115"/>
        <v>87.749974800000018</v>
      </c>
      <c r="V832" s="135">
        <f t="shared" si="112"/>
        <v>2252.2493532000003</v>
      </c>
      <c r="W832" s="103">
        <v>17317</v>
      </c>
      <c r="Z832" s="114">
        <f t="shared" si="113"/>
        <v>43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1257.7496388</v>
      </c>
      <c r="U833" s="15">
        <f t="shared" si="115"/>
        <v>87.749974800000018</v>
      </c>
      <c r="V833" s="135">
        <f t="shared" si="112"/>
        <v>2252.2493532000003</v>
      </c>
      <c r="W833" s="103">
        <v>17317</v>
      </c>
      <c r="Z833" s="114">
        <f t="shared" si="113"/>
        <v>43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1257.7496388</v>
      </c>
      <c r="U834" s="15">
        <f t="shared" si="115"/>
        <v>87.749974800000018</v>
      </c>
      <c r="V834" s="135">
        <f t="shared" si="112"/>
        <v>2252.2493532000003</v>
      </c>
      <c r="W834" s="103">
        <v>17317</v>
      </c>
      <c r="Z834" s="114">
        <f t="shared" si="113"/>
        <v>43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1257.7496388</v>
      </c>
      <c r="U835" s="15">
        <f t="shared" si="115"/>
        <v>87.749974800000018</v>
      </c>
      <c r="V835" s="135">
        <f t="shared" si="112"/>
        <v>2252.2493532000003</v>
      </c>
      <c r="W835" s="103">
        <v>17317</v>
      </c>
      <c r="Z835" s="114">
        <f t="shared" si="113"/>
        <v>43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1257.7496388</v>
      </c>
      <c r="U836" s="15">
        <f t="shared" si="115"/>
        <v>87.749974800000018</v>
      </c>
      <c r="V836" s="135">
        <f t="shared" si="112"/>
        <v>2252.2493532000003</v>
      </c>
      <c r="W836" s="103">
        <v>17317</v>
      </c>
      <c r="Z836" s="114">
        <f t="shared" si="113"/>
        <v>43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1257.7496388</v>
      </c>
      <c r="U837" s="15">
        <f t="shared" si="115"/>
        <v>87.749974800000018</v>
      </c>
      <c r="V837" s="135">
        <f t="shared" si="112"/>
        <v>2252.2493532000003</v>
      </c>
      <c r="W837" s="103">
        <v>17317</v>
      </c>
      <c r="Z837" s="114">
        <f t="shared" si="113"/>
        <v>43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1257.7496388</v>
      </c>
      <c r="U838" s="15">
        <f t="shared" si="115"/>
        <v>87.749974800000018</v>
      </c>
      <c r="V838" s="135">
        <f t="shared" si="112"/>
        <v>2252.2493532000003</v>
      </c>
      <c r="W838" s="103">
        <v>17317</v>
      </c>
      <c r="Z838" s="114">
        <f t="shared" si="113"/>
        <v>43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1257.7496388</v>
      </c>
      <c r="U839" s="15">
        <f t="shared" si="115"/>
        <v>87.749974800000018</v>
      </c>
      <c r="V839" s="135">
        <f t="shared" si="112"/>
        <v>2252.2493532000003</v>
      </c>
      <c r="W839" s="103">
        <v>17317</v>
      </c>
      <c r="Z839" s="114">
        <f t="shared" si="113"/>
        <v>43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1257.7496388</v>
      </c>
      <c r="U840" s="15">
        <f t="shared" si="115"/>
        <v>87.749974800000018</v>
      </c>
      <c r="V840" s="135">
        <f t="shared" si="112"/>
        <v>2252.2493532000003</v>
      </c>
      <c r="W840" s="103">
        <v>17317</v>
      </c>
      <c r="Z840" s="114">
        <f t="shared" si="113"/>
        <v>43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1257.7173887999998</v>
      </c>
      <c r="U841" s="15">
        <f t="shared" si="115"/>
        <v>87.747724800000015</v>
      </c>
      <c r="V841" s="135">
        <f t="shared" si="112"/>
        <v>2252.1916031999999</v>
      </c>
      <c r="W841" s="103">
        <v>17317</v>
      </c>
      <c r="Z841" s="114">
        <f t="shared" si="113"/>
        <v>43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1780.7159999999999</v>
      </c>
      <c r="U842" s="15">
        <f t="shared" si="115"/>
        <v>124.23599999999988</v>
      </c>
      <c r="V842" s="135">
        <f t="shared" si="112"/>
        <v>3188.7239999999997</v>
      </c>
      <c r="W842" s="103">
        <v>17315</v>
      </c>
      <c r="Z842" s="114">
        <f t="shared" si="113"/>
        <v>43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1780.7159999999999</v>
      </c>
      <c r="U843" s="15">
        <f t="shared" si="115"/>
        <v>124.23599999999988</v>
      </c>
      <c r="V843" s="135">
        <f t="shared" si="112"/>
        <v>3188.7239999999997</v>
      </c>
      <c r="W843" s="103">
        <v>17315</v>
      </c>
      <c r="Z843" s="114">
        <f t="shared" si="113"/>
        <v>43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1780.7159999999999</v>
      </c>
      <c r="U844" s="15">
        <f t="shared" si="115"/>
        <v>124.23599999999988</v>
      </c>
      <c r="V844" s="135">
        <f t="shared" si="112"/>
        <v>3188.7239999999997</v>
      </c>
      <c r="W844" s="103">
        <v>17315</v>
      </c>
      <c r="Z844" s="114">
        <f t="shared" si="113"/>
        <v>43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1780.7159999999999</v>
      </c>
      <c r="U845" s="15">
        <f t="shared" si="115"/>
        <v>124.23599999999988</v>
      </c>
      <c r="V845" s="135">
        <f t="shared" si="112"/>
        <v>3188.7239999999997</v>
      </c>
      <c r="W845" s="103">
        <v>17315</v>
      </c>
      <c r="Z845" s="114">
        <f t="shared" si="113"/>
        <v>43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2148.2083333333335</v>
      </c>
      <c r="U846" s="15">
        <f t="shared" si="115"/>
        <v>149.875</v>
      </c>
      <c r="V846" s="135">
        <f t="shared" si="112"/>
        <v>3846.7916666666665</v>
      </c>
      <c r="W846" s="103">
        <v>17375</v>
      </c>
      <c r="Z846" s="114">
        <f t="shared" si="113"/>
        <v>43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600.20833333333337</v>
      </c>
      <c r="U847" s="15">
        <f t="shared" si="115"/>
        <v>41.875</v>
      </c>
      <c r="V847" s="135">
        <f t="shared" si="112"/>
        <v>1074.7916666666665</v>
      </c>
      <c r="W847" s="103">
        <v>17375</v>
      </c>
      <c r="Z847" s="114">
        <f t="shared" si="113"/>
        <v>43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600.20833333333337</v>
      </c>
      <c r="U848" s="15">
        <f t="shared" si="115"/>
        <v>41.875</v>
      </c>
      <c r="V848" s="135">
        <f t="shared" si="112"/>
        <v>1074.7916666666665</v>
      </c>
      <c r="W848" s="103">
        <v>17375</v>
      </c>
      <c r="Z848" s="114">
        <f t="shared" si="113"/>
        <v>43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600.20833333333337</v>
      </c>
      <c r="U849" s="15">
        <f t="shared" si="115"/>
        <v>41.875</v>
      </c>
      <c r="V849" s="135">
        <f t="shared" si="112"/>
        <v>1074.7916666666665</v>
      </c>
      <c r="W849" s="103">
        <v>17375</v>
      </c>
      <c r="Z849" s="114">
        <f t="shared" si="113"/>
        <v>43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10597.708333333334</v>
      </c>
      <c r="U850" s="15">
        <f t="shared" si="115"/>
        <v>739.375</v>
      </c>
      <c r="V850" s="135">
        <f t="shared" si="112"/>
        <v>18977.291666666664</v>
      </c>
      <c r="W850" s="103">
        <v>17375</v>
      </c>
      <c r="Z850" s="114">
        <f t="shared" si="113"/>
        <v>43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600.20833333333337</v>
      </c>
      <c r="U851" s="15">
        <f t="shared" si="115"/>
        <v>41.875</v>
      </c>
      <c r="V851" s="135">
        <f t="shared" si="112"/>
        <v>1074.7916666666665</v>
      </c>
      <c r="W851" s="103">
        <v>17375</v>
      </c>
      <c r="Z851" s="114">
        <f t="shared" si="113"/>
        <v>43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600.20833333333337</v>
      </c>
      <c r="U852" s="15">
        <f t="shared" si="115"/>
        <v>41.875</v>
      </c>
      <c r="V852" s="135">
        <f t="shared" si="112"/>
        <v>1074.7916666666665</v>
      </c>
      <c r="W852" s="103">
        <v>17375</v>
      </c>
      <c r="Z852" s="114">
        <f t="shared" si="113"/>
        <v>43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600.20833333333337</v>
      </c>
      <c r="U853" s="15">
        <f t="shared" si="115"/>
        <v>41.875</v>
      </c>
      <c r="V853" s="135">
        <f t="shared" si="112"/>
        <v>1074.7916666666665</v>
      </c>
      <c r="W853" s="103">
        <v>17375</v>
      </c>
      <c r="Z853" s="114">
        <f t="shared" si="113"/>
        <v>43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600.20833333333337</v>
      </c>
      <c r="U854" s="15">
        <f t="shared" si="115"/>
        <v>41.875</v>
      </c>
      <c r="V854" s="135">
        <f t="shared" si="112"/>
        <v>1074.7916666666665</v>
      </c>
      <c r="W854" s="103">
        <v>17375</v>
      </c>
      <c r="Z854" s="114">
        <f t="shared" si="113"/>
        <v>43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600.20833333333337</v>
      </c>
      <c r="U855" s="15">
        <f t="shared" si="115"/>
        <v>41.875</v>
      </c>
      <c r="V855" s="135">
        <f t="shared" si="112"/>
        <v>1074.7916666666665</v>
      </c>
      <c r="W855" s="103">
        <v>17375</v>
      </c>
      <c r="Z855" s="114">
        <f t="shared" si="113"/>
        <v>43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600.20833333333337</v>
      </c>
      <c r="U856" s="15">
        <f t="shared" si="115"/>
        <v>41.875</v>
      </c>
      <c r="V856" s="135">
        <f t="shared" ref="V856:V882" si="117">N856-T856</f>
        <v>1074.7916666666665</v>
      </c>
      <c r="W856" s="103">
        <v>17375</v>
      </c>
      <c r="Z856" s="114">
        <f t="shared" ref="Z856:Z882" si="118">IF((DATEDIF(G856,Z$4,"m"))&gt;=120,120,(DATEDIF(G856,Z$4,"m")))</f>
        <v>43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259.79166666666669</v>
      </c>
      <c r="U857" s="15">
        <f t="shared" ref="U857:U882" si="120">T857-S857</f>
        <v>18.125</v>
      </c>
      <c r="V857" s="280">
        <f t="shared" si="117"/>
        <v>465.20833333333331</v>
      </c>
      <c r="W857" s="279">
        <v>17384</v>
      </c>
      <c r="Z857" s="281">
        <f t="shared" si="118"/>
        <v>43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259.79166666666669</v>
      </c>
      <c r="U858" s="15">
        <f t="shared" si="120"/>
        <v>18.125</v>
      </c>
      <c r="V858" s="280">
        <f t="shared" si="117"/>
        <v>465.20833333333331</v>
      </c>
      <c r="W858" s="279">
        <v>17384</v>
      </c>
      <c r="Z858" s="281">
        <f t="shared" si="118"/>
        <v>43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259.79166666666669</v>
      </c>
      <c r="U859" s="15">
        <f t="shared" si="120"/>
        <v>18.125</v>
      </c>
      <c r="V859" s="280">
        <f t="shared" si="117"/>
        <v>465.20833333333331</v>
      </c>
      <c r="W859" s="279">
        <v>17384</v>
      </c>
      <c r="Z859" s="281">
        <f t="shared" si="118"/>
        <v>43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259.79166666666669</v>
      </c>
      <c r="U860" s="15">
        <f t="shared" si="120"/>
        <v>18.125</v>
      </c>
      <c r="V860" s="280">
        <f t="shared" si="117"/>
        <v>465.20833333333331</v>
      </c>
      <c r="W860" s="279">
        <v>17384</v>
      </c>
      <c r="Z860" s="281">
        <f t="shared" si="118"/>
        <v>43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259.79166666666669</v>
      </c>
      <c r="U861" s="15">
        <f t="shared" si="120"/>
        <v>18.125</v>
      </c>
      <c r="V861" s="280">
        <f t="shared" si="117"/>
        <v>465.20833333333331</v>
      </c>
      <c r="W861" s="279">
        <v>17384</v>
      </c>
      <c r="Z861" s="281">
        <f t="shared" si="118"/>
        <v>43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259.79166666666669</v>
      </c>
      <c r="U862" s="15">
        <f t="shared" si="120"/>
        <v>18.125</v>
      </c>
      <c r="V862" s="280">
        <f t="shared" si="117"/>
        <v>465.20833333333331</v>
      </c>
      <c r="W862" s="279">
        <v>17384</v>
      </c>
      <c r="Z862" s="281">
        <f t="shared" si="118"/>
        <v>43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259.79166666666669</v>
      </c>
      <c r="U863" s="15">
        <f t="shared" si="120"/>
        <v>18.125</v>
      </c>
      <c r="V863" s="280">
        <f t="shared" si="117"/>
        <v>465.20833333333331</v>
      </c>
      <c r="W863" s="279">
        <v>17384</v>
      </c>
      <c r="Z863" s="281">
        <f t="shared" si="118"/>
        <v>43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259.79166666666669</v>
      </c>
      <c r="U864" s="15">
        <f t="shared" si="120"/>
        <v>18.125</v>
      </c>
      <c r="V864" s="280">
        <f t="shared" si="117"/>
        <v>465.20833333333331</v>
      </c>
      <c r="W864" s="279">
        <v>17384</v>
      </c>
      <c r="Z864" s="281">
        <f t="shared" si="118"/>
        <v>43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259.79166666666669</v>
      </c>
      <c r="U865" s="15">
        <f t="shared" si="120"/>
        <v>18.125</v>
      </c>
      <c r="V865" s="280">
        <f t="shared" si="117"/>
        <v>465.20833333333331</v>
      </c>
      <c r="W865" s="279">
        <v>17384</v>
      </c>
      <c r="Z865" s="281">
        <f t="shared" si="118"/>
        <v>43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259.79166666666669</v>
      </c>
      <c r="U866" s="15">
        <f t="shared" si="120"/>
        <v>18.125</v>
      </c>
      <c r="V866" s="280">
        <f t="shared" si="117"/>
        <v>465.20833333333331</v>
      </c>
      <c r="W866" s="279">
        <v>17384</v>
      </c>
      <c r="Z866" s="281">
        <f t="shared" si="118"/>
        <v>43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259.79166666666669</v>
      </c>
      <c r="U867" s="15">
        <f t="shared" si="120"/>
        <v>18.125</v>
      </c>
      <c r="V867" s="280">
        <f t="shared" si="117"/>
        <v>465.20833333333331</v>
      </c>
      <c r="W867" s="279">
        <v>17384</v>
      </c>
      <c r="Z867" s="281">
        <f t="shared" si="118"/>
        <v>43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259.79166666666669</v>
      </c>
      <c r="U868" s="15">
        <f t="shared" si="120"/>
        <v>18.125</v>
      </c>
      <c r="V868" s="280">
        <f t="shared" si="117"/>
        <v>465.20833333333331</v>
      </c>
      <c r="W868" s="279">
        <v>17384</v>
      </c>
      <c r="Z868" s="281">
        <f t="shared" si="118"/>
        <v>43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259.79166666666669</v>
      </c>
      <c r="U869" s="15">
        <f t="shared" si="120"/>
        <v>18.125</v>
      </c>
      <c r="V869" s="280">
        <f t="shared" si="117"/>
        <v>465.20833333333331</v>
      </c>
      <c r="W869" s="279">
        <v>17384</v>
      </c>
      <c r="Z869" s="281">
        <f t="shared" si="118"/>
        <v>43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259.79166666666669</v>
      </c>
      <c r="U870" s="15">
        <f t="shared" si="120"/>
        <v>18.125</v>
      </c>
      <c r="V870" s="280">
        <f t="shared" si="117"/>
        <v>465.20833333333331</v>
      </c>
      <c r="W870" s="279">
        <v>17384</v>
      </c>
      <c r="Z870" s="281">
        <f t="shared" si="118"/>
        <v>43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259.79166666666669</v>
      </c>
      <c r="U871" s="15">
        <f t="shared" si="120"/>
        <v>18.125</v>
      </c>
      <c r="V871" s="280">
        <f t="shared" si="117"/>
        <v>465.20833333333331</v>
      </c>
      <c r="W871" s="279">
        <v>17384</v>
      </c>
      <c r="Z871" s="281">
        <f t="shared" si="118"/>
        <v>43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259.79166666666669</v>
      </c>
      <c r="U872" s="15">
        <f t="shared" si="120"/>
        <v>18.125</v>
      </c>
      <c r="V872" s="280">
        <f t="shared" si="117"/>
        <v>465.20833333333331</v>
      </c>
      <c r="W872" s="279">
        <v>17384</v>
      </c>
      <c r="Z872" s="281">
        <f t="shared" si="118"/>
        <v>43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259.79166666666669</v>
      </c>
      <c r="U873" s="15">
        <f t="shared" si="120"/>
        <v>18.125</v>
      </c>
      <c r="V873" s="280">
        <f t="shared" si="117"/>
        <v>465.20833333333331</v>
      </c>
      <c r="W873" s="279">
        <v>17384</v>
      </c>
      <c r="Z873" s="281">
        <f t="shared" si="118"/>
        <v>43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259.79166666666669</v>
      </c>
      <c r="U874" s="15">
        <f t="shared" si="120"/>
        <v>18.125</v>
      </c>
      <c r="V874" s="280">
        <f t="shared" si="117"/>
        <v>465.20833333333331</v>
      </c>
      <c r="W874" s="279">
        <v>17384</v>
      </c>
      <c r="Z874" s="281">
        <f t="shared" si="118"/>
        <v>43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259.79166666666669</v>
      </c>
      <c r="U875" s="15">
        <f t="shared" si="120"/>
        <v>18.125</v>
      </c>
      <c r="V875" s="280">
        <f t="shared" si="117"/>
        <v>465.20833333333331</v>
      </c>
      <c r="W875" s="279">
        <v>17384</v>
      </c>
      <c r="Z875" s="281">
        <f t="shared" si="118"/>
        <v>43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259.79166666666669</v>
      </c>
      <c r="U876" s="15">
        <f t="shared" si="120"/>
        <v>18.125</v>
      </c>
      <c r="V876" s="280">
        <f t="shared" si="117"/>
        <v>465.20833333333331</v>
      </c>
      <c r="W876" s="279">
        <v>17384</v>
      </c>
      <c r="Z876" s="281">
        <f t="shared" si="118"/>
        <v>43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259.79166666666669</v>
      </c>
      <c r="U877" s="15">
        <f t="shared" si="120"/>
        <v>18.125</v>
      </c>
      <c r="V877" s="280">
        <f t="shared" si="117"/>
        <v>465.20833333333331</v>
      </c>
      <c r="W877" s="279">
        <v>17384</v>
      </c>
      <c r="Z877" s="281">
        <f t="shared" si="118"/>
        <v>43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259.79166666666669</v>
      </c>
      <c r="U878" s="15">
        <f t="shared" si="120"/>
        <v>18.125</v>
      </c>
      <c r="V878" s="280">
        <f t="shared" si="117"/>
        <v>465.20833333333331</v>
      </c>
      <c r="W878" s="279">
        <v>17384</v>
      </c>
      <c r="Z878" s="281">
        <f t="shared" si="118"/>
        <v>43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259.79166666666669</v>
      </c>
      <c r="U879" s="15">
        <f t="shared" si="120"/>
        <v>18.125</v>
      </c>
      <c r="V879" s="280">
        <f t="shared" si="117"/>
        <v>465.20833333333331</v>
      </c>
      <c r="W879" s="279">
        <v>17384</v>
      </c>
      <c r="Z879" s="281">
        <f t="shared" si="118"/>
        <v>43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259.79166666666669</v>
      </c>
      <c r="U880" s="15">
        <f t="shared" si="120"/>
        <v>18.125</v>
      </c>
      <c r="V880" s="280">
        <f t="shared" si="117"/>
        <v>465.20833333333331</v>
      </c>
      <c r="W880" s="279">
        <v>17384</v>
      </c>
      <c r="Z880" s="281">
        <f t="shared" si="118"/>
        <v>43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259.79166666666669</v>
      </c>
      <c r="U881" s="15">
        <f t="shared" si="120"/>
        <v>18.125</v>
      </c>
      <c r="V881" s="280">
        <f t="shared" si="117"/>
        <v>465.20833333333331</v>
      </c>
      <c r="W881" s="279">
        <v>17384</v>
      </c>
      <c r="Z881" s="281">
        <f t="shared" si="118"/>
        <v>43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259.79166666666669</v>
      </c>
      <c r="U882" s="15">
        <f t="shared" si="120"/>
        <v>18.125</v>
      </c>
      <c r="V882" s="280">
        <f t="shared" si="117"/>
        <v>465.20833333333331</v>
      </c>
      <c r="W882" s="279">
        <v>17384</v>
      </c>
      <c r="Z882" s="281">
        <f t="shared" si="118"/>
        <v>43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96492.988097000052</v>
      </c>
      <c r="U883" s="113">
        <f>SUM(U792:U882)</f>
        <v>6732.0689369999964</v>
      </c>
      <c r="V883" s="113">
        <f>SUM(V792:V882)</f>
        <v>172789.76938299998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6325.0740000000005</v>
      </c>
      <c r="U885" s="15">
        <f>T885-S885</f>
        <v>451.79100000000017</v>
      </c>
      <c r="V885" s="280">
        <f>N885-T885</f>
        <v>11746.565999999999</v>
      </c>
      <c r="W885" s="279">
        <v>17419</v>
      </c>
      <c r="Z885" s="281">
        <f>IF((DATEDIF(G885,Z$4,"m"))&gt;=120,120,(DATEDIF(G885,Z$4,"m")))</f>
        <v>42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3099.8425833333331</v>
      </c>
      <c r="U886" s="15">
        <f>T886-S886</f>
        <v>226.81775000000016</v>
      </c>
      <c r="V886" s="135">
        <f>N886-T886</f>
        <v>5972.867416666666</v>
      </c>
      <c r="W886" s="103">
        <v>17577</v>
      </c>
      <c r="X886" s="136"/>
      <c r="Y886" s="230"/>
      <c r="Z886" s="114">
        <f>IF((DATEDIF(G886,Z$4,"m"))&gt;=120,120,(DATEDIF(G886,Z$4,"m")))</f>
        <v>41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3165</v>
      </c>
      <c r="U887" s="15">
        <f>T887-S887</f>
        <v>237.375</v>
      </c>
      <c r="V887" s="291">
        <f>N887-T887</f>
        <v>6330</v>
      </c>
      <c r="W887" s="279">
        <v>17876</v>
      </c>
      <c r="X887" s="292"/>
      <c r="Y887" s="293"/>
      <c r="Z887" s="281">
        <f>IF((DATEDIF(G887,Z$4,"m"))&gt;=120,120,(DATEDIF(G887,Z$4,"m")))</f>
        <v>40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12589.916583333334</v>
      </c>
      <c r="U888" s="109">
        <f t="shared" si="121"/>
        <v>915.98375000000033</v>
      </c>
      <c r="V888" s="109">
        <f t="shared" si="121"/>
        <v>24049.433416666667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135490.36418033339</v>
      </c>
      <c r="U890" s="115">
        <f>+U883+U790+U775+U888</f>
        <v>9411.1890619999976</v>
      </c>
      <c r="V890" s="115">
        <f>+V883+V790+V775+V888</f>
        <v>240957.19829966666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6152400.9530267594</v>
      </c>
      <c r="U892" s="294">
        <f>+U890+U771</f>
        <v>130312.0901529679</v>
      </c>
      <c r="V892" s="294">
        <f>+V890+V771</f>
        <v>1792265.1130919585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2485.8333333333335</v>
      </c>
      <c r="U894" s="15">
        <f>T894-S894</f>
        <v>196.25</v>
      </c>
      <c r="V894" s="280">
        <f>N894-T894</f>
        <v>5364.1666666666661</v>
      </c>
      <c r="W894" s="103">
        <v>17876</v>
      </c>
      <c r="X894" s="136"/>
      <c r="Y894" s="230"/>
      <c r="Z894" s="114">
        <f>IF((DATEDIF(G894,Z$4,"m"))&gt;=120,120,(DATEDIF(G894,Z$4,"m")))</f>
        <v>38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2485.8333333333335</v>
      </c>
      <c r="U895" s="15">
        <f>T895-S895</f>
        <v>196.25</v>
      </c>
      <c r="V895" s="280">
        <f>N895-T895</f>
        <v>5364.1666666666661</v>
      </c>
      <c r="W895" s="103">
        <v>17876</v>
      </c>
      <c r="X895" s="136"/>
      <c r="Y895" s="230"/>
      <c r="Z895" s="114">
        <f>IF((DATEDIF(G895,Z$4,"m"))&gt;=120,120,(DATEDIF(G895,Z$4,"m")))</f>
        <v>38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4971.666666666667</v>
      </c>
      <c r="U896" s="113">
        <f>SUM(U893:U895)</f>
        <v>392.5</v>
      </c>
      <c r="V896" s="113">
        <f>SUM(V893:V895)</f>
        <v>10728.333333333332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7220.2725</v>
      </c>
      <c r="U898" s="15">
        <f>T898-S898</f>
        <v>585.42749999999978</v>
      </c>
      <c r="V898" s="280">
        <f>N898-T898</f>
        <v>16196.827499999999</v>
      </c>
      <c r="W898" s="103">
        <v>17890</v>
      </c>
      <c r="X898" s="136"/>
      <c r="Y898" s="230"/>
      <c r="Z898" s="114">
        <f>IF((DATEDIF(G898,Z$4,"m"))&gt;=120,120,(DATEDIF(G898,Z$4,"m")))</f>
        <v>37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11867.441666666668</v>
      </c>
      <c r="U899" s="15">
        <f>T899-S899</f>
        <v>962.22500000000036</v>
      </c>
      <c r="V899" s="280">
        <f>N899-T899</f>
        <v>26622.558333333334</v>
      </c>
      <c r="W899" s="103">
        <v>18036</v>
      </c>
      <c r="Y899" s="135"/>
      <c r="Z899" s="114">
        <f>IF((DATEDIF(G899,Z$4,"m"))&gt;=120,120,(DATEDIF(G899,Z$4,"m")))</f>
        <v>37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19087.714166666668</v>
      </c>
      <c r="U900" s="113">
        <f>SUM(U898:U899)</f>
        <v>1547.6525000000001</v>
      </c>
      <c r="V900" s="113">
        <f>SUM(V898:V899)</f>
        <v>42819.385833333334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7382.1</v>
      </c>
      <c r="U902" s="15">
        <f>T902-S902</f>
        <v>671.09999999999945</v>
      </c>
      <c r="V902" s="280">
        <f>N902-T902</f>
        <v>19462.900000000001</v>
      </c>
      <c r="W902" s="103">
        <v>18257</v>
      </c>
      <c r="X902" s="103"/>
      <c r="Y902" s="135"/>
      <c r="Z902" s="114">
        <f>IF((DATEDIF(G902,Z$4,"m"))&gt;=120,120,(DATEDIF(G902,Z$4,"m")))</f>
        <v>33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53941.360000000008</v>
      </c>
      <c r="U903" s="15">
        <f>T903-S903</f>
        <v>4903.760000000002</v>
      </c>
      <c r="V903" s="280">
        <f>N903-T903</f>
        <v>142210.03999999998</v>
      </c>
      <c r="W903" s="103">
        <v>18058</v>
      </c>
      <c r="X903" s="103"/>
      <c r="Y903" s="135"/>
      <c r="Z903" s="114">
        <f>IF((DATEDIF(G903,Z$4,"m"))&gt;=120,120,(DATEDIF(G903,Z$4,"m")))</f>
        <v>33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61323.460000000006</v>
      </c>
      <c r="U904" s="113">
        <f>SUM(U902:U903)</f>
        <v>5574.8600000000015</v>
      </c>
      <c r="V904" s="113">
        <f>SUM(V902:V903)</f>
        <v>161672.93999999997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6665.7751111111111</v>
      </c>
      <c r="U906" s="15">
        <f>T906-S906</f>
        <v>624.91641666666692</v>
      </c>
      <c r="V906" s="280">
        <f>N906-T906</f>
        <v>834.22188888888923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32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6665.7751111111111</v>
      </c>
      <c r="U907" s="15">
        <f t="shared" ref="U907:U912" si="124">T907-S907</f>
        <v>624.91641666666692</v>
      </c>
      <c r="V907" s="280">
        <f t="shared" ref="V907:V912" si="125">N907-T907</f>
        <v>834.22188888888923</v>
      </c>
      <c r="W907" s="103">
        <v>18253</v>
      </c>
      <c r="Z907" s="114">
        <f t="shared" si="122"/>
        <v>32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6665.7751111111111</v>
      </c>
      <c r="U908" s="15">
        <f t="shared" si="124"/>
        <v>624.91641666666692</v>
      </c>
      <c r="V908" s="280">
        <f t="shared" si="125"/>
        <v>834.22188888888923</v>
      </c>
      <c r="W908" s="103">
        <v>18308</v>
      </c>
      <c r="Z908" s="114">
        <f t="shared" si="122"/>
        <v>32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6665.7751111111111</v>
      </c>
      <c r="U909" s="15">
        <f t="shared" si="124"/>
        <v>624.91641666666692</v>
      </c>
      <c r="V909" s="280">
        <f t="shared" si="125"/>
        <v>834.22188888888923</v>
      </c>
      <c r="W909" s="103">
        <v>18308</v>
      </c>
      <c r="Z909" s="114">
        <f t="shared" si="122"/>
        <v>32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9244.3253333333341</v>
      </c>
      <c r="U910" s="15">
        <f t="shared" si="124"/>
        <v>866.65550000000076</v>
      </c>
      <c r="V910" s="280">
        <f t="shared" si="125"/>
        <v>25422.894666666667</v>
      </c>
      <c r="W910" s="103">
        <v>18384</v>
      </c>
      <c r="X910" s="103"/>
      <c r="Y910" s="135"/>
      <c r="Z910" s="114">
        <f t="shared" si="122"/>
        <v>32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9244.3253333333341</v>
      </c>
      <c r="U911" s="15">
        <f t="shared" si="124"/>
        <v>866.65550000000076</v>
      </c>
      <c r="V911" s="280">
        <f t="shared" si="125"/>
        <v>25422.894666666667</v>
      </c>
      <c r="W911" s="103">
        <v>18384</v>
      </c>
      <c r="X911" s="103"/>
      <c r="Y911" s="135"/>
      <c r="Z911" s="114">
        <f t="shared" si="122"/>
        <v>32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25487.733333333334</v>
      </c>
      <c r="U912" s="15">
        <f t="shared" si="124"/>
        <v>2389.4749999999985</v>
      </c>
      <c r="V912" s="280">
        <f t="shared" si="125"/>
        <v>70092.266666666663</v>
      </c>
      <c r="W912" s="103">
        <v>18325</v>
      </c>
      <c r="X912" s="103"/>
      <c r="Y912" s="135"/>
      <c r="Z912" s="114">
        <f t="shared" si="122"/>
        <v>32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70639.484444444446</v>
      </c>
      <c r="U913" s="109">
        <f>SUM(U906:U912)</f>
        <v>6622.4516666666677</v>
      </c>
      <c r="V913" s="109">
        <f>SUM(V906:V912)</f>
        <v>124274.94355555555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7726.2624999999998</v>
      </c>
      <c r="U915" s="15">
        <f>T915-S915</f>
        <v>772.62625000000025</v>
      </c>
      <c r="V915" s="135">
        <f>N915-T915</f>
        <v>23179.787499999999</v>
      </c>
      <c r="W915" s="103">
        <v>18517</v>
      </c>
      <c r="X915" s="103"/>
      <c r="Y915" s="135"/>
      <c r="Z915" s="114">
        <f>IF((DATEDIF(G915,Z$4,"m"))&gt;=120,120,(DATEDIF(G915,Z$4,"m")))</f>
        <v>30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4317.5050000000001</v>
      </c>
      <c r="U916" s="15">
        <f>T916-S916</f>
        <v>431.7505000000001</v>
      </c>
      <c r="V916" s="135">
        <f>N916-T916</f>
        <v>12953.514999999999</v>
      </c>
      <c r="W916" s="103">
        <v>18517</v>
      </c>
      <c r="X916" s="103"/>
      <c r="Y916" s="135"/>
      <c r="Z916" s="114">
        <f>IF((DATEDIF(G916,Z$4,"m"))&gt;=120,120,(DATEDIF(G916,Z$4,"m")))</f>
        <v>30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4317.5050000000001</v>
      </c>
      <c r="U917" s="15">
        <f>T917-S917</f>
        <v>431.7505000000001</v>
      </c>
      <c r="V917" s="135">
        <f>N917-T917</f>
        <v>12953.514999999999</v>
      </c>
      <c r="W917" s="103">
        <v>18517</v>
      </c>
      <c r="X917" s="103"/>
      <c r="Y917" s="135"/>
      <c r="Z917" s="114">
        <f>IF((DATEDIF(G917,Z$4,"m"))&gt;=120,120,(DATEDIF(G917,Z$4,"m")))</f>
        <v>30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16361.272499999999</v>
      </c>
      <c r="U918" s="113">
        <f>SUM(U915:U917)</f>
        <v>1636.1272500000005</v>
      </c>
      <c r="V918" s="113">
        <f>SUM(V915:V917)</f>
        <v>49086.817499999997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2423.6750000000002</v>
      </c>
      <c r="U920" s="15">
        <f>T920-S920</f>
        <v>250.72499999999991</v>
      </c>
      <c r="V920" s="135">
        <f>N920-T920</f>
        <v>7606.3249999999998</v>
      </c>
      <c r="W920" s="103">
        <v>18561</v>
      </c>
      <c r="X920" s="103"/>
      <c r="Y920" s="135"/>
      <c r="Z920" s="114">
        <f>IF((DATEDIF(G920,Z$4,"m"))&gt;=120,120,(DATEDIF(G920,Z$4,"m")))</f>
        <v>29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1853.3416666666667</v>
      </c>
      <c r="U921" s="15">
        <f>T921-S921</f>
        <v>191.72500000000014</v>
      </c>
      <c r="V921" s="135">
        <f>N921-T921</f>
        <v>5816.6583333333328</v>
      </c>
      <c r="W921" s="103">
        <v>18561</v>
      </c>
      <c r="X921" s="103"/>
      <c r="Y921" s="135"/>
      <c r="Z921" s="114">
        <f>IF((DATEDIF(G921,Z$4,"m"))&gt;=120,120,(DATEDIF(G921,Z$4,"m")))</f>
        <v>29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4277.0166666666664</v>
      </c>
      <c r="U922" s="113">
        <f>SUM(U919:U921)</f>
        <v>442.45000000000005</v>
      </c>
      <c r="V922" s="113">
        <f>SUM(V919:V921)</f>
        <v>13422.983333333334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176660.61444444445</v>
      </c>
      <c r="U924" s="115">
        <f>+U896+U900+U904+U913+U918+U922</f>
        <v>16216.041416666671</v>
      </c>
      <c r="V924" s="115">
        <f>+V896+V900+V904+V913+V918+V922</f>
        <v>402005.4035555555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6329061.5674712043</v>
      </c>
      <c r="U926" s="294">
        <f>+U924+U892</f>
        <v>146528.13156963457</v>
      </c>
      <c r="V926" s="294">
        <f>+V924+V892</f>
        <v>2194270.516647514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1156.4193333333333</v>
      </c>
      <c r="U928" s="15">
        <f>T928-S928</f>
        <v>133.43299999999999</v>
      </c>
      <c r="V928" s="135">
        <f>N928-T928</f>
        <v>4181.9006666666664</v>
      </c>
      <c r="W928" s="104" t="s">
        <v>2339</v>
      </c>
      <c r="X928" s="136"/>
      <c r="Y928" s="135"/>
      <c r="Z928" s="114">
        <f>IF((DATEDIF(G928,Z$4,"m"))&gt;=120,120,(DATEDIF(G928,Z$4,"m")))</f>
        <v>26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1156.4193333333333</v>
      </c>
      <c r="U929" s="15">
        <f>T929-S929</f>
        <v>133.43299999999999</v>
      </c>
      <c r="V929" s="135">
        <f>N929-T929</f>
        <v>4181.9006666666664</v>
      </c>
      <c r="W929" s="104" t="s">
        <v>2339</v>
      </c>
      <c r="X929" s="136"/>
      <c r="Y929" s="135"/>
      <c r="Z929" s="114">
        <f>IF((DATEDIF(G929,Z$4,"m"))&gt;=120,120,(DATEDIF(G929,Z$4,"m")))</f>
        <v>26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2312.8386666666665</v>
      </c>
      <c r="U930" s="113">
        <f>SUM(U927:U929)</f>
        <v>266.86599999999999</v>
      </c>
      <c r="V930" s="113">
        <f>SUM(V927:V929)</f>
        <v>8363.8013333333329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4248.2046666666665</v>
      </c>
      <c r="U933" s="15">
        <f t="shared" ref="U933:U939" si="128">T933-S933</f>
        <v>509.78456000000006</v>
      </c>
      <c r="V933" s="135">
        <f t="shared" ref="V933:V939" si="129">N933-T933</f>
        <v>16144.177733333332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25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4248.2046666666665</v>
      </c>
      <c r="U934" s="15">
        <f t="shared" si="128"/>
        <v>509.78456000000006</v>
      </c>
      <c r="V934" s="135">
        <f t="shared" si="129"/>
        <v>16144.177733333332</v>
      </c>
      <c r="W934" s="104" t="s">
        <v>2343</v>
      </c>
      <c r="X934" s="136"/>
      <c r="Y934" s="135"/>
      <c r="Z934" s="114">
        <f t="shared" si="130"/>
        <v>25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4248.2046666666665</v>
      </c>
      <c r="U935" s="15">
        <f t="shared" si="128"/>
        <v>509.78456000000006</v>
      </c>
      <c r="V935" s="135">
        <f t="shared" si="129"/>
        <v>16144.177733333332</v>
      </c>
      <c r="W935" s="104" t="s">
        <v>2343</v>
      </c>
      <c r="X935" s="136"/>
      <c r="Y935" s="135"/>
      <c r="Z935" s="114">
        <f t="shared" si="130"/>
        <v>25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939.77229166666677</v>
      </c>
      <c r="U936" s="15">
        <f t="shared" si="128"/>
        <v>112.77267500000005</v>
      </c>
      <c r="V936" s="135">
        <f t="shared" si="129"/>
        <v>3572.1347083333335</v>
      </c>
      <c r="W936" s="104" t="s">
        <v>2343</v>
      </c>
      <c r="X936" s="136"/>
      <c r="Y936" s="135"/>
      <c r="Z936" s="114">
        <f t="shared" si="130"/>
        <v>25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1111.9416666666666</v>
      </c>
      <c r="U937" s="15">
        <f t="shared" si="128"/>
        <v>133.43299999999999</v>
      </c>
      <c r="V937" s="135">
        <f t="shared" si="129"/>
        <v>4226.3783333333331</v>
      </c>
      <c r="W937" s="104" t="s">
        <v>2343</v>
      </c>
      <c r="X937" s="136"/>
      <c r="Y937" s="135"/>
      <c r="Z937" s="114">
        <f t="shared" si="130"/>
        <v>25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1111.9416666666666</v>
      </c>
      <c r="U938" s="15">
        <f t="shared" si="128"/>
        <v>133.43299999999999</v>
      </c>
      <c r="V938" s="135">
        <f t="shared" si="129"/>
        <v>4226.3783333333331</v>
      </c>
      <c r="W938" s="104" t="s">
        <v>2343</v>
      </c>
      <c r="X938" s="136"/>
      <c r="Y938" s="135"/>
      <c r="Z938" s="114">
        <f t="shared" si="130"/>
        <v>25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1111.9416666666666</v>
      </c>
      <c r="U939" s="15">
        <f t="shared" si="128"/>
        <v>133.43299999999999</v>
      </c>
      <c r="V939" s="135">
        <f t="shared" si="129"/>
        <v>4226.3783333333331</v>
      </c>
      <c r="W939" s="104" t="s">
        <v>2343</v>
      </c>
      <c r="X939" s="136"/>
      <c r="Y939" s="135"/>
      <c r="Z939" s="114">
        <f t="shared" si="130"/>
        <v>25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17020.211291666663</v>
      </c>
      <c r="U940" s="113">
        <f>SUM(U932:U939)</f>
        <v>2042.4253550000003</v>
      </c>
      <c r="V940" s="113">
        <f>SUM(V932:V939)</f>
        <v>64683.802908333331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1366.9216666666669</v>
      </c>
      <c r="U943" s="15">
        <f>T943-S943</f>
        <v>205.03825000000006</v>
      </c>
      <c r="V943" s="135">
        <f>N943-T943</f>
        <v>6835.6083333333336</v>
      </c>
      <c r="W943" s="104" t="s">
        <v>2348</v>
      </c>
      <c r="X943" s="136"/>
      <c r="Y943" s="135"/>
      <c r="Z943" s="114">
        <f>IF((DATEDIF(G943,Z$4,"m"))&gt;=120,120,(DATEDIF(G943,Z$4,"m")))</f>
        <v>20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1366.9216666666669</v>
      </c>
      <c r="U944" s="113">
        <f>SUM(U943)</f>
        <v>205.03825000000006</v>
      </c>
      <c r="V944" s="113">
        <f>SUM(V943)</f>
        <v>6835.6083333333336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2982.3500416666666</v>
      </c>
      <c r="U946" s="15">
        <f>T946-S946</f>
        <v>470.89737500000001</v>
      </c>
      <c r="V946" s="135">
        <f>N946-T946</f>
        <v>15854.544958333334</v>
      </c>
      <c r="W946" s="104" t="s">
        <v>2353</v>
      </c>
      <c r="X946" s="136"/>
      <c r="Y946" s="135"/>
      <c r="Z946" s="114">
        <f>IF((DATEDIF(G946,Z$4,"m"))&gt;=120,120,(DATEDIF(G946,Z$4,"m")))</f>
        <v>19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2982.3500416666666</v>
      </c>
      <c r="U947" s="15">
        <f>T947-S947</f>
        <v>470.89737500000001</v>
      </c>
      <c r="V947" s="135">
        <f>N947-T947</f>
        <v>15854.544958333334</v>
      </c>
      <c r="W947" s="104" t="s">
        <v>2353</v>
      </c>
      <c r="X947" s="136"/>
      <c r="Y947" s="135"/>
      <c r="Z947" s="114">
        <f>IF((DATEDIF(G947,Z$4,"m"))&gt;=120,120,(DATEDIF(G947,Z$4,"m")))</f>
        <v>19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5964.7000833333332</v>
      </c>
      <c r="U948" s="113">
        <f>SUM(U946:U947)</f>
        <v>941.79475000000002</v>
      </c>
      <c r="V948" s="113">
        <f>SUM(V946:V947)</f>
        <v>31709.089916666668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70743.226666666669</v>
      </c>
      <c r="U950" s="15">
        <f t="shared" ref="U950:U964" si="132">T950-S950</f>
        <v>13264.355000000003</v>
      </c>
      <c r="V950" s="135">
        <f>N950-T950</f>
        <v>459831.97333333327</v>
      </c>
      <c r="W950" s="104" t="s">
        <v>2358</v>
      </c>
      <c r="X950" s="136"/>
      <c r="Y950" s="135"/>
      <c r="Z950" s="114">
        <f>IF((DATEDIF(G950,Z$4,"m"))&gt;=120,120,(DATEDIF(G950,Z$4,"m")))</f>
        <v>16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2466.5333333333333</v>
      </c>
      <c r="U951" s="15">
        <f t="shared" si="132"/>
        <v>462.47499999999991</v>
      </c>
      <c r="V951" s="135">
        <f>N951-T951</f>
        <v>16033.466666666667</v>
      </c>
      <c r="W951" s="104" t="s">
        <v>2363</v>
      </c>
      <c r="X951" s="136"/>
      <c r="Y951" s="135"/>
      <c r="Z951" s="114">
        <f>IF((DATEDIF(G951,Z$4,"m"))&gt;=120,120,(DATEDIF(G951,Z$4,"m")))</f>
        <v>16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25464.266666666666</v>
      </c>
      <c r="U952" s="15">
        <f t="shared" si="132"/>
        <v>4774.5499999999993</v>
      </c>
      <c r="V952" s="135">
        <f>N952-T952</f>
        <v>165518.73333333334</v>
      </c>
      <c r="W952" s="104" t="s">
        <v>2367</v>
      </c>
      <c r="X952" s="136"/>
      <c r="Y952" s="135"/>
      <c r="Z952" s="114">
        <f>IF((DATEDIF(G952,Z$4,"m"))&gt;=120,120,(DATEDIF(G952,Z$4,"m")))</f>
        <v>16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25464.266666666666</v>
      </c>
      <c r="U953" s="15">
        <f t="shared" si="132"/>
        <v>4774.5499999999993</v>
      </c>
      <c r="V953" s="135">
        <f t="shared" ref="V953:V964" si="134">N953-T953</f>
        <v>165518.73333333334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16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25464.266666666666</v>
      </c>
      <c r="U954" s="15">
        <f t="shared" si="132"/>
        <v>4774.5499999999993</v>
      </c>
      <c r="V954" s="135">
        <f t="shared" si="134"/>
        <v>165518.73333333334</v>
      </c>
      <c r="W954" s="104" t="s">
        <v>2367</v>
      </c>
      <c r="X954" s="136"/>
      <c r="Y954" s="135"/>
      <c r="Z954" s="114">
        <f t="shared" si="135"/>
        <v>16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909.40266666666673</v>
      </c>
      <c r="U955" s="15">
        <f t="shared" si="132"/>
        <v>170.51300000000003</v>
      </c>
      <c r="V955" s="135">
        <f t="shared" si="134"/>
        <v>5912.1173333333336</v>
      </c>
      <c r="W955" s="104" t="s">
        <v>2367</v>
      </c>
      <c r="X955" s="136"/>
      <c r="Y955" s="135"/>
      <c r="Z955" s="114">
        <f t="shared" si="135"/>
        <v>16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909.40266666666673</v>
      </c>
      <c r="U956" s="15">
        <f t="shared" si="132"/>
        <v>170.51300000000003</v>
      </c>
      <c r="V956" s="135">
        <f t="shared" si="134"/>
        <v>5912.1173333333336</v>
      </c>
      <c r="W956" s="104" t="s">
        <v>2367</v>
      </c>
      <c r="X956" s="136"/>
      <c r="Y956" s="135"/>
      <c r="Z956" s="114">
        <f t="shared" si="135"/>
        <v>16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1117.9493333333335</v>
      </c>
      <c r="U957" s="15">
        <f t="shared" si="132"/>
        <v>209.6155</v>
      </c>
      <c r="V957" s="135">
        <f t="shared" si="134"/>
        <v>7267.6706666666669</v>
      </c>
      <c r="W957" s="104" t="s">
        <v>2367</v>
      </c>
      <c r="X957" s="136"/>
      <c r="Y957" s="135"/>
      <c r="Z957" s="114">
        <f t="shared" si="135"/>
        <v>16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1117.9493333333335</v>
      </c>
      <c r="U958" s="15">
        <f t="shared" si="132"/>
        <v>209.6155</v>
      </c>
      <c r="V958" s="135">
        <f t="shared" si="134"/>
        <v>7267.6706666666669</v>
      </c>
      <c r="W958" s="104" t="s">
        <v>2367</v>
      </c>
      <c r="X958" s="136"/>
      <c r="Y958" s="135"/>
      <c r="Z958" s="114">
        <f t="shared" si="135"/>
        <v>16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1117.9493333333335</v>
      </c>
      <c r="U959" s="15">
        <f t="shared" si="132"/>
        <v>209.6155</v>
      </c>
      <c r="V959" s="135">
        <f t="shared" si="134"/>
        <v>7267.6706666666669</v>
      </c>
      <c r="W959" s="104" t="s">
        <v>2367</v>
      </c>
      <c r="X959" s="136"/>
      <c r="Y959" s="135"/>
      <c r="Z959" s="114">
        <f t="shared" si="135"/>
        <v>16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1117.9493333333335</v>
      </c>
      <c r="U960" s="15">
        <f t="shared" si="132"/>
        <v>209.6155</v>
      </c>
      <c r="V960" s="135">
        <f t="shared" si="134"/>
        <v>7267.6706666666669</v>
      </c>
      <c r="W960" s="104" t="s">
        <v>2367</v>
      </c>
      <c r="X960" s="136"/>
      <c r="Y960" s="135"/>
      <c r="Z960" s="114">
        <f t="shared" si="135"/>
        <v>16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1117.9493333333335</v>
      </c>
      <c r="U961" s="15">
        <f t="shared" si="132"/>
        <v>209.6155</v>
      </c>
      <c r="V961" s="135">
        <f t="shared" si="134"/>
        <v>7267.6706666666669</v>
      </c>
      <c r="W961" s="104" t="s">
        <v>2367</v>
      </c>
      <c r="X961" s="136"/>
      <c r="Y961" s="135"/>
      <c r="Z961" s="114">
        <f t="shared" si="135"/>
        <v>16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1117.9493333333335</v>
      </c>
      <c r="U962" s="15">
        <f t="shared" si="132"/>
        <v>209.6155</v>
      </c>
      <c r="V962" s="135">
        <f t="shared" si="134"/>
        <v>7267.6706666666669</v>
      </c>
      <c r="W962" s="104" t="s">
        <v>2367</v>
      </c>
      <c r="X962" s="136"/>
      <c r="Y962" s="135"/>
      <c r="Z962" s="114">
        <f t="shared" si="135"/>
        <v>16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1117.9493333333335</v>
      </c>
      <c r="U963" s="15">
        <f t="shared" si="132"/>
        <v>209.6155</v>
      </c>
      <c r="V963" s="135">
        <f t="shared" si="134"/>
        <v>7267.6706666666669</v>
      </c>
      <c r="W963" s="104" t="s">
        <v>2367</v>
      </c>
      <c r="X963" s="136"/>
      <c r="Y963" s="135"/>
      <c r="Z963" s="114">
        <f t="shared" si="135"/>
        <v>16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1117.9493333333335</v>
      </c>
      <c r="U964" s="15">
        <f t="shared" si="132"/>
        <v>209.6155</v>
      </c>
      <c r="V964" s="135">
        <f t="shared" si="134"/>
        <v>7267.6706666666669</v>
      </c>
      <c r="W964" s="104" t="s">
        <v>2367</v>
      </c>
      <c r="X964" s="136"/>
      <c r="Y964" s="135"/>
      <c r="Z964" s="114">
        <f t="shared" si="135"/>
        <v>16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160364.9599999999</v>
      </c>
      <c r="U965" s="109">
        <f>SUM(U950:U964)</f>
        <v>30068.43</v>
      </c>
      <c r="V965" s="109">
        <f>SUM(V950:V964)</f>
        <v>1042387.2400000005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187029.63170833324</v>
      </c>
      <c r="U967" s="115">
        <f>+U930+U940+U944+U948+U965</f>
        <v>33524.554355</v>
      </c>
      <c r="V967" s="115">
        <f>+V930+V940+V944+V948+V965</f>
        <v>1153979.5424916672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T969:U969" si="136">+T967+T926</f>
        <v>6516091.1991795376</v>
      </c>
      <c r="U969" s="294">
        <f t="shared" si="136"/>
        <v>180052.68592463457</v>
      </c>
      <c r="V969" s="294">
        <f>+V967+V926</f>
        <v>3348250.0591391809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2810</v>
      </c>
      <c r="C971" s="97" t="s">
        <v>2811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2812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2561.2669999999998</v>
      </c>
      <c r="U971" s="15">
        <f t="shared" ref="U971:U973" si="139">T971-S971</f>
        <v>640.31674999999996</v>
      </c>
      <c r="V971" s="135">
        <f t="shared" ref="V971:V972" si="140">N971-T971</f>
        <v>23052.402999999998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12</v>
      </c>
    </row>
    <row r="972" spans="1:26" s="103" customFormat="1" ht="14.25" customHeight="1" x14ac:dyDescent="0.25">
      <c r="A972" s="97"/>
      <c r="B972" s="98" t="s">
        <v>2810</v>
      </c>
      <c r="C972" s="97" t="s">
        <v>2811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2812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2561.2669999999998</v>
      </c>
      <c r="U972" s="15">
        <f t="shared" si="139"/>
        <v>640.31674999999996</v>
      </c>
      <c r="V972" s="135">
        <f t="shared" si="140"/>
        <v>23052.402999999998</v>
      </c>
      <c r="W972" s="104" t="s">
        <v>2367</v>
      </c>
      <c r="X972" s="136"/>
      <c r="Y972" s="135"/>
      <c r="Z972" s="114">
        <f t="shared" si="141"/>
        <v>12</v>
      </c>
    </row>
    <row r="973" spans="1:26" s="103" customFormat="1" ht="14.25" customHeight="1" x14ac:dyDescent="0.25">
      <c r="A973" s="97"/>
      <c r="B973" s="98" t="s">
        <v>2813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2814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4133.2039999999997</v>
      </c>
      <c r="U973" s="15">
        <f t="shared" si="139"/>
        <v>1033.3009999999999</v>
      </c>
      <c r="V973" s="135">
        <f>N973-T973</f>
        <v>37199.836000000003</v>
      </c>
      <c r="W973" s="104" t="s">
        <v>2367</v>
      </c>
      <c r="X973" s="136"/>
      <c r="Y973" s="135"/>
      <c r="Z973" s="114">
        <f t="shared" si="141"/>
        <v>12</v>
      </c>
    </row>
    <row r="974" spans="1:26" x14ac:dyDescent="0.25">
      <c r="B974" s="105" t="s">
        <v>2809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2">SUM(T971:T973)</f>
        <v>9255.7379999999994</v>
      </c>
      <c r="U974" s="109">
        <f t="shared" si="142"/>
        <v>2313.9344999999998</v>
      </c>
      <c r="V974" s="109">
        <f t="shared" si="142"/>
        <v>83304.641999999993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2878</v>
      </c>
      <c r="C976" s="97"/>
      <c r="D976" s="97"/>
      <c r="E976" s="97" t="s">
        <v>2881</v>
      </c>
      <c r="F976" s="97" t="s">
        <v>2879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2880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654.38249999999994</v>
      </c>
      <c r="U976" s="15">
        <f t="shared" ref="U976" si="143">T976-S976</f>
        <v>218.12749999999994</v>
      </c>
      <c r="V976" s="135">
        <f>N976-T976</f>
        <v>8071.7175000000007</v>
      </c>
      <c r="W976" s="104"/>
      <c r="X976" s="136"/>
      <c r="Y976" s="135"/>
      <c r="Z976" s="114">
        <f t="shared" ref="Z976" si="144">IF((DATEDIF(G976,Z$4,"m"))&gt;=120,120,(DATEDIF(G976,Z$4,"m")))</f>
        <v>9</v>
      </c>
    </row>
    <row r="977" spans="1:26" x14ac:dyDescent="0.25">
      <c r="B977" s="105" t="s">
        <v>2877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5">SUM(T976)</f>
        <v>654.38249999999994</v>
      </c>
      <c r="U977" s="109">
        <f t="shared" si="145"/>
        <v>218.12749999999994</v>
      </c>
      <c r="V977" s="109">
        <f t="shared" si="145"/>
        <v>8071.7175000000007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2888</v>
      </c>
      <c r="C979" s="97" t="s">
        <v>2890</v>
      </c>
      <c r="D979" s="97"/>
      <c r="E979" s="97"/>
      <c r="F979" s="97" t="s">
        <v>2879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2889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146.26666666666668</v>
      </c>
      <c r="U979" s="15">
        <f t="shared" ref="U979:U980" si="147">T979-S979</f>
        <v>54.850000000000009</v>
      </c>
      <c r="V979" s="135">
        <f t="shared" ref="V979" si="148">N979-T979</f>
        <v>2048.7333333333331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8</v>
      </c>
    </row>
    <row r="980" spans="1:26" s="103" customFormat="1" ht="14.25" customHeight="1" x14ac:dyDescent="0.25">
      <c r="A980" s="97"/>
      <c r="B980" s="98" t="s">
        <v>2888</v>
      </c>
      <c r="C980" s="97" t="s">
        <v>2890</v>
      </c>
      <c r="D980" s="97"/>
      <c r="E980" s="97"/>
      <c r="F980" s="97" t="s">
        <v>2879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2889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146.26666666666668</v>
      </c>
      <c r="U980" s="15">
        <f t="shared" si="147"/>
        <v>54.850000000000009</v>
      </c>
      <c r="V980" s="135">
        <f>N980-T980</f>
        <v>2048.7333333333331</v>
      </c>
      <c r="W980" s="104" t="s">
        <v>2367</v>
      </c>
      <c r="X980" s="136"/>
      <c r="Y980" s="135"/>
      <c r="Z980" s="114">
        <f t="shared" si="149"/>
        <v>8</v>
      </c>
    </row>
    <row r="981" spans="1:26" x14ac:dyDescent="0.25">
      <c r="B981" s="105" t="s">
        <v>2891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292.53333333333336</v>
      </c>
      <c r="U981" s="109">
        <f>SUBTOTAL(9,U979:U980)</f>
        <v>109.70000000000002</v>
      </c>
      <c r="V981" s="109">
        <f t="shared" si="151"/>
        <v>4097.4666666666662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2892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2896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286.01300000000003</v>
      </c>
      <c r="U983" s="15">
        <f t="shared" ref="U983:U984" si="154">T983-S983</f>
        <v>122.57700000000003</v>
      </c>
      <c r="V983" s="135">
        <f t="shared" ref="V983" si="155">N983-T983</f>
        <v>4618.067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7</v>
      </c>
    </row>
    <row r="984" spans="1:26" s="103" customFormat="1" ht="14.25" customHeight="1" x14ac:dyDescent="0.25">
      <c r="A984" s="97"/>
      <c r="B984" s="98" t="s">
        <v>2892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2896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286.01300000000003</v>
      </c>
      <c r="U984" s="15">
        <f t="shared" si="154"/>
        <v>122.57700000000003</v>
      </c>
      <c r="V984" s="135">
        <f>N984-T984</f>
        <v>4618.067</v>
      </c>
      <c r="W984" s="104" t="s">
        <v>2367</v>
      </c>
      <c r="X984" s="136"/>
      <c r="Y984" s="135"/>
      <c r="Z984" s="114">
        <f t="shared" si="156"/>
        <v>7</v>
      </c>
    </row>
    <row r="985" spans="1:26" x14ac:dyDescent="0.25">
      <c r="B985" s="98" t="s">
        <v>2893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2896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105.11900000000001</v>
      </c>
      <c r="U985" s="15">
        <f t="shared" ref="U985:U988" si="159">T985-S985</f>
        <v>45.051000000000009</v>
      </c>
      <c r="V985" s="135">
        <f t="shared" ref="V985:V988" si="160">N985-T985</f>
        <v>1697.921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7</v>
      </c>
    </row>
    <row r="986" spans="1:26" x14ac:dyDescent="0.25">
      <c r="B986" s="98" t="s">
        <v>2893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2896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105.11900000000001</v>
      </c>
      <c r="U986" s="15">
        <f t="shared" si="159"/>
        <v>45.051000000000009</v>
      </c>
      <c r="V986" s="135">
        <f t="shared" si="160"/>
        <v>1697.921</v>
      </c>
      <c r="W986" s="104" t="s">
        <v>2367</v>
      </c>
      <c r="X986" s="136"/>
      <c r="Y986" s="135"/>
      <c r="Z986" s="114">
        <f t="shared" si="161"/>
        <v>7</v>
      </c>
    </row>
    <row r="987" spans="1:26" x14ac:dyDescent="0.25">
      <c r="B987" s="98" t="s">
        <v>2894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2896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252.42233333333331</v>
      </c>
      <c r="U987" s="15">
        <f t="shared" si="159"/>
        <v>108.18099999999998</v>
      </c>
      <c r="V987" s="135">
        <f t="shared" si="160"/>
        <v>4075.8176666666664</v>
      </c>
      <c r="W987" s="104" t="s">
        <v>2367</v>
      </c>
      <c r="X987" s="136"/>
      <c r="Y987" s="135"/>
      <c r="Z987" s="114">
        <f t="shared" si="161"/>
        <v>7</v>
      </c>
    </row>
    <row r="988" spans="1:26" x14ac:dyDescent="0.25">
      <c r="B988" s="98" t="s">
        <v>2894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2896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252.42233333333331</v>
      </c>
      <c r="U988" s="15">
        <f t="shared" si="159"/>
        <v>108.18099999999998</v>
      </c>
      <c r="V988" s="135">
        <f t="shared" si="160"/>
        <v>4075.8176666666664</v>
      </c>
      <c r="W988" s="104" t="s">
        <v>2367</v>
      </c>
      <c r="X988" s="136"/>
      <c r="Y988" s="135"/>
      <c r="Z988" s="114">
        <f t="shared" si="161"/>
        <v>7</v>
      </c>
    </row>
    <row r="989" spans="1:26" x14ac:dyDescent="0.25">
      <c r="B989" s="105" t="s">
        <v>2895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2">SUBTOTAL(9,T983:T988)</f>
        <v>1287.108666666667</v>
      </c>
      <c r="U989" s="109">
        <f t="shared" si="162"/>
        <v>551.61799999999994</v>
      </c>
      <c r="V989" s="109">
        <f t="shared" si="162"/>
        <v>20783.611333333334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2897</v>
      </c>
      <c r="C991" s="97" t="s">
        <v>2898</v>
      </c>
      <c r="D991" s="97"/>
      <c r="E991" s="97"/>
      <c r="F991" s="97" t="s">
        <v>2899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2900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649.70000000000005</v>
      </c>
      <c r="U991" s="15">
        <f t="shared" ref="U991" si="163">T991-S991</f>
        <v>324.85000000000002</v>
      </c>
      <c r="V991" s="135">
        <f>N991-T991</f>
        <v>12345.3</v>
      </c>
      <c r="W991" s="104"/>
      <c r="X991" s="136"/>
      <c r="Y991" s="135"/>
      <c r="Z991" s="114">
        <f t="shared" ref="Z991" si="164">IF((DATEDIF(G991,Z$4,"m"))&gt;=120,120,(DATEDIF(G991,Z$4,"m")))</f>
        <v>6</v>
      </c>
    </row>
    <row r="992" spans="1:26" x14ac:dyDescent="0.25">
      <c r="B992" s="105" t="s">
        <v>2901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5">SUM(T991)</f>
        <v>649.70000000000005</v>
      </c>
      <c r="U992" s="109">
        <f t="shared" si="165"/>
        <v>324.85000000000002</v>
      </c>
      <c r="V992" s="109">
        <f t="shared" si="165"/>
        <v>12345.3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2903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2908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220.22499999999997</v>
      </c>
      <c r="U994" s="15">
        <f t="shared" ref="U994:U998" si="167">T994-S994</f>
        <v>132.13499999999999</v>
      </c>
      <c r="V994" s="135">
        <f>N994-T994</f>
        <v>5066.1749999999993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5</v>
      </c>
    </row>
    <row r="995" spans="1:26" x14ac:dyDescent="0.25">
      <c r="B995" s="98" t="s">
        <v>2904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2908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334.29166666666669</v>
      </c>
      <c r="U995" s="15">
        <f t="shared" si="167"/>
        <v>200.57500000000002</v>
      </c>
      <c r="V995" s="135">
        <f t="shared" ref="V995:V998" si="170">N995-T995</f>
        <v>7689.708333333333</v>
      </c>
      <c r="W995" s="104" t="s">
        <v>2367</v>
      </c>
      <c r="X995" s="136"/>
      <c r="Y995" s="135"/>
      <c r="Z995" s="114">
        <f t="shared" si="168"/>
        <v>5</v>
      </c>
    </row>
    <row r="996" spans="1:26" x14ac:dyDescent="0.25">
      <c r="B996" s="98" t="s">
        <v>2905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2908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152.965</v>
      </c>
      <c r="U996" s="15">
        <f t="shared" si="167"/>
        <v>91.778999999999996</v>
      </c>
      <c r="V996" s="135">
        <f t="shared" si="170"/>
        <v>3519.1949999999997</v>
      </c>
      <c r="W996" s="104" t="s">
        <v>2367</v>
      </c>
      <c r="X996" s="136"/>
      <c r="Y996" s="135"/>
      <c r="Z996" s="114">
        <f t="shared" si="168"/>
        <v>5</v>
      </c>
    </row>
    <row r="997" spans="1:26" x14ac:dyDescent="0.25">
      <c r="B997" s="98" t="s">
        <v>2906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2908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465.46833333333331</v>
      </c>
      <c r="U997" s="15">
        <f t="shared" si="167"/>
        <v>279.28099999999995</v>
      </c>
      <c r="V997" s="135">
        <f t="shared" si="170"/>
        <v>10706.771666666666</v>
      </c>
      <c r="W997" s="104" t="s">
        <v>2367</v>
      </c>
      <c r="X997" s="136"/>
      <c r="Y997" s="135"/>
      <c r="Z997" s="114">
        <f t="shared" si="168"/>
        <v>5</v>
      </c>
    </row>
    <row r="998" spans="1:26" x14ac:dyDescent="0.25">
      <c r="B998" s="98" t="s">
        <v>2907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2908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174.00833333333335</v>
      </c>
      <c r="U998" s="15">
        <f t="shared" si="167"/>
        <v>104.40500000000002</v>
      </c>
      <c r="V998" s="135">
        <f t="shared" si="170"/>
        <v>4003.1916666666666</v>
      </c>
      <c r="W998" s="104" t="s">
        <v>2367</v>
      </c>
      <c r="X998" s="136"/>
      <c r="Y998" s="135"/>
      <c r="Z998" s="114">
        <f t="shared" si="168"/>
        <v>5</v>
      </c>
    </row>
    <row r="999" spans="1:26" x14ac:dyDescent="0.25">
      <c r="B999" s="105" t="s">
        <v>2902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1346.9583333333335</v>
      </c>
      <c r="U999" s="109">
        <f>SUBTOTAL(9,U994:U998)</f>
        <v>808.17499999999995</v>
      </c>
      <c r="V999" s="109">
        <f>SUBTOTAL(9,V994:V998)</f>
        <v>30985.041666666664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2909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2911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61.326666666666661</v>
      </c>
      <c r="U1001" s="15">
        <f t="shared" ref="U1001" si="171">T1001-S1001</f>
        <v>45.994999999999997</v>
      </c>
      <c r="V1001" s="135">
        <f>N1001-T1001</f>
        <v>1779.4733333333334</v>
      </c>
      <c r="W1001" s="104"/>
      <c r="X1001" s="136"/>
      <c r="Y1001" s="135"/>
      <c r="Z1001" s="114">
        <f t="shared" ref="Z1001" si="172">IF((DATEDIF(G1001,Z$4,"m"))&gt;=120,120,(DATEDIF(G1001,Z$4,"m")))</f>
        <v>4</v>
      </c>
    </row>
    <row r="1002" spans="1:26" x14ac:dyDescent="0.25">
      <c r="B1002" s="105" t="s">
        <v>2910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3">SUM(T1001)</f>
        <v>61.326666666666661</v>
      </c>
      <c r="U1002" s="109">
        <f t="shared" si="173"/>
        <v>45.994999999999997</v>
      </c>
      <c r="V1002" s="109">
        <f t="shared" si="173"/>
        <v>1779.4733333333334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2749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13547.747499999999</v>
      </c>
      <c r="U1004" s="115">
        <f>+U974+U977+U981+U989+U992+U999+U1002</f>
        <v>4372.3999999999996</v>
      </c>
      <c r="V1004" s="115">
        <f>+V974+V977+V981+V989+V992+V999+V1002</f>
        <v>161367.25249999997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2940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2911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78.485249999999994</v>
      </c>
      <c r="U1007" s="15">
        <f>T1007-S1007</f>
        <v>78.485249999999994</v>
      </c>
      <c r="V1007" s="135">
        <f>N1007-T1007</f>
        <v>9340.7447499999998</v>
      </c>
      <c r="Z1007" s="114">
        <f t="shared" ref="Z1007" si="174">IF((DATEDIF(G1007,Z$4,"m"))&gt;=120,120,(DATEDIF(G1007,Z$4,"m")))</f>
        <v>1</v>
      </c>
    </row>
    <row r="1008" spans="1:26" x14ac:dyDescent="0.25">
      <c r="B1008" s="105" t="s">
        <v>2943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78.485249999999994</v>
      </c>
      <c r="U1008" s="109">
        <f t="shared" ref="U1008:V1008" si="175">SUM(U1007)</f>
        <v>78.485249999999994</v>
      </c>
      <c r="V1008" s="109">
        <f t="shared" si="175"/>
        <v>9340.7447499999998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x14ac:dyDescent="0.25">
      <c r="A1010" s="105"/>
      <c r="B1010" s="111"/>
      <c r="N1010" s="422"/>
      <c r="O1010" s="422"/>
      <c r="P1010" s="422"/>
      <c r="Q1010" s="103"/>
      <c r="R1010" s="422"/>
      <c r="S1010" s="422"/>
      <c r="T1010" s="422"/>
      <c r="U1010" s="422"/>
      <c r="V1010" s="422"/>
      <c r="Z1010" s="114"/>
    </row>
    <row r="1011" spans="1:26" x14ac:dyDescent="0.25">
      <c r="A1011" s="105" t="s">
        <v>2942</v>
      </c>
      <c r="B1011" s="111"/>
      <c r="N1011" s="115">
        <f>+N1008</f>
        <v>9419.23</v>
      </c>
      <c r="O1011" s="422"/>
      <c r="P1011" s="422"/>
      <c r="Q1011" s="103"/>
      <c r="R1011" s="115">
        <f>+R1008</f>
        <v>78.485249999999994</v>
      </c>
      <c r="S1011" s="115">
        <f t="shared" ref="S1011:V1011" si="176">+S1008</f>
        <v>0</v>
      </c>
      <c r="T1011" s="115">
        <f t="shared" si="176"/>
        <v>78.485249999999994</v>
      </c>
      <c r="U1011" s="115">
        <f t="shared" si="176"/>
        <v>78.485249999999994</v>
      </c>
      <c r="V1011" s="115">
        <f t="shared" si="176"/>
        <v>9340.7447499999998</v>
      </c>
      <c r="Z1011" s="114"/>
    </row>
    <row r="1012" spans="1:26" x14ac:dyDescent="0.25">
      <c r="A1012" s="105"/>
      <c r="B1012" s="111"/>
      <c r="N1012" s="422"/>
      <c r="O1012" s="422"/>
      <c r="P1012" s="422"/>
      <c r="Q1012" s="103"/>
      <c r="R1012" s="422"/>
      <c r="S1012" s="422"/>
      <c r="T1012" s="422"/>
      <c r="U1012" s="422"/>
      <c r="V1012" s="422"/>
      <c r="Z1012" s="114"/>
    </row>
    <row r="1013" spans="1:26" x14ac:dyDescent="0.25">
      <c r="A1013" s="105"/>
      <c r="B1013" s="111"/>
      <c r="N1013" s="422"/>
      <c r="O1013" s="422"/>
      <c r="P1013" s="422"/>
      <c r="Q1013" s="103"/>
      <c r="R1013" s="422"/>
      <c r="S1013" s="422"/>
      <c r="T1013" s="422"/>
      <c r="U1013" s="422"/>
      <c r="V1013" s="422"/>
      <c r="Z1013" s="114"/>
    </row>
    <row r="1014" spans="1:26" x14ac:dyDescent="0.25">
      <c r="B1014" s="105"/>
      <c r="M1014" s="303"/>
      <c r="N1014" s="297"/>
      <c r="O1014" s="102"/>
      <c r="P1014" s="103"/>
      <c r="Q1014" s="282"/>
      <c r="R1014" s="298"/>
      <c r="S1014" s="298"/>
      <c r="T1014" s="298"/>
      <c r="U1014" s="298"/>
      <c r="V1014" s="298"/>
      <c r="Z1014" s="114"/>
    </row>
    <row r="1015" spans="1:26" s="295" customFormat="1" ht="16.5" thickBot="1" x14ac:dyDescent="0.3">
      <c r="A1015" s="22" t="s">
        <v>2941</v>
      </c>
      <c r="B1015" s="304"/>
      <c r="C1015" s="304"/>
      <c r="D1015" s="304"/>
      <c r="E1015" s="304"/>
      <c r="F1015" s="304"/>
      <c r="G1015" s="304"/>
      <c r="H1015" s="305"/>
      <c r="I1015" s="305"/>
      <c r="J1015" s="306"/>
      <c r="K1015" s="304"/>
      <c r="L1015" s="307"/>
      <c r="M1015" s="304"/>
      <c r="N1015" s="294">
        <f>+N969+N1004+N1011</f>
        <v>10048675.488318713</v>
      </c>
      <c r="O1015" s="297"/>
      <c r="P1015" s="297"/>
      <c r="Q1015" s="297"/>
      <c r="R1015" s="294">
        <f>+R969+R1004+R1011</f>
        <v>76709.154224878177</v>
      </c>
      <c r="S1015" s="294">
        <f>+S969+S1004+S1011</f>
        <v>6345213.8607548987</v>
      </c>
      <c r="T1015" s="294">
        <f>+T969+T1004+T1011</f>
        <v>6529717.4319295371</v>
      </c>
      <c r="U1015" s="294">
        <f>+U969+U1004+U1011</f>
        <v>184503.57117463456</v>
      </c>
      <c r="V1015" s="294">
        <f>+V969+V1004+V1011</f>
        <v>3518958.0563891809</v>
      </c>
      <c r="Z1015" s="114"/>
    </row>
    <row r="1016" spans="1:26" ht="16.5" thickTop="1" x14ac:dyDescent="0.25"/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L1" zoomScaleNormal="100" workbookViewId="0">
      <selection activeCell="S15" sqref="S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2946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Marzo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475"/>
      <c r="V5" s="476"/>
      <c r="Z5" s="121">
        <f>+'Equipos de Producción'!W4</f>
        <v>42460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Febrero 2016</v>
      </c>
      <c r="T7" s="10" t="str">
        <f>+'Equipos de Producción'!$T$6</f>
        <v>Deprec. a Registrar Febrero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2928</v>
      </c>
      <c r="C8" s="40"/>
      <c r="D8" s="40" t="s">
        <v>2929</v>
      </c>
      <c r="E8" s="40"/>
      <c r="F8" s="40" t="s">
        <v>2930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2931</v>
      </c>
      <c r="M8" s="476" t="s">
        <v>2000</v>
      </c>
      <c r="N8" s="655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444.9831666666667</v>
      </c>
      <c r="T8" s="15">
        <f>S8-R8</f>
        <v>444.9831666666667</v>
      </c>
      <c r="U8" s="135">
        <f>N8-S8</f>
        <v>26255.006833333337</v>
      </c>
      <c r="X8" s="488">
        <f>((2011-J8)*12)+(12-I8)+1</f>
        <v>31</v>
      </c>
      <c r="Y8" s="78"/>
      <c r="Z8" s="44">
        <f>IF((DATEDIF(G8,Z$5,"m"))&gt;=60,60,(DATEDIF(G8,Z$5,"m")))</f>
        <v>2</v>
      </c>
    </row>
    <row r="9" spans="1:26" ht="19.5" customHeight="1" x14ac:dyDescent="0.25">
      <c r="A9" s="40"/>
      <c r="B9" s="40" t="s">
        <v>2933</v>
      </c>
      <c r="C9" s="40" t="s">
        <v>2934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2932</v>
      </c>
      <c r="M9" s="476" t="s">
        <v>2000</v>
      </c>
      <c r="N9" s="655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209.9</v>
      </c>
      <c r="T9" s="15">
        <f>S9-R9</f>
        <v>209.9</v>
      </c>
      <c r="U9" s="135">
        <f>N9-S9</f>
        <v>12385.1</v>
      </c>
      <c r="X9" s="488">
        <f>((2011-J9)*12)+(12-I9)+1</f>
        <v>31</v>
      </c>
      <c r="Y9" s="78"/>
      <c r="Z9" s="44">
        <f>IF((DATEDIF(G9,Z$5,"m"))&gt;=60,60,(DATEDIF(G9,Z$5,"m")))</f>
        <v>2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5"/>
      <c r="Q10" s="30"/>
      <c r="R10" s="5"/>
      <c r="S10" s="313"/>
      <c r="T10" s="15"/>
      <c r="U10" s="135"/>
      <c r="X10" s="488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5"/>
      <c r="Q11" s="30"/>
      <c r="R11" s="5"/>
      <c r="S11" s="313"/>
      <c r="T11" s="15"/>
      <c r="U11" s="135"/>
      <c r="X11" s="488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5"/>
      <c r="Q12" s="30"/>
      <c r="R12" s="5"/>
      <c r="S12" s="313"/>
      <c r="T12" s="15"/>
      <c r="U12" s="135"/>
      <c r="X12" s="488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5"/>
      <c r="Q13" s="30"/>
      <c r="R13" s="5"/>
      <c r="S13" s="313"/>
      <c r="T13" s="15"/>
      <c r="U13" s="135"/>
      <c r="X13" s="488"/>
      <c r="Y13" s="78"/>
      <c r="Z13" s="44"/>
    </row>
    <row r="14" spans="1:26" ht="16.5" thickBot="1" x14ac:dyDescent="0.3">
      <c r="B14" s="489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90">
        <f>SUM(N8:N13)</f>
        <v>39294.990000000005</v>
      </c>
      <c r="O14" s="491"/>
      <c r="P14" s="491"/>
      <c r="Q14" s="490">
        <f>SUM(Q8:Q13)</f>
        <v>327.44158333333337</v>
      </c>
      <c r="R14" s="490">
        <f t="shared" ref="R14:U14" si="0">SUM(R8:R13)</f>
        <v>0</v>
      </c>
      <c r="S14" s="490">
        <f>SUM(S8:S13)</f>
        <v>654.88316666666674</v>
      </c>
      <c r="T14" s="490">
        <f t="shared" si="0"/>
        <v>654.88316666666674</v>
      </c>
      <c r="U14" s="490">
        <f t="shared" si="0"/>
        <v>38640.106833333339</v>
      </c>
      <c r="V14" s="491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I1" zoomScaleNormal="100" workbookViewId="0">
      <selection activeCell="Q14" sqref="Q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2555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31 de Marzo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42460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Febrero 2016</v>
      </c>
      <c r="T7" s="10" t="str">
        <f>+'Equipos de Producción'!$T$6</f>
        <v>Deprec. a Registrar Febrero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2" customFormat="1" ht="16.5" customHeight="1" x14ac:dyDescent="0.25">
      <c r="B8" s="593" t="s">
        <v>2630</v>
      </c>
      <c r="C8" s="594"/>
      <c r="D8" s="594"/>
      <c r="E8" s="594"/>
      <c r="F8" s="594" t="s">
        <v>884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538</v>
      </c>
      <c r="L8" s="477" t="s">
        <v>2631</v>
      </c>
      <c r="M8" s="594" t="s">
        <v>2000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2758</v>
      </c>
      <c r="C9" s="594"/>
      <c r="D9" s="594" t="s">
        <v>2759</v>
      </c>
      <c r="E9" s="594"/>
      <c r="F9" s="594" t="s">
        <v>884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538</v>
      </c>
      <c r="L9" s="477" t="s">
        <v>2757</v>
      </c>
      <c r="M9" s="594" t="s">
        <v>2000</v>
      </c>
      <c r="N9" s="598">
        <v>8023.76</v>
      </c>
      <c r="P9" s="592">
        <v>5</v>
      </c>
      <c r="Q9" s="30">
        <f>(((N9)-1)/5)/12</f>
        <v>133.71266666666668</v>
      </c>
      <c r="R9" s="30">
        <v>1470.8393333333333</v>
      </c>
      <c r="S9" s="595">
        <f>Q9*Z9</f>
        <v>1871.9773333333335</v>
      </c>
      <c r="T9" s="77">
        <f t="shared" ref="T9:T11" si="0">+S9-R9</f>
        <v>401.13800000000015</v>
      </c>
      <c r="U9" s="596">
        <f>N9-S9</f>
        <v>6151.782666666667</v>
      </c>
      <c r="X9" s="597">
        <f>((2011-J9)*12)+(12-I9)+1</f>
        <v>-36</v>
      </c>
      <c r="Y9" s="53"/>
      <c r="Z9" s="44">
        <f>IF((DATEDIF(G9,Z$5,"m"))&gt;=60,60,(DATEDIF(G9,Z$5,"m")))</f>
        <v>14</v>
      </c>
    </row>
    <row r="10" spans="1:26" s="592" customFormat="1" ht="16.5" customHeight="1" x14ac:dyDescent="0.25">
      <c r="B10" s="593" t="s">
        <v>2760</v>
      </c>
      <c r="C10" s="594"/>
      <c r="D10" s="594"/>
      <c r="E10" s="594"/>
      <c r="F10" s="594" t="s">
        <v>884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538</v>
      </c>
      <c r="L10" s="477" t="s">
        <v>2757</v>
      </c>
      <c r="M10" s="594" t="s">
        <v>2000</v>
      </c>
      <c r="N10" s="598">
        <v>4926.5</v>
      </c>
      <c r="P10" s="592">
        <v>5</v>
      </c>
      <c r="Q10" s="30">
        <f>(((N10)-1)/5)/12</f>
        <v>82.091666666666669</v>
      </c>
      <c r="R10" s="30">
        <v>903.00833333333333</v>
      </c>
      <c r="S10" s="595">
        <f>Q10*Z10</f>
        <v>1149.2833333333333</v>
      </c>
      <c r="T10" s="77">
        <f t="shared" si="0"/>
        <v>246.27499999999998</v>
      </c>
      <c r="U10" s="596">
        <f>N10-S10</f>
        <v>3777.2166666666667</v>
      </c>
      <c r="X10" s="597">
        <f>((2011-J10)*12)+(12-I10)+1</f>
        <v>-36</v>
      </c>
      <c r="Y10" s="53"/>
      <c r="Z10" s="44">
        <f>IF((DATEDIF(G10,Z$5,"m"))&gt;=60,60,(DATEDIF(G10,Z$5,"m")))</f>
        <v>14</v>
      </c>
    </row>
    <row r="11" spans="1:26" s="592" customFormat="1" ht="16.5" customHeight="1" x14ac:dyDescent="0.25">
      <c r="B11" s="593" t="s">
        <v>2815</v>
      </c>
      <c r="C11" s="594"/>
      <c r="D11" s="594"/>
      <c r="E11" s="594"/>
      <c r="F11" s="594" t="s">
        <v>884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538</v>
      </c>
      <c r="L11" s="477" t="s">
        <v>2816</v>
      </c>
      <c r="M11" s="594" t="s">
        <v>2000</v>
      </c>
      <c r="N11" s="598">
        <v>55622.73</v>
      </c>
      <c r="P11" s="592">
        <v>5</v>
      </c>
      <c r="Q11" s="30">
        <f>(((N11)-1)/5)/12</f>
        <v>927.02883333333341</v>
      </c>
      <c r="R11" s="30">
        <v>9270.2883333333339</v>
      </c>
      <c r="S11" s="595">
        <f>Q11*Z11</f>
        <v>12051.374833333335</v>
      </c>
      <c r="T11" s="77">
        <f t="shared" si="0"/>
        <v>2781.0865000000013</v>
      </c>
      <c r="U11" s="596">
        <f>N11-S11</f>
        <v>43571.355166666668</v>
      </c>
      <c r="X11" s="597">
        <f>((2011-J11)*12)+(12-I11)+1</f>
        <v>-37</v>
      </c>
      <c r="Y11" s="53"/>
      <c r="Z11" s="44">
        <f>IF((DATEDIF(G11,Z$5,"m"))&gt;=60,60,(DATEDIF(G11,Z$5,"m")))</f>
        <v>13</v>
      </c>
    </row>
    <row r="12" spans="1:26" s="592" customFormat="1" ht="16.5" customHeight="1" x14ac:dyDescent="0.25">
      <c r="B12" s="593" t="s">
        <v>2860</v>
      </c>
      <c r="C12" s="594"/>
      <c r="D12" s="594"/>
      <c r="E12" s="594"/>
      <c r="F12" s="594" t="s">
        <v>563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538</v>
      </c>
      <c r="L12" s="477" t="s">
        <v>2835</v>
      </c>
      <c r="M12" s="594" t="s">
        <v>2000</v>
      </c>
      <c r="N12" s="598">
        <v>4974.95</v>
      </c>
      <c r="P12" s="592">
        <v>5</v>
      </c>
      <c r="Q12" s="30">
        <f>(((N12)-1)/5)/12</f>
        <v>82.899166666666659</v>
      </c>
      <c r="R12" s="30">
        <v>663.19333333333327</v>
      </c>
      <c r="S12" s="595">
        <f>Q12*Z12</f>
        <v>911.89083333333326</v>
      </c>
      <c r="T12" s="77">
        <f t="shared" ref="T12" si="1">+S12-R12</f>
        <v>248.69749999999999</v>
      </c>
      <c r="U12" s="596">
        <f>N12-S12</f>
        <v>4063.0591666666664</v>
      </c>
      <c r="X12" s="597">
        <f>((2011-J12)*12)+(12-I12)+1</f>
        <v>-39</v>
      </c>
      <c r="Y12" s="53"/>
      <c r="Z12" s="44">
        <f>IF((DATEDIF(G12,Z$5,"m"))&gt;=60,60,(DATEDIF(G12,Z$5,"m")))</f>
        <v>11</v>
      </c>
    </row>
    <row r="13" spans="1:26" ht="16.5" thickBot="1" x14ac:dyDescent="0.3">
      <c r="B13" s="489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v>40806.329333333335</v>
      </c>
      <c r="S13" s="606">
        <f>SUM(S8:S12)</f>
        <v>44483.526333333335</v>
      </c>
      <c r="T13" s="606">
        <f>SUM(T8:T12)</f>
        <v>3677.197000000001</v>
      </c>
      <c r="U13" s="606">
        <f>SUM(U8:U12)</f>
        <v>57564.413666666667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Edificaciones</vt:lpstr>
      <vt:lpstr>Obras de Arte</vt:lpstr>
      <vt:lpstr>Resumén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 MR. Rivera</cp:lastModifiedBy>
  <cp:lastPrinted>2015-06-01T16:01:24Z</cp:lastPrinted>
  <dcterms:created xsi:type="dcterms:W3CDTF">2015-04-07T19:09:43Z</dcterms:created>
  <dcterms:modified xsi:type="dcterms:W3CDTF">2016-04-07T13:15:40Z</dcterms:modified>
</cp:coreProperties>
</file>