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MQTER4I0\"/>
    </mc:Choice>
  </mc:AlternateContent>
  <bookViews>
    <workbookView xWindow="720" yWindow="28125" windowWidth="18315" windowHeight="11505" tabRatio="774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'!$A$1:$Y$588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52511"/>
</workbook>
</file>

<file path=xl/calcChain.xml><?xml version="1.0" encoding="utf-8"?>
<calcChain xmlns="http://schemas.openxmlformats.org/spreadsheetml/2006/main">
  <c r="U46" i="3" l="1"/>
  <c r="T46" i="3"/>
  <c r="S46" i="3"/>
  <c r="N46" i="3"/>
  <c r="Z43" i="3"/>
  <c r="Q43" i="3"/>
  <c r="S43" i="3" s="1"/>
  <c r="Q46" i="3"/>
  <c r="N44" i="3"/>
  <c r="Z42" i="3"/>
  <c r="Q42" i="3"/>
  <c r="U43" i="3" l="1"/>
  <c r="T43" i="3"/>
  <c r="S42" i="3"/>
  <c r="U42" i="3" s="1"/>
  <c r="Q44" i="3"/>
  <c r="U44" i="3" l="1"/>
  <c r="S44" i="3"/>
  <c r="T42" i="3"/>
  <c r="T44" i="3"/>
  <c r="I19" i="10" l="1"/>
  <c r="I13" i="10" l="1"/>
  <c r="I16" i="10"/>
  <c r="Q21" i="8" l="1"/>
  <c r="Q33" i="14"/>
  <c r="Q51" i="13"/>
  <c r="N13" i="12"/>
  <c r="Q13" i="12"/>
  <c r="R1000" i="2"/>
  <c r="O106" i="7"/>
  <c r="T441" i="1"/>
  <c r="P441" i="1"/>
  <c r="R25" i="4"/>
  <c r="N51" i="13"/>
  <c r="N46" i="13"/>
  <c r="Q49" i="13"/>
  <c r="R49" i="13"/>
  <c r="N49" i="13"/>
  <c r="X48" i="13"/>
  <c r="Q48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9" i="1" l="1"/>
  <c r="T438" i="1"/>
  <c r="X12" i="12"/>
  <c r="Q12" i="12"/>
  <c r="Q19" i="8"/>
  <c r="N21" i="8"/>
  <c r="A3" i="14"/>
  <c r="N33" i="14"/>
  <c r="Q46" i="13"/>
  <c r="M106" i="7"/>
  <c r="P91" i="5"/>
  <c r="P93" i="5"/>
  <c r="N93" i="5"/>
  <c r="N25" i="4"/>
  <c r="T439" i="1" l="1"/>
  <c r="Z5" i="3"/>
  <c r="D7" i="10"/>
  <c r="N40" i="3"/>
  <c r="Q39" i="3"/>
  <c r="Q38" i="3"/>
  <c r="N36" i="3"/>
  <c r="B7" i="10" s="1"/>
  <c r="Z35" i="3"/>
  <c r="Q35" i="3"/>
  <c r="Q34" i="3"/>
  <c r="Z33" i="3"/>
  <c r="Q33" i="3"/>
  <c r="Z32" i="3"/>
  <c r="Q32" i="3"/>
  <c r="Z31" i="3"/>
  <c r="Q31" i="3"/>
  <c r="Z30" i="3"/>
  <c r="Q30" i="3"/>
  <c r="Z29" i="3"/>
  <c r="Q29" i="3"/>
  <c r="Z28" i="3"/>
  <c r="Q28" i="3"/>
  <c r="Z27" i="3"/>
  <c r="Q27" i="3"/>
  <c r="Z26" i="3"/>
  <c r="Q26" i="3"/>
  <c r="Z25" i="3"/>
  <c r="Q25" i="3"/>
  <c r="Z24" i="3"/>
  <c r="Q24" i="3"/>
  <c r="Z23" i="3"/>
  <c r="Q23" i="3"/>
  <c r="Q22" i="3"/>
  <c r="Q21" i="3"/>
  <c r="Q20" i="3"/>
  <c r="Q19" i="3"/>
  <c r="Q18" i="3"/>
  <c r="Q17" i="3"/>
  <c r="Q16" i="3"/>
  <c r="Q15" i="3"/>
  <c r="Q14" i="3"/>
  <c r="Q13" i="3"/>
  <c r="Z12" i="3"/>
  <c r="Q12" i="3"/>
  <c r="Q11" i="3"/>
  <c r="Q10" i="3"/>
  <c r="Q9" i="3"/>
  <c r="X7" i="3"/>
  <c r="Q7" i="3"/>
  <c r="Q40" i="3" l="1"/>
  <c r="S23" i="3"/>
  <c r="T23" i="3" s="1"/>
  <c r="S33" i="3"/>
  <c r="U33" i="3" s="1"/>
  <c r="S25" i="3"/>
  <c r="U25" i="3" s="1"/>
  <c r="S29" i="3"/>
  <c r="U29" i="3" s="1"/>
  <c r="Q36" i="3"/>
  <c r="Z7" i="3"/>
  <c r="S7" i="3" s="1"/>
  <c r="W4" i="14"/>
  <c r="Z34" i="3"/>
  <c r="S34" i="3" s="1"/>
  <c r="T34" i="3" s="1"/>
  <c r="Z39" i="3"/>
  <c r="Z17" i="3"/>
  <c r="S17" i="3" s="1"/>
  <c r="U17" i="3" s="1"/>
  <c r="Z19" i="3"/>
  <c r="S19" i="3" s="1"/>
  <c r="T19" i="3" s="1"/>
  <c r="Z38" i="3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S38" i="3"/>
  <c r="U38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6" i="3"/>
  <c r="U26" i="3" s="1"/>
  <c r="S28" i="3"/>
  <c r="U28" i="3" s="1"/>
  <c r="S30" i="3"/>
  <c r="U30" i="3" s="1"/>
  <c r="S32" i="3"/>
  <c r="U32" i="3" s="1"/>
  <c r="S27" i="3"/>
  <c r="U27" i="3" s="1"/>
  <c r="U23" i="3"/>
  <c r="S24" i="3"/>
  <c r="U24" i="3" s="1"/>
  <c r="S31" i="3"/>
  <c r="U31" i="3" s="1"/>
  <c r="S35" i="3"/>
  <c r="T35" i="3" s="1"/>
  <c r="U7" i="3"/>
  <c r="T7" i="3"/>
  <c r="T29" i="3"/>
  <c r="S39" i="3"/>
  <c r="T12" i="3" l="1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E7" i="10" l="1"/>
  <c r="T36" i="3"/>
  <c r="U36" i="3"/>
  <c r="F7" i="10" l="1"/>
  <c r="G7" i="10"/>
  <c r="R24" i="14"/>
  <c r="R33" i="14" s="1"/>
  <c r="D15" i="10" s="1"/>
  <c r="N24" i="14"/>
  <c r="B15" i="10" s="1"/>
  <c r="N22" i="14"/>
  <c r="W29" i="14"/>
  <c r="Q29" i="14"/>
  <c r="W28" i="14"/>
  <c r="Q28" i="14"/>
  <c r="Q27" i="14"/>
  <c r="N30" i="14"/>
  <c r="Q30" i="14"/>
  <c r="W27" i="14"/>
  <c r="N19" i="8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B16" i="10" l="1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C15" i="10" s="1"/>
  <c r="U7" i="14"/>
  <c r="S10" i="14"/>
  <c r="U21" i="14" l="1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U33" i="14" s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O103" i="7"/>
  <c r="N41" i="13" l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Q26" i="13" l="1"/>
  <c r="Q39" i="13"/>
  <c r="Q41" i="13" s="1"/>
  <c r="G111" i="2" l="1"/>
  <c r="U111" i="2"/>
  <c r="V111" i="2"/>
  <c r="U11" i="13" l="1"/>
  <c r="T11" i="13"/>
  <c r="X45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Q20" i="13" s="1"/>
  <c r="G8" i="13"/>
  <c r="Q45" i="13"/>
  <c r="W13" i="1" l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P433" i="1" l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A4" i="13"/>
  <c r="R969" i="2"/>
  <c r="R968" i="2"/>
  <c r="R964" i="2"/>
  <c r="R963" i="2"/>
  <c r="R962" i="2"/>
  <c r="R961" i="2"/>
  <c r="R960" i="2"/>
  <c r="R959" i="2"/>
  <c r="R958" i="2"/>
  <c r="Z43" i="13" l="1"/>
  <c r="S43" i="13" s="1"/>
  <c r="U43" i="13" s="1"/>
  <c r="Z48" i="13"/>
  <c r="S48" i="13" s="1"/>
  <c r="Z19" i="13"/>
  <c r="S19" i="13" s="1"/>
  <c r="Z38" i="13"/>
  <c r="S38" i="13" s="1"/>
  <c r="T38" i="13" s="1"/>
  <c r="Z37" i="13"/>
  <c r="S37" i="13" s="1"/>
  <c r="T37" i="13" s="1"/>
  <c r="Z45" i="13"/>
  <c r="S45" i="13" s="1"/>
  <c r="S46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T43" i="13" l="1"/>
  <c r="S49" i="13"/>
  <c r="T48" i="13"/>
  <c r="T49" i="13" s="1"/>
  <c r="U48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5" i="13"/>
  <c r="T46" i="13" s="1"/>
  <c r="U45" i="13"/>
  <c r="U46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51" i="13" s="1"/>
  <c r="T26" i="13"/>
  <c r="T20" i="13"/>
  <c r="T39" i="13"/>
  <c r="U20" i="13"/>
  <c r="U26" i="13"/>
  <c r="U39" i="13"/>
  <c r="R967" i="2"/>
  <c r="R966" i="2"/>
  <c r="T41" i="13" l="1"/>
  <c r="E14" i="10"/>
  <c r="U41" i="13"/>
  <c r="U51" i="13" s="1"/>
  <c r="R970" i="2"/>
  <c r="T51" i="13" l="1"/>
  <c r="F14" i="10" s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R23" i="4"/>
  <c r="N23" i="4"/>
  <c r="R22" i="4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8" i="1" l="1"/>
  <c r="V438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8" i="1" l="1"/>
  <c r="X439" i="1" s="1"/>
  <c r="W438" i="1"/>
  <c r="W439" i="1" s="1"/>
  <c r="V439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R996" i="2" s="1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C13" i="10" s="1"/>
  <c r="Z5" i="12"/>
  <c r="A4" i="12"/>
  <c r="Z11" i="12" l="1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3" i="12" l="1"/>
  <c r="T11" i="12"/>
  <c r="T12" i="12"/>
  <c r="U12" i="12"/>
  <c r="U8" i="12"/>
  <c r="E13" i="10"/>
  <c r="T9" i="12"/>
  <c r="U9" i="12"/>
  <c r="U10" i="12"/>
  <c r="T10" i="12"/>
  <c r="T8" i="12"/>
  <c r="T13" i="12" s="1"/>
  <c r="V12" i="4"/>
  <c r="V11" i="4"/>
  <c r="U13" i="12" l="1"/>
  <c r="G13" i="10"/>
  <c r="F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C16" i="10" s="1"/>
  <c r="T328" i="1"/>
  <c r="P329" i="1" l="1"/>
  <c r="P393" i="1" s="1"/>
  <c r="T329" i="1"/>
  <c r="T393" i="1" s="1"/>
  <c r="T4" i="9"/>
  <c r="Z5" i="8"/>
  <c r="W5" i="5"/>
  <c r="V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Z530" i="2" l="1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L7" i="9" s="1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V529" i="2" l="1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S21" i="8" l="1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R93" i="5" s="1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T25" i="4" s="1"/>
  <c r="V14" i="4"/>
  <c r="R47" i="7"/>
  <c r="S55" i="7"/>
  <c r="S63" i="7"/>
  <c r="S43" i="7"/>
  <c r="S57" i="7"/>
  <c r="S81" i="5"/>
  <c r="V18" i="4"/>
  <c r="V20" i="4" s="1"/>
  <c r="V25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U25" i="4" s="1"/>
  <c r="V8" i="4"/>
  <c r="T16" i="4"/>
  <c r="E8" i="10" l="1"/>
  <c r="R72" i="7"/>
  <c r="T67" i="5"/>
  <c r="R80" i="7"/>
  <c r="R48" i="7"/>
  <c r="S48" i="7"/>
  <c r="S72" i="7"/>
  <c r="R67" i="5"/>
  <c r="S65" i="5"/>
  <c r="S67" i="5" s="1"/>
  <c r="U16" i="4"/>
  <c r="V16" i="4"/>
  <c r="D11" i="10"/>
  <c r="G21" i="10"/>
  <c r="Q74" i="7"/>
  <c r="S60" i="7"/>
  <c r="R60" i="7"/>
  <c r="T91" i="5"/>
  <c r="S91" i="5"/>
  <c r="S93" i="5" s="1"/>
  <c r="E10" i="10" l="1"/>
  <c r="T93" i="5"/>
  <c r="G10" i="10" s="1"/>
  <c r="R74" i="7"/>
  <c r="F10" i="10"/>
  <c r="G8" i="10"/>
  <c r="F8" i="10"/>
  <c r="S74" i="7"/>
  <c r="W233" i="3" l="1"/>
  <c r="W232" i="3"/>
  <c r="W231" i="3"/>
  <c r="W230" i="3"/>
  <c r="W229" i="3"/>
  <c r="W228" i="3"/>
  <c r="W227" i="3"/>
  <c r="W226" i="3"/>
  <c r="W225" i="3"/>
  <c r="W224" i="3"/>
  <c r="W223" i="3"/>
  <c r="W222" i="3"/>
  <c r="W221" i="3"/>
  <c r="W220" i="3"/>
  <c r="W219" i="3"/>
  <c r="W218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C12" i="10" s="1"/>
  <c r="N1000" i="2"/>
  <c r="B12" i="10" s="1"/>
  <c r="B17" i="10" s="1"/>
  <c r="B31" i="10" s="1"/>
  <c r="T815" i="2"/>
  <c r="X184" i="1"/>
  <c r="V705" i="2"/>
  <c r="U720" i="2"/>
  <c r="V720" i="2"/>
  <c r="W184" i="1"/>
  <c r="W225" i="1" s="1"/>
  <c r="W267" i="1" s="1"/>
  <c r="V843" i="2"/>
  <c r="W313" i="1"/>
  <c r="V315" i="1"/>
  <c r="V326" i="1" s="1"/>
  <c r="V441" i="1" s="1"/>
  <c r="X313" i="1"/>
  <c r="U829" i="2"/>
  <c r="U847" i="2"/>
  <c r="V825" i="2"/>
  <c r="V873" i="2"/>
  <c r="V855" i="2"/>
  <c r="U838" i="2"/>
  <c r="T849" i="2"/>
  <c r="V371" i="2"/>
  <c r="C9" i="10"/>
  <c r="D9" i="10"/>
  <c r="X225" i="1"/>
  <c r="X267" i="1" s="1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7" i="10" l="1"/>
  <c r="U815" i="2"/>
  <c r="V815" i="2"/>
  <c r="V849" i="2"/>
  <c r="U849" i="2"/>
  <c r="W315" i="1"/>
  <c r="W326" i="1" s="1"/>
  <c r="W441" i="1" s="1"/>
  <c r="X315" i="1"/>
  <c r="X326" i="1" s="1"/>
  <c r="X441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6" i="7" s="1"/>
  <c r="Q26" i="7"/>
  <c r="Q33" i="7" s="1"/>
  <c r="Q50" i="7" s="1"/>
  <c r="Q76" i="7" s="1"/>
  <c r="Q82" i="7" s="1"/>
  <c r="Q106" i="7" s="1"/>
  <c r="S26" i="7"/>
  <c r="S33" i="7" s="1"/>
  <c r="S50" i="7" s="1"/>
  <c r="S76" i="7" s="1"/>
  <c r="S82" i="7" s="1"/>
  <c r="S106" i="7" s="1"/>
  <c r="G11" i="10" l="1"/>
  <c r="G17" i="10" s="1"/>
  <c r="F11" i="10"/>
  <c r="F17" i="10" s="1"/>
  <c r="E11" i="10"/>
  <c r="E17" i="10" s="1"/>
  <c r="C11" i="10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<sst xmlns="http://schemas.openxmlformats.org/spreadsheetml/2006/main" count="9479" uniqueCount="2785">
  <si>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</si>
  <si>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</si>
  <si>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</si>
  <si>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</si>
  <si>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</si>
  <si>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</si>
  <si>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</si>
  <si>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</si>
  <si>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</si>
  <si>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</si>
  <si>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</si>
  <si>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</si>
  <si>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</si>
  <si>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</si>
  <si>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</si>
  <si>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</si>
  <si>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</si>
  <si>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</si>
  <si>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</si>
  <si>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</si>
  <si>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</si>
  <si>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</si>
  <si>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</si>
  <si>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</si>
  <si>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</si>
  <si>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</si>
  <si>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</si>
  <si>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</si>
  <si>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</si>
  <si>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</si>
  <si>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</si>
  <si>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</si>
  <si>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</si>
  <si>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</si>
  <si>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</si>
  <si>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</si>
  <si>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</si>
  <si>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</si>
  <si>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</si>
  <si>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</si>
  <si>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</si>
  <si>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</si>
  <si>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</si>
  <si>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</si>
  <si>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</si>
  <si>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</si>
  <si>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</si>
  <si>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</si>
  <si>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</si>
  <si>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</si>
  <si>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</si>
  <si>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</si>
  <si>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</si>
  <si>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</si>
  <si>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</si>
  <si>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</si>
  <si>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</si>
  <si>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</si>
  <si>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</si>
  <si>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</si>
  <si>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</si>
  <si>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</si>
  <si>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</si>
  <si>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</si>
  <si>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</si>
  <si>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</si>
  <si>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</si>
  <si>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</si>
  <si>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</si>
  <si>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</si>
  <si>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</si>
  <si>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</si>
  <si>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</si>
  <si>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</si>
  <si>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</si>
  <si>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</si>
  <si>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</si>
  <si>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</si>
  <si>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</si>
  <si>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</si>
  <si>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</si>
  <si>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</si>
  <si>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</si>
  <si>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</si>
  <si>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</si>
  <si>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</si>
  <si>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</si>
  <si>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</si>
  <si>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</si>
  <si>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</si>
  <si>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</si>
  <si>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</si>
  <si>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</si>
  <si>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</si>
  <si>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</si>
  <si>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</si>
  <si>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</si>
  <si>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</si>
  <si>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</si>
  <si>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</si>
  <si>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</si>
  <si>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</si>
  <si>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</si>
  <si>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</si>
  <si>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</si>
  <si>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</si>
  <si>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</si>
  <si>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</si>
  <si>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</si>
  <si>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</si>
  <si>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</si>
  <si>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</si>
  <si>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</si>
  <si>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</si>
  <si>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</si>
  <si>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</si>
  <si>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</si>
  <si>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</si>
  <si>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</si>
  <si>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</si>
  <si>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</si>
  <si>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</si>
  <si>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</si>
  <si>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</si>
  <si>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</si>
  <si>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</si>
  <si>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</si>
  <si>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</si>
  <si>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</si>
  <si>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</si>
  <si>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</si>
  <si>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</si>
  <si>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</si>
  <si>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</si>
  <si>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</si>
  <si>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</si>
  <si>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</si>
  <si>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</si>
  <si>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</si>
  <si>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</si>
  <si>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</si>
  <si>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</si>
  <si>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</si>
  <si>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</si>
  <si>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</si>
  <si>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</si>
  <si>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</si>
  <si>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</si>
  <si>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</si>
  <si>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</si>
  <si>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</si>
  <si>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</si>
  <si>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</si>
  <si>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</si>
  <si>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</si>
  <si>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</si>
  <si>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</si>
  <si>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</si>
  <si>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</si>
  <si>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</si>
  <si>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</si>
  <si>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</si>
  <si>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</si>
  <si>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</si>
  <si>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</si>
  <si>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</si>
  <si>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</si>
  <si>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</si>
  <si>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</si>
  <si>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</si>
  <si>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</si>
  <si>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</si>
  <si>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</si>
  <si>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</si>
  <si>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</si>
  <si>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</si>
  <si>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</si>
  <si>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</si>
  <si>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</si>
  <si>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</si>
  <si>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</si>
  <si>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</si>
  <si>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</si>
  <si>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</si>
  <si>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</si>
  <si>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</si>
  <si>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</si>
  <si>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</si>
  <si>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</si>
  <si>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</si>
  <si>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</si>
  <si>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</si>
  <si>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</si>
  <si>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</si>
  <si>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</si>
  <si>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</si>
  <si>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</si>
  <si>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</si>
  <si>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</si>
  <si>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</si>
  <si>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</si>
  <si>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</si>
  <si>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</si>
  <si>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</si>
  <si>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</si>
  <si>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</si>
  <si>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</si>
  <si>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</si>
  <si>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</si>
  <si>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</si>
  <si>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</si>
  <si>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</si>
  <si>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</si>
  <si>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</si>
  <si>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</si>
  <si>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</si>
  <si>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</si>
  <si>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</si>
  <si>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</si>
  <si>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</si>
  <si>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</si>
  <si>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</si>
  <si>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</si>
  <si>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</si>
  <si>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</si>
  <si>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</si>
  <si>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</si>
  <si>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</si>
  <si>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</si>
  <si>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</si>
  <si>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</si>
  <si>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</si>
  <si>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</si>
  <si>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</si>
  <si>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</si>
  <si>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</si>
  <si>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</si>
  <si>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</si>
  <si>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</si>
  <si>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</si>
  <si>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</si>
  <si>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</si>
  <si>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</si>
  <si>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</si>
  <si>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</si>
  <si>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</si>
  <si>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</si>
  <si>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</si>
  <si>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</si>
  <si>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</si>
  <si>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</si>
  <si>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</si>
  <si>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</si>
  <si>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</si>
  <si>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</si>
  <si>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</si>
  <si>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</si>
  <si>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</si>
  <si>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</si>
  <si>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</si>
  <si>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</si>
  <si>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</si>
  <si>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</si>
  <si>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</si>
  <si>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</si>
  <si>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</si>
  <si>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</si>
  <si>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</si>
  <si>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</si>
  <si>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</si>
  <si>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</si>
  <si>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</si>
  <si>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</si>
  <si>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</si>
  <si>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</si>
  <si>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</si>
  <si>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</si>
  <si>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</si>
  <si>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</si>
  <si>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</si>
  <si>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</si>
  <si>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</si>
  <si>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</si>
  <si>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</si>
  <si>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</si>
  <si>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</si>
  <si>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</si>
  <si>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</si>
  <si>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</si>
  <si>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</si>
  <si>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</si>
  <si>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</si>
  <si>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</si>
  <si>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</si>
  <si>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</si>
  <si>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</si>
  <si>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</si>
  <si>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</si>
  <si>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</si>
  <si>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</si>
  <si>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</si>
  <si>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</si>
  <si>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</si>
  <si>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</si>
  <si>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</si>
  <si>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</si>
  <si>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</si>
  <si>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</si>
  <si>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</si>
  <si>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</si>
  <si>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</si>
  <si>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</si>
  <si>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</si>
  <si>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</si>
  <si>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</si>
  <si>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</si>
  <si>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</si>
  <si>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</si>
  <si>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</si>
  <si>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</si>
  <si>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</si>
  <si>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</si>
  <si>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</si>
  <si>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</si>
  <si>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</si>
  <si>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</si>
  <si>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</si>
  <si>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</si>
  <si>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</si>
  <si>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</si>
  <si>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</si>
  <si>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</si>
  <si>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</si>
  <si>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</si>
  <si>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</si>
  <si>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</si>
  <si>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</si>
  <si>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</si>
  <si>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</si>
  <si>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</si>
  <si>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</si>
  <si>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</si>
  <si>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</si>
  <si>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</si>
  <si>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</si>
  <si>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</si>
  <si>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</si>
  <si>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</si>
  <si>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</si>
  <si>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</si>
  <si>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</si>
  <si>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</si>
  <si>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</si>
  <si>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</si>
  <si>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</si>
  <si>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</si>
  <si>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</si>
  <si>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</si>
  <si>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</si>
  <si>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</si>
  <si>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</si>
  <si>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</si>
  <si>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</si>
  <si>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</si>
  <si>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</si>
  <si>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</si>
  <si>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</si>
  <si>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</si>
  <si>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</si>
  <si>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</si>
  <si>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</si>
  <si>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</si>
  <si>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</si>
  <si>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</si>
  <si>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</si>
  <si>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</si>
  <si>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</si>
  <si>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</si>
  <si>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</si>
  <si>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</si>
  <si>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</si>
  <si>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</si>
  <si>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</si>
  <si>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</si>
  <si>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</si>
  <si>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</si>
  <si>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</si>
  <si>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</si>
  <si>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</si>
  <si>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</si>
  <si>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</si>
  <si>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</si>
  <si>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</si>
  <si>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</si>
  <si>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</si>
  <si>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</si>
  <si>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</si>
  <si>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</si>
  <si>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</si>
  <si>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</si>
  <si>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</si>
  <si>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</si>
  <si>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</si>
  <si>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</si>
  <si>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</si>
  <si>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</si>
  <si>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</si>
  <si>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</si>
  <si>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</si>
  <si>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</si>
  <si>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</si>
  <si>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</si>
  <si>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</si>
  <si>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</si>
  <si>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</si>
  <si>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</si>
  <si>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</si>
  <si>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</si>
  <si>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</si>
  <si>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</si>
  <si>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</si>
  <si>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</si>
  <si>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</si>
  <si>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</si>
  <si>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</si>
  <si>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</si>
  <si>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</si>
  <si>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</si>
  <si>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</si>
  <si>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</si>
  <si>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</si>
  <si>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</si>
  <si>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</si>
  <si>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</si>
  <si>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</si>
  <si>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</si>
  <si>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</si>
  <si>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</si>
  <si>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</si>
  <si>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</si>
  <si>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</si>
  <si>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</si>
  <si>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</si>
  <si>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</si>
  <si>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</si>
  <si>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</si>
  <si>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</si>
  <si>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</si>
  <si>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</si>
  <si>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</si>
  <si>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</si>
  <si>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</si>
  <si>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</si>
  <si>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</si>
  <si>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</si>
  <si>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</si>
  <si>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</si>
  <si>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</si>
  <si>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</si>
  <si>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</si>
  <si>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</si>
  <si>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</si>
  <si>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</si>
  <si>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</si>
  <si>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</si>
  <si>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</si>
  <si>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</si>
  <si>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</si>
  <si>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</si>
  <si>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</si>
  <si>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</si>
  <si>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</si>
  <si>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</si>
  <si>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</si>
  <si>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</si>
  <si>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</si>
  <si>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</si>
  <si>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</si>
  <si>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</si>
  <si>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</si>
  <si>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</si>
  <si>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</si>
  <si>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</si>
  <si>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</si>
  <si>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</si>
  <si>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</si>
  <si>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</si>
  <si>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</si>
  <si>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</si>
  <si>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</si>
  <si>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</si>
  <si>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</si>
  <si>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</si>
  <si>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</si>
  <si>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</si>
  <si>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</si>
  <si>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</si>
  <si>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</si>
  <si>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</si>
  <si>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</si>
  <si>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</si>
  <si>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</si>
  <si>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</si>
  <si>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</si>
  <si>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</si>
  <si>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</si>
  <si>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</si>
  <si>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</si>
  <si>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</si>
  <si>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</si>
  <si>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</si>
  <si>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</si>
  <si>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</si>
  <si>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</si>
  <si>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</si>
  <si>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</si>
  <si>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</si>
  <si>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</si>
  <si>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</si>
  <si>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</si>
  <si>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</si>
  <si>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</si>
  <si>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</si>
  <si>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</si>
  <si>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</si>
  <si>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</si>
  <si>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</si>
  <si>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</si>
  <si>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</si>
  <si>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</si>
  <si>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</si>
  <si>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</si>
  <si>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</si>
  <si>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</si>
  <si>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</si>
  <si>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</si>
  <si>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</si>
  <si>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</si>
  <si>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</si>
  <si>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</si>
  <si>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</si>
  <si>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</si>
  <si>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</si>
  <si>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</si>
  <si>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</si>
  <si>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</si>
  <si>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</si>
  <si>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</si>
  <si>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</si>
  <si>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</si>
  <si>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</si>
  <si>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</si>
  <si>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</si>
  <si>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</si>
  <si>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</si>
  <si>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</si>
  <si>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</si>
  <si>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</si>
  <si>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</si>
  <si>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</si>
  <si>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</si>
  <si>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</si>
  <si>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</si>
  <si>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</si>
  <si>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</si>
  <si>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</si>
  <si>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</si>
  <si>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</si>
  <si>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</si>
  <si>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</si>
  <si>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</si>
  <si>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</si>
  <si>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</si>
  <si>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</si>
  <si>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</si>
  <si>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</si>
  <si>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</si>
  <si>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</si>
  <si>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</si>
  <si>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</si>
  <si>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</si>
  <si>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</si>
  <si>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</si>
  <si>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</si>
  <si>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</si>
  <si>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</si>
  <si>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</si>
  <si>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</si>
  <si>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</si>
  <si>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</si>
  <si>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</si>
  <si>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</si>
  <si>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</si>
  <si>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</si>
  <si>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</si>
  <si>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</si>
  <si>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</si>
  <si>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</si>
  <si>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</si>
  <si>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</si>
  <si>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</si>
  <si>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</si>
  <si>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</si>
  <si>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</si>
  <si>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</si>
  <si>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</si>
  <si>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</si>
  <si>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</si>
  <si>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</si>
  <si>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</si>
  <si>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</si>
  <si>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</si>
  <si>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</si>
  <si>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</si>
  <si>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</si>
  <si>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</si>
  <si>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</si>
  <si>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</si>
  <si>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</si>
  <si>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</si>
  <si>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</si>
  <si>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</si>
  <si>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</si>
  <si>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</si>
  <si>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</si>
  <si>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</si>
  <si>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</si>
  <si>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</si>
  <si>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</si>
  <si>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</si>
  <si>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</si>
  <si>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</si>
  <si>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</si>
  <si>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</si>
  <si>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</si>
  <si>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</si>
  <si>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</si>
  <si>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</si>
  <si>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</si>
  <si>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</si>
  <si>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</si>
  <si>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</si>
  <si>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</si>
  <si>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</si>
  <si>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</si>
  <si>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</si>
  <si>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</si>
  <si>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</si>
  <si>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</si>
  <si>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</si>
  <si>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</si>
  <si>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</si>
  <si>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</si>
  <si>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</si>
  <si>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</si>
  <si>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</si>
  <si>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</si>
  <si>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</si>
  <si>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</si>
  <si>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</si>
  <si>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</si>
  <si>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</si>
  <si>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</si>
  <si>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</si>
  <si>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</si>
  <si>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</si>
  <si>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</si>
  <si>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</si>
  <si>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</si>
  <si>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</si>
  <si>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</si>
  <si>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</si>
  <si>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</si>
  <si>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</si>
  <si>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</si>
  <si>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</si>
  <si>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</si>
  <si>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</si>
  <si>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</si>
  <si>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</si>
  <si>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</si>
  <si>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</si>
  <si>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</si>
  <si>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</si>
  <si>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</si>
  <si>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</si>
  <si>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</si>
  <si>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</si>
  <si>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</si>
  <si>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</si>
  <si>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</si>
  <si>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</si>
  <si>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</si>
  <si>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</si>
  <si>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</si>
  <si>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</si>
  <si>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</si>
  <si>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</si>
  <si>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</si>
  <si>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</si>
  <si>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</si>
  <si>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</si>
  <si>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</si>
  <si>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</si>
  <si>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</si>
  <si>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</si>
  <si>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</si>
  <si>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</si>
  <si>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</si>
  <si>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</si>
  <si>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</si>
  <si>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</si>
  <si>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</si>
  <si>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</si>
  <si>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</si>
  <si>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</si>
  <si>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</si>
  <si>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</si>
  <si>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</si>
  <si>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</si>
  <si>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</si>
  <si>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</si>
  <si>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</si>
  <si>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</si>
  <si>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</si>
  <si>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</si>
  <si>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</si>
  <si>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</si>
  <si>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</si>
  <si>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</si>
  <si>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</si>
  <si>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</si>
  <si>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</si>
  <si>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</si>
  <si>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</si>
  <si>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</si>
  <si>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</si>
  <si>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</si>
  <si>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</si>
  <si>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</si>
  <si>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</si>
  <si>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</si>
  <si>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</si>
  <si>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</si>
  <si>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</si>
  <si>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</si>
  <si>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</si>
  <si>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</si>
  <si>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</si>
  <si>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</si>
  <si>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</si>
  <si>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</si>
  <si>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</si>
  <si>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</si>
  <si>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</si>
  <si>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</si>
  <si>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</si>
  <si>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</si>
  <si>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</si>
  <si>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</si>
  <si>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</si>
  <si>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</si>
  <si>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</si>
  <si>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</si>
  <si>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</si>
  <si>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</si>
  <si>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</si>
  <si>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</si>
  <si>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</si>
  <si>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</si>
  <si>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</si>
  <si>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</si>
  <si>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</si>
  <si>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</si>
  <si>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</si>
  <si>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</si>
  <si>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</si>
  <si>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</si>
  <si>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</si>
  <si>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</si>
  <si>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</si>
  <si>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</si>
  <si>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</si>
  <si>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</si>
  <si>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</si>
  <si>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</si>
  <si>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</si>
  <si>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</si>
  <si>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</si>
  <si>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</si>
  <si>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</si>
  <si>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</si>
  <si>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</si>
  <si>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</si>
  <si>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</si>
  <si>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</si>
  <si>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</si>
  <si>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</si>
  <si>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</si>
  <si>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</si>
  <si>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</si>
  <si>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</si>
  <si>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</si>
  <si>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</si>
  <si>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</si>
  <si>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</si>
  <si>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</si>
  <si>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</si>
  <si>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</si>
  <si>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</si>
  <si>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</si>
  <si>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</si>
  <si>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</si>
  <si>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</si>
  <si>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</si>
  <si>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</si>
  <si>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</si>
  <si>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</si>
  <si>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</si>
  <si>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</si>
  <si>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</si>
  <si>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</si>
  <si>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</si>
  <si>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</si>
  <si>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</si>
  <si>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</si>
  <si>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</si>
  <si>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</si>
  <si>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</si>
  <si>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</si>
  <si>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</si>
  <si>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</si>
  <si>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</si>
  <si>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</si>
  <si>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</si>
  <si>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</si>
  <si>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</si>
  <si>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</si>
  <si>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</si>
  <si>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</si>
  <si>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</si>
  <si>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</si>
  <si>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</si>
  <si>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</si>
  <si>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</si>
  <si>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</si>
  <si>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</si>
  <si>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</si>
  <si>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</si>
  <si>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</si>
  <si>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</si>
  <si>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</si>
  <si>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</si>
  <si>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</si>
  <si>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</si>
  <si>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</si>
  <si>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</si>
  <si>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</si>
  <si>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</si>
  <si>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</si>
  <si>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</si>
  <si>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</si>
  <si>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</si>
  <si>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</si>
  <si>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</si>
  <si>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</si>
  <si>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</si>
  <si>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</si>
  <si>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</si>
  <si>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</si>
  <si>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</si>
  <si>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</si>
  <si>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</si>
  <si>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</si>
  <si>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</si>
  <si>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</si>
  <si>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</si>
  <si>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</si>
  <si>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</si>
  <si>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</si>
  <si>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</si>
  <si>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</si>
  <si>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</si>
  <si>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</si>
  <si>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</si>
  <si>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</si>
  <si>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</si>
  <si>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</si>
  <si>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</si>
  <si>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</si>
  <si>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</si>
  <si>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</si>
  <si>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</si>
  <si>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</si>
  <si>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</si>
  <si>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</si>
  <si>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</si>
  <si>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</si>
  <si>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</si>
  <si>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</si>
  <si>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</si>
  <si>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</si>
  <si>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</si>
  <si>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</si>
  <si>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</si>
  <si>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</si>
  <si>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</si>
  <si>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</si>
  <si>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</si>
  <si>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</si>
  <si>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</si>
  <si>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</si>
  <si>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</si>
  <si>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</si>
  <si>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</si>
  <si>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</si>
  <si>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</si>
  <si>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</si>
  <si>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</si>
  <si>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</si>
  <si>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</si>
  <si>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</si>
  <si>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</si>
  <si>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</si>
  <si>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</si>
  <si>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</si>
  <si>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</si>
  <si>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</si>
  <si>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</si>
  <si>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</si>
  <si>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</si>
  <si>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</si>
  <si>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</si>
  <si>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</si>
  <si>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</si>
  <si>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</si>
  <si>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</si>
  <si>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</si>
  <si>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</si>
  <si>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</si>
  <si>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</si>
  <si>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</si>
  <si>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</si>
  <si>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</si>
  <si>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</si>
  <si>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</si>
  <si>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</si>
  <si>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</si>
  <si>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</si>
  <si>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</si>
  <si>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</si>
  <si>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</si>
  <si>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</si>
  <si>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</si>
  <si>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</si>
  <si>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</si>
  <si>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</si>
  <si>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</si>
  <si>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</si>
  <si>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</si>
  <si>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</si>
  <si>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</si>
  <si>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</si>
  <si>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</si>
  <si>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</si>
  <si>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</si>
  <si>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</si>
  <si>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</si>
  <si>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</si>
  <si>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</si>
  <si>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</si>
  <si>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</si>
  <si>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</si>
  <si>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</si>
  <si>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</si>
  <si>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</si>
  <si>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</si>
  <si>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</si>
  <si>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</si>
  <si>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</si>
  <si>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</si>
  <si>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</si>
  <si>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</si>
  <si>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</si>
  <si>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</si>
  <si>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</si>
  <si>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</si>
  <si>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</si>
  <si>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</si>
  <si>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</si>
  <si>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</si>
  <si>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</si>
  <si>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</si>
  <si>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</si>
  <si>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</si>
  <si>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</si>
  <si>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</si>
  <si>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</si>
  <si>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</si>
  <si>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</si>
  <si>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</si>
  <si>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</si>
  <si>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</si>
  <si>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</si>
  <si>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</si>
  <si>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</si>
  <si>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</si>
  <si>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</si>
  <si>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</si>
  <si>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</si>
  <si>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</si>
  <si>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</si>
  <si>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</si>
  <si>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</si>
  <si>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</si>
  <si>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</si>
  <si>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</si>
  <si>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</si>
  <si>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</si>
  <si>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</si>
  <si>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</si>
  <si>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</si>
  <si>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</si>
  <si>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</si>
  <si>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</si>
  <si>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</si>
  <si>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</si>
  <si>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</si>
  <si>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</si>
  <si>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</si>
  <si>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</si>
  <si>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</si>
  <si>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</si>
  <si>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</si>
  <si>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</si>
  <si>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</si>
  <si>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</si>
  <si>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</si>
  <si>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</si>
  <si>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</si>
  <si>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</si>
  <si>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</si>
  <si>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</si>
  <si>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</si>
  <si>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</si>
  <si>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</si>
  <si>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</si>
  <si>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</si>
  <si>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</si>
  <si>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</si>
  <si>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</si>
  <si>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</si>
  <si>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</si>
  <si>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</si>
  <si>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</si>
  <si>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</si>
  <si>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</si>
  <si>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</si>
  <si>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</si>
  <si>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</si>
  <si>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</si>
  <si>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</si>
  <si>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</si>
  <si>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</si>
  <si>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</si>
  <si>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</si>
  <si>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</si>
  <si>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</si>
  <si>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</si>
  <si>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</si>
  <si>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</si>
  <si>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</si>
  <si>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</si>
  <si>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</si>
  <si>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</si>
  <si>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</si>
  <si>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</si>
  <si>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</si>
  <si>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</si>
  <si>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</si>
  <si>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</si>
  <si>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</si>
  <si>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</si>
  <si>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</si>
  <si>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</si>
  <si>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</si>
  <si>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</si>
  <si>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</si>
  <si>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</si>
  <si>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</si>
  <si>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</si>
  <si>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</si>
  <si>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</si>
  <si>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</si>
  <si>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</si>
  <si>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</si>
  <si>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</si>
  <si>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</si>
  <si>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</si>
  <si>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</si>
  <si>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</si>
  <si>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</si>
  <si>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</si>
  <si>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</si>
  <si>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</si>
  <si>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</si>
  <si>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</si>
  <si>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</si>
  <si>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</si>
  <si>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</si>
  <si>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</si>
  <si>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</si>
  <si>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</si>
  <si>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</si>
  <si>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</si>
  <si>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</si>
  <si>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</si>
  <si>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</si>
  <si>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</si>
  <si>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</si>
  <si>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</si>
  <si>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</si>
  <si>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</si>
  <si>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</si>
  <si>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</si>
  <si>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</si>
  <si>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</si>
  <si>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</si>
  <si>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</si>
  <si>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</si>
  <si>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</si>
  <si>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</si>
  <si>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</si>
  <si>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</si>
  <si>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</si>
  <si>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</si>
  <si>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</si>
  <si>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</si>
  <si>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</si>
  <si>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</si>
  <si>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</si>
  <si>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</si>
  <si>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</si>
  <si>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</si>
  <si>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</si>
  <si>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</si>
  <si>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</si>
  <si>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</si>
  <si>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</si>
  <si>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</si>
  <si>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</si>
  <si>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</si>
  <si>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</si>
  <si>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</si>
  <si>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</si>
  <si>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</si>
  <si>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</si>
  <si>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</si>
  <si>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</si>
  <si>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</si>
  <si>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</si>
  <si>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</si>
  <si>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</si>
  <si>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</si>
  <si>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</si>
  <si>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</si>
  <si>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</si>
  <si>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</si>
  <si>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</si>
  <si>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</si>
  <si>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</si>
  <si>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</si>
  <si>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</si>
  <si>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</si>
  <si>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</si>
  <si>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</si>
  <si>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</si>
  <si>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</si>
  <si>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</si>
  <si>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</si>
  <si>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</si>
  <si>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</si>
  <si>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</si>
  <si>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</si>
  <si>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</si>
  <si>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</si>
  <si>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</si>
  <si>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</si>
  <si>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</si>
  <si>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</si>
  <si>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</si>
  <si>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</si>
  <si>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</si>
  <si>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</si>
  <si>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</si>
  <si>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</si>
  <si>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</si>
  <si>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</si>
  <si>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</si>
  <si>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</si>
  <si>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</si>
  <si>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</si>
  <si>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</si>
  <si>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</si>
  <si>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</si>
  <si>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</si>
  <si>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</si>
  <si>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</si>
  <si>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</si>
  <si>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</si>
  <si>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</si>
  <si>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</si>
  <si>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</si>
  <si>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</si>
  <si>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</si>
  <si>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</si>
  <si>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</si>
  <si>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</si>
  <si>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</si>
  <si>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</si>
  <si>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</si>
  <si>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</si>
  <si>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</si>
  <si>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</si>
  <si>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</si>
  <si>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</si>
  <si>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</si>
  <si>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</si>
  <si>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</si>
  <si>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</si>
  <si>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</si>
  <si>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</si>
  <si>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</si>
  <si>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</si>
  <si>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</si>
  <si>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</si>
  <si>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</si>
  <si>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</si>
  <si>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</si>
  <si>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</si>
  <si>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</si>
  <si>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</si>
  <si>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</si>
  <si>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</si>
  <si>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</si>
  <si>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</si>
  <si>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</si>
  <si>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</si>
  <si>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</si>
  <si>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</si>
  <si>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</si>
  <si>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</si>
  <si>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</si>
  <si>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</si>
  <si>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</si>
  <si>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</si>
  <si>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</si>
  <si>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</si>
  <si>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</si>
  <si>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</si>
  <si>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</si>
  <si>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</si>
  <si>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</si>
  <si>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</si>
  <si>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</si>
  <si>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</si>
  <si>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</si>
  <si>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</si>
  <si>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</si>
  <si>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</si>
  <si>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</si>
  <si>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</si>
  <si>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</si>
  <si>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</si>
  <si>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</si>
  <si>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</si>
  <si>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</si>
  <si>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</si>
  <si>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</si>
  <si>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</si>
  <si>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</si>
  <si>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</si>
  <si>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</si>
  <si>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</si>
  <si>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</si>
  <si>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</si>
  <si>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</si>
  <si>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</si>
  <si>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</si>
  <si>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</si>
  <si>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</si>
  <si>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</si>
  <si>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</si>
  <si>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</si>
  <si>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</si>
  <si>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</si>
  <si>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</si>
  <si>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</si>
  <si>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</si>
  <si>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</si>
  <si>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</si>
  <si>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</si>
  <si>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</si>
  <si>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</si>
  <si>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</si>
  <si>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</si>
  <si>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</si>
  <si>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</si>
  <si>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</si>
  <si>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</si>
  <si>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</si>
  <si>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</si>
  <si>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</si>
  <si>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</si>
  <si>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</si>
  <si>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</si>
  <si>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</si>
  <si>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</si>
  <si>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</si>
  <si>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</si>
  <si>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</si>
  <si>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</si>
  <si>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</si>
  <si>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</si>
  <si>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</si>
  <si>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</si>
  <si>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</si>
  <si>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</si>
  <si>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</si>
  <si>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</si>
  <si>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</si>
  <si>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</si>
  <si>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</si>
  <si>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</si>
  <si>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</si>
  <si>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</si>
  <si>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</si>
  <si>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</si>
  <si>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</si>
  <si>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</si>
  <si>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</si>
  <si>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</si>
  <si>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</si>
  <si>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</si>
  <si>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</si>
  <si>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</si>
  <si>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</si>
  <si>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</si>
  <si>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</si>
  <si>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</si>
  <si>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</si>
  <si>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</si>
  <si>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</si>
  <si>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</si>
  <si>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</si>
  <si>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</si>
  <si>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</si>
  <si>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</si>
  <si>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</si>
  <si>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</si>
  <si>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</si>
  <si>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</si>
  <si>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</si>
  <si>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</si>
  <si>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</si>
  <si>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</si>
  <si>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</si>
  <si>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</si>
  <si>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</si>
  <si>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</si>
  <si>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</si>
  <si>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</si>
  <si>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</si>
  <si>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</si>
  <si>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</si>
  <si>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</si>
  <si>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</si>
  <si>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</si>
  <si>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</si>
  <si>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</si>
  <si>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</si>
  <si>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</si>
  <si>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</si>
  <si>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</si>
  <si>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</si>
  <si>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</si>
  <si>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</si>
  <si>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</si>
  <si>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</si>
  <si>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</si>
  <si>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</si>
  <si>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</si>
  <si>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</si>
  <si>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</si>
  <si>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</si>
  <si>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</si>
  <si>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</si>
  <si>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</si>
  <si>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</si>
  <si>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</si>
  <si>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</si>
  <si>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</si>
  <si>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</si>
  <si>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</si>
  <si>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</si>
  <si>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</si>
  <si>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</si>
  <si>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</si>
  <si>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</si>
  <si>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</si>
  <si>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</si>
  <si>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</si>
  <si>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</si>
  <si>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</si>
  <si>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</si>
  <si>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</si>
  <si>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</si>
  <si>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</si>
  <si>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</si>
  <si>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</si>
  <si>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</si>
  <si>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</si>
  <si>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</si>
  <si>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</si>
  <si>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</si>
  <si>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</si>
  <si>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</si>
  <si>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</si>
  <si>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</si>
  <si>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</si>
  <si>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</si>
  <si>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</si>
  <si>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</si>
  <si>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</si>
  <si>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</si>
  <si>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</si>
  <si>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</si>
  <si>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</si>
  <si>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</si>
  <si>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</si>
  <si>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</si>
  <si>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</si>
  <si>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</si>
  <si>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</si>
  <si>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</si>
  <si>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</si>
  <si>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</si>
  <si>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</si>
  <si>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</si>
  <si>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</si>
  <si>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</si>
  <si>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</si>
  <si>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</si>
  <si>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</si>
  <si>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</si>
  <si>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</si>
  <si>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</si>
  <si>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</si>
  <si>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</si>
  <si>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</si>
  <si>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</si>
  <si>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</si>
  <si>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</si>
  <si>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</si>
  <si>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</si>
  <si>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</si>
  <si>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</si>
  <si>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</si>
  <si>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</si>
  <si>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</si>
  <si>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</si>
  <si>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</si>
  <si>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</si>
  <si>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</si>
  <si>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</si>
  <si>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</si>
  <si>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</si>
  <si>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</si>
  <si>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</si>
  <si>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</si>
  <si>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</si>
  <si>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</si>
  <si>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</si>
  <si>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</si>
  <si>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</si>
  <si>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</si>
  <si>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</si>
  <si>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</si>
  <si>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</si>
  <si>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</si>
  <si>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</si>
  <si>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</si>
  <si>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</si>
  <si>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</si>
  <si>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</si>
  <si>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</si>
  <si>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</si>
  <si>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</si>
  <si>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</si>
  <si>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</si>
  <si>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</si>
  <si>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</si>
  <si>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</si>
  <si>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</si>
  <si>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</si>
  <si>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</si>
  <si>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</si>
  <si>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</si>
  <si>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</si>
  <si>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</si>
  <si>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</si>
  <si>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</si>
  <si>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</si>
  <si>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</si>
  <si>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</si>
  <si>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</si>
  <si>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</si>
  <si>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</si>
  <si>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</si>
  <si>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</si>
  <si>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</si>
  <si>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</si>
  <si>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</si>
  <si>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</si>
  <si>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</si>
  <si>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</si>
  <si>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</si>
  <si>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</si>
  <si>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</si>
  <si>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</si>
  <si>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</si>
  <si>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</si>
  <si>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</si>
  <si>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</si>
  <si>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</si>
  <si>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</si>
  <si>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</si>
  <si>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</si>
  <si>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</si>
  <si>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</si>
  <si>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</si>
  <si>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</si>
  <si>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</si>
  <si>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</si>
  <si>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</si>
  <si>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</si>
  <si>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</si>
  <si>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</si>
  <si>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</si>
  <si>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</si>
  <si>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</si>
  <si>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</si>
  <si>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</si>
  <si>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</si>
  <si>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</si>
  <si>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</si>
  <si>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</si>
  <si>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</si>
  <si>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</si>
  <si>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</si>
  <si>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</si>
  <si>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</si>
  <si>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</si>
  <si>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</si>
  <si>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</si>
  <si>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</si>
  <si>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</si>
  <si>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</si>
  <si>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</si>
  <si>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</si>
  <si>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</si>
  <si>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</si>
  <si>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</si>
  <si>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</si>
  <si>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</si>
  <si>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</si>
  <si>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</si>
  <si>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</si>
  <si>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</si>
  <si>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</si>
  <si>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</si>
  <si>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</si>
  <si>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</si>
  <si>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</si>
  <si>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</si>
  <si>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</si>
  <si>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</si>
  <si>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</si>
  <si>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</si>
  <si>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</si>
  <si>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</si>
  <si>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</si>
  <si>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</si>
  <si>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</si>
  <si>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</si>
  <si>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</si>
  <si>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</si>
  <si>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</si>
  <si>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</si>
  <si>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</si>
  <si>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</si>
  <si>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</si>
  <si>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</si>
  <si>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</si>
  <si>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</si>
  <si>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</si>
  <si>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</si>
  <si>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</si>
  <si>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</si>
  <si>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</si>
  <si>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</si>
  <si>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</si>
  <si>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</si>
  <si>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</si>
  <si>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</si>
  <si>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</si>
  <si>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</si>
  <si>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</si>
  <si>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</si>
  <si>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</si>
  <si>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</si>
  <si>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</si>
  <si>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</si>
  <si>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</si>
  <si>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</si>
  <si>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</si>
  <si>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</si>
  <si>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</si>
  <si>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</si>
  <si>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</si>
  <si>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</si>
  <si>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</si>
  <si>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</si>
  <si>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</si>
  <si>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</si>
  <si>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</si>
  <si>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</si>
  <si>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</si>
  <si>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</si>
  <si>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</si>
  <si>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</si>
  <si>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</si>
  <si>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</si>
  <si>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</si>
  <si>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</si>
  <si>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</si>
  <si>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</si>
  <si>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</si>
  <si>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</si>
  <si>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</si>
  <si>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</si>
  <si>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</si>
  <si>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</si>
  <si>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</si>
  <si>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</si>
  <si>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</si>
  <si>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</si>
  <si>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</si>
  <si>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</si>
  <si>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</si>
  <si>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</si>
  <si>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</si>
  <si>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</si>
  <si>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</si>
  <si>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</si>
  <si>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</si>
  <si>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</si>
  <si>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</si>
  <si>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</si>
  <si>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</si>
  <si>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</si>
  <si>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</si>
  <si>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</si>
  <si>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</si>
  <si>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</si>
  <si>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</si>
  <si>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</si>
  <si>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</si>
  <si>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</si>
  <si>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</si>
  <si>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</si>
  <si>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</si>
  <si>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</si>
  <si>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</si>
  <si>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</si>
  <si>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</si>
  <si>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</si>
  <si>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</si>
  <si>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</si>
  <si>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</si>
  <si>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</si>
  <si>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</si>
  <si>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</si>
  <si>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</si>
  <si>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</si>
  <si>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</si>
  <si>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</si>
  <si>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</si>
  <si>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</si>
  <si>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</si>
  <si>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</si>
  <si>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</si>
  <si>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</si>
  <si>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</si>
  <si>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</si>
  <si>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</si>
  <si>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</si>
  <si>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</si>
  <si>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</si>
  <si>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</si>
  <si>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</si>
  <si>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</si>
  <si>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</si>
  <si>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</si>
  <si>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</si>
  <si>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</si>
  <si>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</si>
  <si>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</si>
  <si>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</si>
  <si>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</si>
  <si>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</si>
  <si>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</si>
  <si>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</si>
  <si>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</si>
  <si>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</si>
  <si>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</si>
  <si>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</si>
  <si>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</si>
  <si>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</si>
  <si>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</si>
  <si>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</si>
  <si>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</si>
  <si>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</si>
  <si>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</si>
  <si>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</si>
  <si>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</si>
  <si>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</si>
  <si>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</si>
  <si>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</si>
  <si>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</si>
  <si>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</si>
  <si>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</si>
  <si>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</si>
  <si>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</si>
  <si>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</si>
  <si>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</si>
  <si>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</si>
  <si>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</si>
  <si>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</si>
  <si>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</si>
  <si>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</si>
  <si>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</si>
  <si>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</si>
  <si>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</si>
  <si>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</si>
  <si>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</si>
  <si>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</si>
  <si>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</si>
  <si>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</si>
  <si>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</si>
  <si>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</si>
  <si>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</si>
  <si>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</si>
  <si>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</si>
  <si>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</si>
  <si>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</si>
  <si>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</si>
  <si>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</si>
  <si>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</si>
  <si>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</si>
  <si>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</si>
  <si>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</si>
  <si>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</si>
  <si>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</si>
  <si>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</si>
  <si>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</si>
  <si>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</si>
  <si>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</si>
  <si>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</si>
  <si>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</si>
  <si>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</si>
  <si>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</si>
  <si>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</si>
  <si>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</si>
  <si>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</si>
  <si>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</si>
  <si>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</si>
  <si>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</si>
  <si>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</si>
  <si>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</si>
  <si>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</si>
  <si>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</si>
  <si>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</si>
  <si>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</si>
  <si>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</si>
  <si>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</si>
  <si>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</si>
  <si>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</si>
  <si>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</si>
  <si>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</si>
  <si>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</si>
  <si>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</si>
  <si>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</si>
  <si>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</si>
  <si>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</si>
  <si>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</si>
  <si>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</si>
  <si>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</si>
  <si>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</si>
  <si>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</si>
  <si>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</si>
  <si>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</si>
  <si>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</si>
  <si>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</si>
  <si>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</si>
  <si>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</si>
  <si>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</si>
  <si>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</si>
  <si>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</si>
  <si>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</si>
  <si>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</si>
  <si>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</si>
  <si>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</si>
  <si>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</si>
  <si>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</si>
  <si>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</si>
  <si>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</si>
  <si>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</si>
  <si>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</si>
  <si>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</si>
  <si>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</si>
  <si>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</si>
  <si>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</si>
  <si>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</si>
  <si>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</si>
  <si>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</si>
  <si>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</si>
  <si>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</si>
  <si>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</si>
  <si>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</si>
  <si>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</si>
  <si>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</si>
  <si>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</si>
  <si>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</si>
  <si>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</si>
  <si>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</si>
  <si>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</si>
  <si>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</si>
  <si>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</si>
  <si>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</si>
  <si>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</si>
  <si>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</si>
  <si>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</si>
  <si>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</si>
  <si>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</si>
  <si>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</si>
  <si>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</si>
  <si>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</si>
  <si>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</si>
  <si>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</si>
  <si>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</si>
  <si>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</si>
  <si>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</si>
  <si>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</si>
  <si>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</si>
  <si>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</si>
  <si>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</si>
  <si>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</si>
  <si>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</si>
  <si>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</si>
  <si>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</si>
  <si>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</si>
  <si>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</si>
  <si>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</si>
  <si>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</si>
  <si>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</si>
  <si>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</si>
  <si>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</si>
  <si>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</si>
  <si>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</si>
  <si>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</si>
  <si>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</si>
  <si>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</si>
  <si>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</si>
  <si>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</si>
  <si>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</si>
  <si>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</si>
  <si>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</si>
  <si>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</si>
  <si>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</si>
  <si>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</si>
  <si>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</si>
  <si>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</si>
  <si>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</si>
  <si>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</si>
  <si>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</si>
  <si>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</si>
  <si>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</si>
  <si>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</si>
  <si>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</si>
  <si>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</si>
  <si>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</si>
  <si>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</si>
  <si>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</si>
  <si>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</si>
  <si>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</si>
  <si>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</si>
  <si>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</si>
  <si>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</si>
  <si>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</si>
  <si>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</si>
  <si>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</si>
  <si>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</si>
  <si>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</si>
  <si>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</si>
  <si>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</si>
  <si>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</si>
  <si>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</si>
  <si>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</si>
  <si>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</si>
  <si>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</si>
  <si>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</si>
  <si>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</si>
  <si>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</si>
  <si>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</si>
  <si>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</si>
  <si>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</si>
  <si>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</si>
  <si>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</si>
  <si>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</si>
  <si>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</si>
  <si>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</si>
  <si>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</si>
  <si>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</si>
  <si>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</si>
  <si>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</si>
  <si>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</si>
  <si>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</si>
  <si>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</si>
  <si>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</si>
  <si>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</si>
  <si>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</si>
  <si>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</si>
  <si>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</si>
  <si>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</si>
  <si>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</si>
  <si>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</si>
  <si>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</si>
  <si>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</si>
  <si>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</si>
  <si>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</si>
  <si>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</si>
  <si>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</si>
  <si>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</si>
  <si>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</si>
  <si>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</si>
  <si>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</si>
  <si>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</si>
  <si>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</si>
  <si>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</si>
  <si>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</si>
  <si>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</si>
  <si>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</si>
  <si>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</si>
  <si>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</si>
  <si>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</si>
  <si>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</si>
  <si>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</si>
  <si>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</si>
  <si>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</si>
  <si>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</si>
  <si>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</si>
  <si>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</si>
  <si>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</si>
  <si>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</si>
  <si>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</si>
  <si>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</si>
  <si>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</si>
  <si>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</si>
  <si>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</si>
  <si>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</si>
  <si>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</si>
  <si>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</si>
  <si>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</si>
  <si>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</si>
  <si>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</si>
  <si>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</si>
  <si>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</si>
  <si>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</si>
  <si>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</si>
  <si>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</si>
  <si>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</si>
  <si>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</si>
  <si>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</si>
  <si>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</si>
  <si>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</si>
  <si>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</si>
  <si>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</si>
  <si>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</si>
  <si>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</si>
  <si>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</si>
  <si>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</si>
  <si>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</si>
  <si>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</si>
  <si>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</si>
  <si>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</si>
  <si>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</si>
  <si>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</si>
  <si>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</si>
  <si>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</si>
  <si>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</si>
  <si>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</si>
  <si>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</si>
  <si>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</si>
  <si>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</si>
  <si>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</si>
  <si>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</si>
  <si>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</si>
  <si>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</si>
  <si>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</si>
  <si>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</si>
  <si>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</si>
  <si>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</si>
  <si>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</si>
  <si>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</si>
  <si>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</si>
  <si>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</si>
  <si>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</si>
  <si>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</si>
  <si>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</si>
  <si>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</si>
  <si>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</si>
  <si>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</si>
  <si>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</si>
  <si>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</si>
  <si>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</si>
  <si>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</si>
  <si>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</si>
  <si>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</si>
  <si>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</si>
  <si>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</si>
  <si>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</si>
  <si>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</si>
  <si>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</si>
  <si>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</si>
  <si>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</si>
  <si>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</si>
  <si>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</si>
  <si>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</si>
  <si>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</si>
  <si>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</si>
  <si>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</si>
  <si>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</si>
  <si>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</si>
  <si>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</si>
  <si>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</si>
  <si>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</si>
  <si>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</si>
  <si>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</si>
  <si>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</si>
  <si>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</si>
  <si>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</si>
  <si>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</si>
  <si>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</si>
  <si>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</si>
  <si>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</si>
  <si>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</si>
  <si>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</si>
  <si>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</si>
  <si>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</si>
  <si>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</si>
  <si>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</si>
  <si>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</si>
  <si>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</si>
  <si>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</si>
  <si>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</si>
  <si>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</si>
  <si>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</si>
  <si>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</si>
  <si>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</si>
  <si>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</si>
  <si>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</si>
  <si>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</si>
  <si>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</si>
  <si>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</si>
  <si>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</si>
  <si>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</si>
  <si>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</si>
  <si>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</si>
  <si>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</si>
  <si>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</si>
  <si>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</si>
  <si>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</si>
  <si>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</si>
  <si>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</si>
  <si>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</si>
  <si>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</si>
  <si>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</si>
  <si>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</si>
  <si>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</si>
  <si>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</si>
  <si>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</si>
  <si>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</si>
  <si>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</si>
  <si>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</si>
  <si>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</si>
  <si>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</si>
  <si>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</si>
  <si>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</si>
  <si>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</si>
  <si>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</si>
  <si>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</si>
  <si>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</si>
  <si>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</si>
  <si>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</si>
  <si>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</si>
  <si>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</si>
  <si>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</si>
  <si>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</si>
  <si>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</si>
  <si>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</si>
  <si>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</si>
  <si>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</si>
  <si>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</si>
  <si>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</si>
  <si>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</si>
  <si>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</si>
  <si>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</si>
  <si>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</si>
  <si>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</si>
  <si>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</si>
  <si>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</si>
  <si>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</si>
  <si>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</si>
  <si>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</si>
  <si>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</si>
  <si>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</si>
  <si>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</si>
  <si>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</si>
  <si>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</si>
  <si>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</si>
  <si>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</si>
  <si>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</si>
  <si>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</si>
  <si>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</si>
  <si>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</si>
  <si>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</si>
  <si>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</si>
  <si>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</si>
  <si>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</si>
  <si>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</si>
  <si>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</si>
  <si>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</si>
  <si>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</si>
  <si>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</si>
  <si>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</si>
  <si>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</si>
  <si>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</si>
  <si>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</si>
  <si>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</si>
  <si>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</si>
  <si>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</si>
  <si>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</si>
  <si>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</si>
  <si>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</si>
  <si>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</si>
  <si>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</si>
  <si>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</si>
  <si>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</si>
  <si>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</si>
  <si>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</si>
  <si>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</si>
  <si>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</si>
  <si>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</si>
  <si>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</si>
  <si>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</si>
  <si>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</si>
  <si>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</si>
  <si>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</si>
  <si>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</si>
  <si>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</si>
  <si>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</si>
  <si>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</si>
  <si>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</si>
  <si>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</si>
  <si>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</si>
  <si>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</si>
  <si>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</si>
  <si>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</si>
  <si>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</si>
  <si>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</si>
  <si>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</si>
  <si>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</si>
  <si>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</si>
  <si>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</si>
  <si>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</si>
  <si>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</si>
  <si>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</si>
  <si>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</si>
  <si>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</si>
  <si>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</si>
  <si>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</si>
  <si>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</si>
  <si>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</si>
  <si>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</si>
  <si>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</si>
  <si>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</si>
  <si>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</si>
  <si>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</si>
  <si>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</si>
  <si>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</si>
  <si>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</si>
  <si>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</si>
  <si>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</si>
  <si>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</si>
  <si>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</si>
  <si>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</si>
  <si>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</si>
  <si>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</si>
  <si>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</si>
  <si>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</si>
  <si>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</si>
  <si>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</si>
  <si>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</si>
  <si>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</si>
  <si>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</si>
  <si>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</si>
  <si>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</si>
  <si>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</si>
  <si>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</si>
  <si>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</si>
  <si>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</si>
  <si>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</si>
  <si>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</si>
  <si>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</si>
  <si>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</si>
  <si>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</si>
  <si>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</si>
  <si>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</si>
  <si>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</si>
  <si>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</si>
  <si>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</si>
  <si>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</si>
  <si>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</si>
  <si>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</si>
  <si>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</si>
  <si>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</si>
  <si>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</si>
  <si>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</si>
  <si>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</si>
  <si>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</si>
  <si>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</si>
  <si>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</si>
  <si>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</si>
  <si>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</si>
  <si>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</si>
  <si>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</si>
  <si>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</si>
  <si>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</si>
  <si>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</si>
  <si>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</si>
  <si>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</si>
  <si>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</si>
  <si>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</si>
  <si>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</si>
  <si>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</si>
  <si>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</si>
  <si>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</si>
  <si>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</si>
  <si>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</si>
  <si>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</si>
  <si>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</si>
  <si>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</si>
  <si>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</si>
  <si>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</si>
  <si>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</si>
  <si>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</si>
  <si>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</si>
  <si>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</si>
  <si>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</si>
  <si>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</si>
  <si>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</si>
  <si>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</si>
  <si>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</si>
  <si>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</si>
  <si>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</si>
  <si>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</si>
  <si>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</si>
  <si>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</si>
  <si>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</si>
  <si>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</si>
  <si>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</si>
  <si>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</si>
  <si>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</si>
  <si>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</si>
  <si>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</si>
  <si>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</si>
  <si>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</si>
  <si>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</si>
  <si>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</si>
  <si>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</si>
  <si>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</si>
  <si>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</si>
  <si>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</si>
  <si>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</si>
  <si>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</si>
  <si>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</si>
  <si>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</si>
  <si>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</si>
  <si>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</si>
  <si>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</si>
  <si>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</si>
  <si>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</si>
  <si>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</si>
  <si>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</si>
  <si>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</si>
  <si>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</si>
  <si>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</si>
  <si>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</si>
  <si>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</si>
  <si>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</si>
  <si>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</si>
  <si>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</si>
  <si>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</si>
  <si>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</si>
  <si>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</si>
  <si>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</si>
  <si>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</si>
  <si>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</si>
  <si>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</si>
  <si>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</si>
  <si>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</si>
  <si>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</si>
  <si>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</si>
  <si>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</si>
  <si>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</si>
  <si>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</si>
  <si>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</si>
  <si>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</si>
  <si>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</si>
  <si>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</si>
  <si>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</si>
  <si>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</si>
  <si>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</si>
  <si>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</si>
  <si>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</si>
  <si>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</si>
  <si>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</si>
  <si>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</si>
  <si>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</si>
  <si>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</si>
  <si>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</si>
  <si>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</si>
  <si>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</si>
  <si>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</si>
  <si>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</si>
  <si>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</si>
  <si>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</si>
  <si>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</si>
  <si>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</si>
  <si>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</si>
  <si>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</si>
  <si>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</si>
  <si>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</si>
  <si>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</si>
  <si>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</si>
  <si>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</si>
  <si>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</si>
  <si>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</si>
  <si>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</si>
  <si>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</si>
  <si>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</si>
  <si>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</si>
  <si>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</si>
  <si>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</si>
  <si>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</si>
  <si>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</si>
  <si>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</si>
  <si>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</si>
  <si>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</si>
  <si>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</si>
  <si>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</si>
  <si>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</si>
  <si>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</si>
  <si>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</si>
  <si>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</si>
  <si>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</si>
  <si>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</si>
  <si>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</si>
  <si>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</si>
  <si>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</si>
  <si>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</si>
  <si>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</si>
  <si>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</si>
  <si>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</si>
  <si>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</si>
  <si>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</si>
  <si>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</si>
  <si>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</si>
  <si>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</si>
  <si>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</si>
  <si>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</si>
  <si>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</si>
  <si>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</si>
  <si>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</si>
  <si>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</si>
  <si>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</si>
  <si>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</si>
  <si>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</si>
  <si>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</si>
  <si>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</si>
  <si>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</si>
  <si>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</si>
  <si>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</si>
  <si>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</si>
  <si>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</si>
  <si>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</si>
  <si>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</si>
  <si>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</si>
  <si>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</si>
  <si>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</si>
  <si>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</si>
  <si>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</si>
  <si>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</si>
  <si>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</si>
  <si>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</si>
  <si>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</si>
  <si>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</si>
  <si>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</si>
  <si>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</si>
  <si>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</si>
  <si>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</si>
  <si>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</si>
  <si>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</si>
  <si>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</si>
  <si>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</si>
  <si>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</si>
  <si>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</si>
  <si>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</si>
  <si>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</si>
  <si>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</si>
  <si>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</si>
  <si>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</si>
  <si>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</si>
  <si>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</si>
  <si>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</si>
  <si>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</si>
  <si>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</si>
  <si>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</si>
  <si>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</si>
  <si>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</si>
  <si>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</si>
  <si>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</si>
  <si>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</si>
  <si>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</si>
  <si>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</si>
  <si>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</si>
  <si>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</si>
  <si>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</si>
  <si>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</si>
  <si>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</si>
  <si>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</si>
  <si>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</si>
  <si>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</si>
  <si>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</si>
  <si>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</si>
  <si>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</si>
  <si>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</si>
  <si>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</si>
  <si>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</si>
  <si>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</si>
  <si>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</si>
  <si>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</si>
  <si>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</si>
  <si>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</si>
  <si>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</si>
  <si>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</si>
  <si>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</si>
  <si>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</si>
  <si>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</si>
  <si>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</si>
  <si>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</si>
  <si>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</si>
  <si>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</si>
  <si>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</si>
  <si>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</si>
  <si>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</si>
  <si>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</si>
  <si>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</si>
  <si>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</si>
  <si>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</si>
  <si>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</si>
  <si>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</si>
  <si>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</si>
  <si>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</si>
  <si>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</si>
  <si>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</si>
  <si>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</si>
  <si>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</si>
  <si>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</si>
  <si>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</si>
  <si>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</si>
  <si>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</si>
  <si>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</si>
  <si>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</si>
  <si>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</si>
  <si>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</si>
  <si>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</si>
  <si>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</si>
  <si>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</si>
  <si>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</si>
  <si>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</si>
  <si>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</si>
  <si>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</si>
  <si>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</si>
  <si>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</si>
  <si>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</si>
  <si>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</si>
  <si>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</si>
  <si>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</si>
  <si>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</si>
  <si>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</si>
  <si>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</si>
  <si>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</si>
  <si>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</si>
  <si>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</si>
  <si>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</si>
  <si>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</si>
  <si>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</si>
  <si>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</si>
  <si>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</si>
  <si>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</si>
  <si>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</si>
  <si>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</si>
  <si>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</si>
  <si>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</si>
  <si>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</si>
  <si>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</si>
  <si>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</si>
  <si>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</si>
  <si>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</si>
  <si>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</si>
  <si>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</si>
  <si>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</si>
  <si>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</si>
  <si>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</si>
  <si>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</si>
  <si>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</si>
  <si>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</si>
  <si>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</si>
  <si>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</si>
  <si>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</si>
  <si>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</si>
  <si>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</si>
  <si>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</si>
  <si>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</si>
  <si>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</si>
  <si>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</si>
  <si>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</si>
  <si>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</si>
  <si>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</si>
  <si>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</si>
  <si>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</si>
  <si>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</si>
  <si>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</si>
  <si>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</si>
  <si>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</si>
  <si>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</si>
  <si>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</si>
  <si>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</si>
  <si>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</si>
  <si>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</si>
  <si>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</si>
  <si>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</si>
  <si>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</si>
  <si>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</si>
  <si>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</si>
  <si>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</si>
  <si>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</si>
  <si>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</si>
  <si>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</si>
  <si>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</si>
  <si>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</si>
  <si>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</si>
  <si>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</si>
  <si>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</si>
  <si>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</si>
  <si>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</si>
  <si>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</si>
  <si>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</si>
  <si>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</si>
  <si>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</si>
  <si>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</si>
  <si>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</si>
  <si>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</si>
  <si>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</si>
  <si>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</si>
  <si>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</si>
  <si>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</si>
  <si>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</si>
  <si>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</si>
  <si>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</si>
  <si>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</si>
  <si>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</si>
  <si>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</si>
  <si>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</si>
  <si>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</si>
  <si>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</si>
  <si>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</si>
  <si>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</si>
  <si>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</si>
  <si>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</si>
  <si>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</si>
  <si>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</si>
  <si>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</si>
  <si>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</si>
  <si>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</si>
  <si>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</si>
  <si>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</si>
  <si>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</si>
  <si>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</si>
  <si>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</si>
  <si>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</si>
  <si>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</si>
  <si>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</si>
  <si>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</si>
  <si>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</si>
  <si>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</si>
  <si>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</si>
  <si>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</si>
  <si>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</si>
  <si>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</si>
  <si>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</si>
  <si>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</si>
  <si>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</si>
  <si>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</si>
  <si>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</si>
  <si>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</si>
  <si>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</si>
  <si>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</si>
  <si>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</si>
  <si>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</si>
  <si>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</si>
  <si>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</si>
  <si>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</si>
  <si>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</si>
  <si>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</si>
  <si>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</si>
  <si>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</si>
  <si>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</si>
  <si>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</si>
  <si>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</si>
  <si>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</si>
  <si>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</si>
  <si>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</si>
  <si>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</si>
  <si>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</si>
  <si>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</si>
  <si>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</si>
  <si>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</si>
  <si>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</si>
  <si>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</si>
  <si>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</si>
  <si>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</si>
  <si>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</si>
  <si>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</si>
  <si>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</si>
  <si>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</si>
  <si>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</si>
  <si>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</si>
  <si>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</si>
  <si>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</si>
  <si>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</si>
  <si>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</si>
  <si>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</si>
  <si>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</si>
  <si>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</si>
  <si>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</si>
  <si>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</si>
  <si>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</si>
  <si>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</si>
  <si>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</si>
  <si>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</si>
  <si>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</si>
  <si>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</si>
  <si>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</si>
  <si>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</si>
  <si>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</si>
  <si>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</si>
  <si>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</si>
  <si>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</si>
  <si>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</si>
  <si>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</si>
  <si>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</si>
  <si>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</si>
  <si>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</si>
  <si>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</si>
  <si>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</si>
  <si>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</si>
  <si>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</si>
  <si>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</si>
  <si>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</si>
  <si>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</si>
  <si>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</si>
  <si>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</si>
  <si>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</si>
  <si>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</si>
  <si>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</si>
  <si>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</si>
  <si>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</si>
  <si>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</si>
  <si>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</si>
  <si>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</si>
  <si>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</si>
  <si>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</si>
  <si>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</si>
  <si>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</si>
  <si>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</si>
  <si>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</si>
  <si>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</si>
  <si>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</si>
  <si>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</si>
  <si>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</si>
  <si>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</si>
  <si>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</si>
  <si>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</si>
  <si>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</si>
  <si>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</si>
  <si>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</si>
  <si>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</si>
  <si>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</si>
  <si>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</si>
  <si>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</si>
  <si>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</si>
  <si>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</si>
  <si>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</si>
  <si>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</si>
  <si>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</si>
  <si>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</si>
  <si>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</si>
  <si>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</si>
  <si>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</si>
  <si>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</si>
  <si>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</si>
  <si>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</si>
  <si>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</si>
  <si>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</si>
  <si>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</si>
  <si>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</si>
  <si>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</si>
  <si>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</si>
  <si>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</si>
  <si>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</si>
  <si>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</si>
  <si>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</si>
  <si>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</si>
  <si>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</si>
  <si>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</si>
  <si>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</si>
  <si>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</si>
  <si>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</si>
  <si>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</si>
  <si>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</si>
  <si>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</si>
  <si>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</si>
  <si>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</si>
  <si>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</si>
  <si>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</si>
  <si>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</si>
  <si>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</si>
  <si>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</si>
  <si>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</si>
  <si>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</si>
  <si>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</si>
  <si>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</si>
  <si>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</si>
  <si>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</si>
  <si>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</si>
  <si>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</si>
  <si>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(Al 31 de Marzo del 2017)</t>
  </si>
  <si>
    <t>Acumulada Marzo 2017</t>
  </si>
  <si>
    <t>Deprec. a Registrar Marzo 2017</t>
  </si>
  <si>
    <t>ACONDICIONADOR DE AIRE 3 TONELADAS</t>
  </si>
  <si>
    <t>A010010011500000143</t>
  </si>
  <si>
    <t>DVR 8CH 720P PARA CAMARA SEGURIDAD DOMO 720P ALTA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</si>
</sst>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2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4"/>
  <sheetViews>
    <sheetView tabSelected="1" zoomScaleNormal="100" workbookViewId="0">
      <pane xSplit="2" ySplit="6" topLeftCell="M28" activePane="bottomRight" state="frozen"/>
      <selection sqref="A1:T2"/>
      <selection pane="topRight" sqref="A1:T2"/>
      <selection pane="bottomLeft" sqref="A1:T2"/>
      <selection pane="bottomRight" activeCell="B37" sqref="B37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W1" s="370"/>
    </row>
    <row r="2" spans="1:26" s="371" customFormat="1" ht="20.25" x14ac:dyDescent="0.3">
      <c r="A2" s="665" t="s">
        <v>2084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W2" s="370"/>
    </row>
    <row r="3" spans="1:26" s="372" customFormat="1" ht="20.25" x14ac:dyDescent="0.3">
      <c r="A3" s="664" t="s">
        <v>2779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42825</v>
      </c>
    </row>
    <row r="5" spans="1:26" x14ac:dyDescent="0.25">
      <c r="H5" s="666" t="s">
        <v>2</v>
      </c>
      <c r="I5" s="667"/>
      <c r="J5" s="668"/>
      <c r="Q5" s="669" t="s">
        <v>3</v>
      </c>
      <c r="R5" s="670"/>
      <c r="S5" s="671"/>
      <c r="T5" s="417"/>
      <c r="Z5" s="120">
        <f>+Z4</f>
        <v>42825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2773</v>
      </c>
      <c r="S6" s="10" t="s">
        <v>2780</v>
      </c>
      <c r="T6" s="10" t="s">
        <v>2781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23363.7</v>
      </c>
      <c r="T7" s="15">
        <f>S7-R7</f>
        <v>1946.9750000000022</v>
      </c>
      <c r="U7" s="134">
        <f>N7-S7</f>
        <v>54516.3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36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2663</v>
      </c>
      <c r="C9" s="97" t="s">
        <v>2662</v>
      </c>
      <c r="D9" s="97"/>
      <c r="F9" s="97" t="s">
        <v>2664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2665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716.36604166666655</v>
      </c>
      <c r="T9" s="15">
        <f>S9-R9</f>
        <v>429.81962499999992</v>
      </c>
      <c r="U9" s="453">
        <f>N9-S9</f>
        <v>7881.0264583333337</v>
      </c>
      <c r="X9" s="502"/>
      <c r="Y9" s="483"/>
      <c r="Z9" s="43">
        <f t="shared" ref="Z9:Z35" si="0">IF((DATEDIF(G9,Z$5,"m"))&gt;=60,60,(DATEDIF(G9,Z$5,"m")))</f>
        <v>5</v>
      </c>
    </row>
    <row r="10" spans="1:26" s="578" customFormat="1" ht="15" customHeight="1" x14ac:dyDescent="0.25">
      <c r="A10" s="641"/>
      <c r="B10" s="97" t="s">
        <v>2663</v>
      </c>
      <c r="C10" s="97" t="s">
        <v>2662</v>
      </c>
      <c r="D10" s="97"/>
      <c r="F10" s="97" t="s">
        <v>2664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2665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716.36604166666655</v>
      </c>
      <c r="T10" s="15">
        <f t="shared" ref="T10:T35" si="3">S10-R10</f>
        <v>429.81962499999992</v>
      </c>
      <c r="U10" s="453">
        <f t="shared" ref="U10:U35" si="4">N10-S10</f>
        <v>7881.0264583333337</v>
      </c>
      <c r="X10" s="502"/>
      <c r="Y10" s="483"/>
      <c r="Z10" s="43">
        <f t="shared" si="0"/>
        <v>5</v>
      </c>
    </row>
    <row r="11" spans="1:26" s="578" customFormat="1" ht="15" customHeight="1" x14ac:dyDescent="0.25">
      <c r="A11" s="641"/>
      <c r="B11" s="97" t="s">
        <v>2663</v>
      </c>
      <c r="C11" s="97" t="s">
        <v>2662</v>
      </c>
      <c r="D11" s="97"/>
      <c r="F11" s="97" t="s">
        <v>2664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2665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716.36604166666655</v>
      </c>
      <c r="T11" s="15">
        <f t="shared" si="3"/>
        <v>429.81962499999992</v>
      </c>
      <c r="U11" s="453">
        <f t="shared" si="4"/>
        <v>7881.0264583333337</v>
      </c>
      <c r="X11" s="502"/>
      <c r="Y11" s="483"/>
      <c r="Z11" s="43">
        <f t="shared" si="0"/>
        <v>5</v>
      </c>
    </row>
    <row r="12" spans="1:26" s="578" customFormat="1" ht="15" customHeight="1" x14ac:dyDescent="0.25">
      <c r="A12" s="641"/>
      <c r="B12" s="97" t="s">
        <v>2663</v>
      </c>
      <c r="C12" s="97" t="s">
        <v>2662</v>
      </c>
      <c r="D12" s="97"/>
      <c r="F12" s="97" t="s">
        <v>2664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2665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716.36604166666655</v>
      </c>
      <c r="T12" s="15">
        <f t="shared" si="3"/>
        <v>429.81962499999992</v>
      </c>
      <c r="U12" s="453">
        <f t="shared" si="4"/>
        <v>7881.0264583333337</v>
      </c>
      <c r="X12" s="502"/>
      <c r="Y12" s="483"/>
      <c r="Z12" s="43">
        <f t="shared" si="0"/>
        <v>5</v>
      </c>
    </row>
    <row r="13" spans="1:26" s="578" customFormat="1" ht="15" customHeight="1" x14ac:dyDescent="0.25">
      <c r="A13" s="641"/>
      <c r="B13" s="97" t="s">
        <v>2663</v>
      </c>
      <c r="C13" s="97" t="s">
        <v>2662</v>
      </c>
      <c r="D13" s="97"/>
      <c r="F13" s="97" t="s">
        <v>2664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2665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716.36604166666655</v>
      </c>
      <c r="T13" s="15">
        <f t="shared" si="3"/>
        <v>429.81962499999992</v>
      </c>
      <c r="U13" s="453">
        <f t="shared" si="4"/>
        <v>7881.0264583333337</v>
      </c>
      <c r="X13" s="502"/>
      <c r="Y13" s="483"/>
      <c r="Z13" s="43">
        <f t="shared" si="0"/>
        <v>5</v>
      </c>
    </row>
    <row r="14" spans="1:26" s="578" customFormat="1" ht="15" customHeight="1" x14ac:dyDescent="0.25">
      <c r="A14" s="641"/>
      <c r="B14" s="97" t="s">
        <v>2663</v>
      </c>
      <c r="C14" s="97" t="s">
        <v>2662</v>
      </c>
      <c r="D14" s="97"/>
      <c r="F14" s="97" t="s">
        <v>2664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2665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716.36604166666655</v>
      </c>
      <c r="T14" s="15">
        <f t="shared" si="3"/>
        <v>429.81962499999992</v>
      </c>
      <c r="U14" s="453">
        <f t="shared" si="4"/>
        <v>7881.0264583333337</v>
      </c>
      <c r="X14" s="502"/>
      <c r="Y14" s="483"/>
      <c r="Z14" s="43">
        <f t="shared" si="0"/>
        <v>5</v>
      </c>
    </row>
    <row r="15" spans="1:26" s="578" customFormat="1" ht="15" customHeight="1" x14ac:dyDescent="0.25">
      <c r="A15" s="641"/>
      <c r="B15" s="97" t="s">
        <v>2663</v>
      </c>
      <c r="C15" s="97" t="s">
        <v>2662</v>
      </c>
      <c r="D15" s="97"/>
      <c r="F15" s="97" t="s">
        <v>2664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2665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716.36604166666655</v>
      </c>
      <c r="T15" s="15">
        <f t="shared" si="3"/>
        <v>429.81962499999992</v>
      </c>
      <c r="U15" s="453">
        <f t="shared" si="4"/>
        <v>7881.0264583333337</v>
      </c>
      <c r="X15" s="502"/>
      <c r="Y15" s="483"/>
      <c r="Z15" s="43">
        <f t="shared" si="0"/>
        <v>5</v>
      </c>
    </row>
    <row r="16" spans="1:26" s="578" customFormat="1" ht="15" customHeight="1" x14ac:dyDescent="0.25">
      <c r="A16" s="641"/>
      <c r="B16" s="97" t="s">
        <v>2663</v>
      </c>
      <c r="C16" s="97" t="s">
        <v>2662</v>
      </c>
      <c r="D16" s="97"/>
      <c r="F16" s="97" t="s">
        <v>2664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2665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716.36604166666655</v>
      </c>
      <c r="T16" s="15">
        <f t="shared" si="3"/>
        <v>429.81962499999992</v>
      </c>
      <c r="U16" s="453">
        <f t="shared" si="4"/>
        <v>7881.0264583333337</v>
      </c>
      <c r="X16" s="502"/>
      <c r="Y16" s="483"/>
      <c r="Z16" s="43">
        <f t="shared" si="0"/>
        <v>5</v>
      </c>
    </row>
    <row r="17" spans="1:26" s="578" customFormat="1" ht="15" customHeight="1" x14ac:dyDescent="0.25">
      <c r="A17" s="641"/>
      <c r="B17" s="97" t="s">
        <v>2663</v>
      </c>
      <c r="C17" s="97" t="s">
        <v>2662</v>
      </c>
      <c r="D17" s="97"/>
      <c r="F17" s="97" t="s">
        <v>2664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2665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716.36604166666655</v>
      </c>
      <c r="T17" s="15">
        <f t="shared" si="3"/>
        <v>429.81962499999992</v>
      </c>
      <c r="U17" s="453">
        <f t="shared" si="4"/>
        <v>7881.0264583333337</v>
      </c>
      <c r="X17" s="502"/>
      <c r="Y17" s="483"/>
      <c r="Z17" s="43">
        <f t="shared" si="0"/>
        <v>5</v>
      </c>
    </row>
    <row r="18" spans="1:26" s="578" customFormat="1" ht="15" customHeight="1" x14ac:dyDescent="0.25">
      <c r="A18" s="641"/>
      <c r="B18" s="97" t="s">
        <v>2663</v>
      </c>
      <c r="C18" s="97" t="s">
        <v>2662</v>
      </c>
      <c r="D18" s="97"/>
      <c r="F18" s="97" t="s">
        <v>2664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2665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716.36604166666655</v>
      </c>
      <c r="T18" s="15">
        <f t="shared" si="3"/>
        <v>429.81962499999992</v>
      </c>
      <c r="U18" s="453">
        <f t="shared" si="4"/>
        <v>7881.0264583333337</v>
      </c>
      <c r="X18" s="502"/>
      <c r="Y18" s="483"/>
      <c r="Z18" s="43">
        <f t="shared" si="0"/>
        <v>5</v>
      </c>
    </row>
    <row r="19" spans="1:26" s="578" customFormat="1" ht="15" customHeight="1" x14ac:dyDescent="0.25">
      <c r="A19" s="641"/>
      <c r="B19" s="97" t="s">
        <v>2663</v>
      </c>
      <c r="C19" s="97" t="s">
        <v>2662</v>
      </c>
      <c r="D19" s="97"/>
      <c r="F19" s="97" t="s">
        <v>2664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2665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716.36604166666655</v>
      </c>
      <c r="T19" s="15">
        <f t="shared" si="3"/>
        <v>429.81962499999992</v>
      </c>
      <c r="U19" s="453">
        <f t="shared" si="4"/>
        <v>7881.0264583333337</v>
      </c>
      <c r="X19" s="502"/>
      <c r="Y19" s="483"/>
      <c r="Z19" s="43">
        <f t="shared" si="0"/>
        <v>5</v>
      </c>
    </row>
    <row r="20" spans="1:26" s="578" customFormat="1" ht="15" customHeight="1" x14ac:dyDescent="0.25">
      <c r="A20" s="641"/>
      <c r="B20" s="97" t="s">
        <v>2663</v>
      </c>
      <c r="C20" s="97" t="s">
        <v>2662</v>
      </c>
      <c r="D20" s="97"/>
      <c r="F20" s="97" t="s">
        <v>2664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2665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716.36604166666655</v>
      </c>
      <c r="T20" s="15">
        <f t="shared" si="3"/>
        <v>429.81962499999992</v>
      </c>
      <c r="U20" s="453">
        <f t="shared" si="4"/>
        <v>7881.0264583333337</v>
      </c>
      <c r="X20" s="502"/>
      <c r="Y20" s="483"/>
      <c r="Z20" s="43">
        <f t="shared" si="0"/>
        <v>5</v>
      </c>
    </row>
    <row r="21" spans="1:26" s="578" customFormat="1" ht="15" customHeight="1" x14ac:dyDescent="0.25">
      <c r="A21" s="641"/>
      <c r="B21" s="97" t="s">
        <v>2663</v>
      </c>
      <c r="C21" s="97" t="s">
        <v>2662</v>
      </c>
      <c r="D21" s="97"/>
      <c r="F21" s="97" t="s">
        <v>2664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2665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716.36604166666655</v>
      </c>
      <c r="T21" s="15">
        <f t="shared" si="3"/>
        <v>429.81962499999992</v>
      </c>
      <c r="U21" s="453">
        <f t="shared" si="4"/>
        <v>7881.0264583333337</v>
      </c>
      <c r="X21" s="502"/>
      <c r="Y21" s="483"/>
      <c r="Z21" s="43">
        <f t="shared" si="0"/>
        <v>5</v>
      </c>
    </row>
    <row r="22" spans="1:26" s="578" customFormat="1" ht="15" customHeight="1" x14ac:dyDescent="0.25">
      <c r="A22" s="641"/>
      <c r="B22" s="97" t="s">
        <v>2663</v>
      </c>
      <c r="C22" s="97" t="s">
        <v>2662</v>
      </c>
      <c r="D22" s="97"/>
      <c r="F22" s="97" t="s">
        <v>2664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2665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716.36604166666655</v>
      </c>
      <c r="T22" s="15">
        <f t="shared" si="3"/>
        <v>429.81962499999992</v>
      </c>
      <c r="U22" s="453">
        <f t="shared" si="4"/>
        <v>7881.0264583333337</v>
      </c>
      <c r="X22" s="502"/>
      <c r="Y22" s="483"/>
      <c r="Z22" s="43">
        <f t="shared" si="0"/>
        <v>5</v>
      </c>
    </row>
    <row r="23" spans="1:26" s="578" customFormat="1" ht="15" customHeight="1" x14ac:dyDescent="0.25">
      <c r="A23" s="641"/>
      <c r="B23" s="97" t="s">
        <v>2663</v>
      </c>
      <c r="C23" s="97" t="s">
        <v>2662</v>
      </c>
      <c r="D23" s="97"/>
      <c r="F23" s="97" t="s">
        <v>2664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2665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716.36604166666655</v>
      </c>
      <c r="T23" s="15">
        <f t="shared" si="3"/>
        <v>429.81962499999992</v>
      </c>
      <c r="U23" s="453">
        <f t="shared" si="4"/>
        <v>7881.0264583333337</v>
      </c>
      <c r="X23" s="502"/>
      <c r="Y23" s="483"/>
      <c r="Z23" s="43">
        <f t="shared" si="0"/>
        <v>5</v>
      </c>
    </row>
    <row r="24" spans="1:26" s="578" customFormat="1" ht="15" customHeight="1" x14ac:dyDescent="0.25">
      <c r="A24" s="641"/>
      <c r="B24" s="97" t="s">
        <v>2663</v>
      </c>
      <c r="C24" s="97" t="s">
        <v>2662</v>
      </c>
      <c r="D24" s="97"/>
      <c r="F24" s="97" t="s">
        <v>2664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2665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716.36604166666655</v>
      </c>
      <c r="T24" s="15">
        <f t="shared" si="3"/>
        <v>429.81962499999992</v>
      </c>
      <c r="U24" s="453">
        <f t="shared" si="4"/>
        <v>7881.0264583333337</v>
      </c>
      <c r="X24" s="502"/>
      <c r="Y24" s="483"/>
      <c r="Z24" s="43">
        <f t="shared" si="0"/>
        <v>5</v>
      </c>
    </row>
    <row r="25" spans="1:26" s="578" customFormat="1" ht="15" customHeight="1" x14ac:dyDescent="0.25">
      <c r="A25" s="641"/>
      <c r="B25" s="97" t="s">
        <v>2663</v>
      </c>
      <c r="C25" s="97" t="s">
        <v>2662</v>
      </c>
      <c r="D25" s="97"/>
      <c r="F25" s="97" t="s">
        <v>2664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2665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716.36604166666655</v>
      </c>
      <c r="T25" s="15">
        <f t="shared" si="3"/>
        <v>429.81962499999992</v>
      </c>
      <c r="U25" s="453">
        <f t="shared" si="4"/>
        <v>7881.0264583333337</v>
      </c>
      <c r="X25" s="502"/>
      <c r="Y25" s="483"/>
      <c r="Z25" s="43">
        <f t="shared" si="0"/>
        <v>5</v>
      </c>
    </row>
    <row r="26" spans="1:26" s="578" customFormat="1" ht="15" customHeight="1" x14ac:dyDescent="0.25">
      <c r="A26" s="641"/>
      <c r="B26" s="97" t="s">
        <v>2663</v>
      </c>
      <c r="C26" s="97" t="s">
        <v>2662</v>
      </c>
      <c r="D26" s="97"/>
      <c r="F26" s="97" t="s">
        <v>2664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2665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716.36604166666655</v>
      </c>
      <c r="T26" s="15">
        <f t="shared" si="3"/>
        <v>429.81962499999992</v>
      </c>
      <c r="U26" s="453">
        <f t="shared" si="4"/>
        <v>7881.0264583333337</v>
      </c>
      <c r="X26" s="502"/>
      <c r="Y26" s="483"/>
      <c r="Z26" s="43">
        <f t="shared" si="0"/>
        <v>5</v>
      </c>
    </row>
    <row r="27" spans="1:26" s="578" customFormat="1" ht="15" customHeight="1" x14ac:dyDescent="0.25">
      <c r="A27" s="641"/>
      <c r="B27" s="97" t="s">
        <v>2663</v>
      </c>
      <c r="C27" s="97" t="s">
        <v>2662</v>
      </c>
      <c r="D27" s="97"/>
      <c r="F27" s="97" t="s">
        <v>2664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2665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716.36604166666655</v>
      </c>
      <c r="T27" s="15">
        <f t="shared" si="3"/>
        <v>429.81962499999992</v>
      </c>
      <c r="U27" s="453">
        <f t="shared" si="4"/>
        <v>7881.0264583333337</v>
      </c>
      <c r="X27" s="502"/>
      <c r="Y27" s="483"/>
      <c r="Z27" s="43">
        <f t="shared" si="0"/>
        <v>5</v>
      </c>
    </row>
    <row r="28" spans="1:26" s="578" customFormat="1" ht="15" customHeight="1" x14ac:dyDescent="0.25">
      <c r="A28" s="641"/>
      <c r="B28" s="97" t="s">
        <v>2663</v>
      </c>
      <c r="C28" s="97" t="s">
        <v>2662</v>
      </c>
      <c r="D28" s="97"/>
      <c r="F28" s="97" t="s">
        <v>2664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2665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716.36604166666655</v>
      </c>
      <c r="T28" s="15">
        <f t="shared" si="3"/>
        <v>429.81962499999992</v>
      </c>
      <c r="U28" s="453">
        <f t="shared" si="4"/>
        <v>7881.0264583333337</v>
      </c>
      <c r="X28" s="502"/>
      <c r="Y28" s="483"/>
      <c r="Z28" s="43">
        <f t="shared" si="0"/>
        <v>5</v>
      </c>
    </row>
    <row r="29" spans="1:26" s="578" customFormat="1" ht="15" customHeight="1" x14ac:dyDescent="0.25">
      <c r="A29" s="641"/>
      <c r="B29" s="97" t="s">
        <v>2663</v>
      </c>
      <c r="C29" s="97" t="s">
        <v>2662</v>
      </c>
      <c r="D29" s="97"/>
      <c r="F29" s="97" t="s">
        <v>2664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2665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716.36604166666655</v>
      </c>
      <c r="T29" s="15">
        <f t="shared" si="3"/>
        <v>429.81962499999992</v>
      </c>
      <c r="U29" s="453">
        <f t="shared" si="4"/>
        <v>7881.0264583333337</v>
      </c>
      <c r="X29" s="502"/>
      <c r="Y29" s="483"/>
      <c r="Z29" s="43">
        <f t="shared" si="0"/>
        <v>5</v>
      </c>
    </row>
    <row r="30" spans="1:26" s="578" customFormat="1" ht="15" customHeight="1" x14ac:dyDescent="0.25">
      <c r="A30" s="641"/>
      <c r="B30" s="97" t="s">
        <v>2663</v>
      </c>
      <c r="C30" s="97" t="s">
        <v>2662</v>
      </c>
      <c r="D30" s="97"/>
      <c r="F30" s="97" t="s">
        <v>2664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2665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716.36604166666655</v>
      </c>
      <c r="T30" s="15">
        <f t="shared" si="3"/>
        <v>429.81962499999992</v>
      </c>
      <c r="U30" s="453">
        <f t="shared" si="4"/>
        <v>7881.0264583333337</v>
      </c>
      <c r="X30" s="502"/>
      <c r="Y30" s="483"/>
      <c r="Z30" s="43">
        <f t="shared" si="0"/>
        <v>5</v>
      </c>
    </row>
    <row r="31" spans="1:26" s="578" customFormat="1" ht="15" customHeight="1" x14ac:dyDescent="0.25">
      <c r="A31" s="641"/>
      <c r="B31" s="97" t="s">
        <v>2663</v>
      </c>
      <c r="C31" s="97" t="s">
        <v>2662</v>
      </c>
      <c r="D31" s="97"/>
      <c r="F31" s="97" t="s">
        <v>2664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2665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716.36604166666655</v>
      </c>
      <c r="T31" s="15">
        <f t="shared" si="3"/>
        <v>429.81962499999992</v>
      </c>
      <c r="U31" s="453">
        <f t="shared" si="4"/>
        <v>7881.0264583333337</v>
      </c>
      <c r="X31" s="502"/>
      <c r="Y31" s="483"/>
      <c r="Z31" s="43">
        <f t="shared" si="0"/>
        <v>5</v>
      </c>
    </row>
    <row r="32" spans="1:26" s="578" customFormat="1" ht="15" customHeight="1" x14ac:dyDescent="0.25">
      <c r="A32" s="641"/>
      <c r="B32" s="97" t="s">
        <v>2663</v>
      </c>
      <c r="C32" s="97" t="s">
        <v>2662</v>
      </c>
      <c r="D32" s="97"/>
      <c r="F32" s="97" t="s">
        <v>2664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2665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716.36604166666655</v>
      </c>
      <c r="T32" s="15">
        <f t="shared" si="3"/>
        <v>429.81962499999992</v>
      </c>
      <c r="U32" s="453">
        <f t="shared" si="4"/>
        <v>7881.0264583333337</v>
      </c>
      <c r="X32" s="502"/>
      <c r="Y32" s="483"/>
      <c r="Z32" s="43">
        <f t="shared" si="0"/>
        <v>5</v>
      </c>
    </row>
    <row r="33" spans="1:26" s="578" customFormat="1" ht="15" customHeight="1" x14ac:dyDescent="0.25">
      <c r="A33" s="641"/>
      <c r="B33" s="97" t="s">
        <v>2663</v>
      </c>
      <c r="C33" s="97" t="s">
        <v>2662</v>
      </c>
      <c r="D33" s="97"/>
      <c r="F33" s="97" t="s">
        <v>2664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2665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716.36604166666655</v>
      </c>
      <c r="T33" s="15">
        <f t="shared" si="3"/>
        <v>429.81962499999992</v>
      </c>
      <c r="U33" s="453">
        <f t="shared" si="4"/>
        <v>7881.0264583333337</v>
      </c>
      <c r="X33" s="502"/>
      <c r="Y33" s="483"/>
      <c r="Z33" s="43">
        <f t="shared" si="0"/>
        <v>5</v>
      </c>
    </row>
    <row r="34" spans="1:26" s="578" customFormat="1" ht="15" customHeight="1" x14ac:dyDescent="0.25">
      <c r="A34" s="641"/>
      <c r="B34" s="97" t="s">
        <v>2663</v>
      </c>
      <c r="C34" s="97" t="s">
        <v>2662</v>
      </c>
      <c r="D34" s="97"/>
      <c r="F34" s="97" t="s">
        <v>2664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2665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716.36604166666655</v>
      </c>
      <c r="T34" s="15">
        <f t="shared" si="3"/>
        <v>429.81962499999992</v>
      </c>
      <c r="U34" s="453">
        <f t="shared" si="4"/>
        <v>7881.0264583333337</v>
      </c>
      <c r="X34" s="502"/>
      <c r="Y34" s="483"/>
      <c r="Z34" s="43">
        <f t="shared" si="0"/>
        <v>5</v>
      </c>
    </row>
    <row r="35" spans="1:26" s="578" customFormat="1" ht="15" customHeight="1" x14ac:dyDescent="0.25">
      <c r="A35" s="641"/>
      <c r="B35" s="97" t="s">
        <v>2663</v>
      </c>
      <c r="C35" s="97" t="s">
        <v>2662</v>
      </c>
      <c r="D35" s="97"/>
      <c r="F35" s="97" t="s">
        <v>2664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2665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716.36604166666655</v>
      </c>
      <c r="T35" s="15">
        <f t="shared" si="3"/>
        <v>429.81962499999992</v>
      </c>
      <c r="U35" s="453">
        <f t="shared" si="4"/>
        <v>7881.0264583333337</v>
      </c>
      <c r="X35" s="502"/>
      <c r="Y35" s="483"/>
      <c r="Z35" s="43">
        <f t="shared" si="0"/>
        <v>5</v>
      </c>
    </row>
    <row r="36" spans="1:26" ht="15" customHeight="1" x14ac:dyDescent="0.25">
      <c r="A36" s="40"/>
      <c r="B36" s="576" t="s">
        <v>2693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19341.883124999997</v>
      </c>
      <c r="T36" s="114">
        <f>SUM(T9:T35)</f>
        <v>11605.129875000001</v>
      </c>
      <c r="U36" s="114">
        <f>SUM(U9:U35)</f>
        <v>212787.71437500001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2663</v>
      </c>
      <c r="C38" s="97" t="s">
        <v>2662</v>
      </c>
      <c r="D38" s="97"/>
      <c r="F38" s="97" t="s">
        <v>2664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2748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618.86</v>
      </c>
      <c r="T38" s="15">
        <f t="shared" ref="T38:T39" si="7">S38-R38</f>
        <v>618.86</v>
      </c>
      <c r="U38" s="453">
        <f t="shared" ref="U38:U39" si="8">N38-S38</f>
        <v>11759.34</v>
      </c>
      <c r="X38" s="502"/>
      <c r="Y38" s="483"/>
      <c r="Z38" s="43">
        <f>IF((DATEDIF(G38,Z$5,"m"))&gt;=60,60,(DATEDIF(G38,Z$5,"m")))</f>
        <v>3</v>
      </c>
    </row>
    <row r="39" spans="1:26" s="578" customFormat="1" ht="15" customHeight="1" x14ac:dyDescent="0.25">
      <c r="A39" s="641"/>
      <c r="B39" s="97" t="s">
        <v>2663</v>
      </c>
      <c r="C39" s="97" t="s">
        <v>2662</v>
      </c>
      <c r="D39" s="97"/>
      <c r="F39" s="97" t="s">
        <v>2664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2748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618.86</v>
      </c>
      <c r="T39" s="15">
        <f t="shared" si="7"/>
        <v>618.86</v>
      </c>
      <c r="U39" s="453">
        <f t="shared" si="8"/>
        <v>11759.34</v>
      </c>
      <c r="X39" s="502"/>
      <c r="Y39" s="483"/>
      <c r="Z39" s="43">
        <f>IF((DATEDIF(G39,Z$5,"m"))&gt;=60,60,(DATEDIF(G39,Z$5,"m")))</f>
        <v>3</v>
      </c>
    </row>
    <row r="40" spans="1:26" ht="15" customHeight="1" x14ac:dyDescent="0.25">
      <c r="A40" s="40"/>
      <c r="B40" s="576" t="s">
        <v>2693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1237.72</v>
      </c>
      <c r="T40" s="114">
        <f t="shared" si="9"/>
        <v>1237.72</v>
      </c>
      <c r="U40" s="114">
        <f t="shared" si="9"/>
        <v>23518.68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2784</v>
      </c>
      <c r="C42" s="97"/>
      <c r="D42" s="97"/>
      <c r="F42" s="97" t="s">
        <v>2664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0</v>
      </c>
      <c r="T42" s="15">
        <f t="shared" ref="T42" si="12">S42-R42</f>
        <v>0</v>
      </c>
      <c r="U42" s="453">
        <f t="shared" ref="U42" si="13">N42-S42</f>
        <v>16783.14</v>
      </c>
      <c r="X42" s="502"/>
      <c r="Y42" s="483"/>
      <c r="Z42" s="43">
        <f>IF((DATEDIF(G42,Z$5,"m"))&gt;=60,60,(DATEDIF(G42,Z$5,"m")))</f>
        <v>0</v>
      </c>
    </row>
    <row r="43" spans="1:26" s="578" customFormat="1" ht="15" customHeight="1" x14ac:dyDescent="0.25">
      <c r="A43" s="641"/>
      <c r="B43" s="97" t="s">
        <v>2784</v>
      </c>
      <c r="C43" s="97"/>
      <c r="D43" s="97"/>
      <c r="F43" s="97" t="s">
        <v>2664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0</v>
      </c>
      <c r="T43" s="15">
        <f t="shared" ref="T43" si="16">S43-R43</f>
        <v>0</v>
      </c>
      <c r="U43" s="453">
        <f t="shared" ref="U43" si="17">N43-S43</f>
        <v>16783.14</v>
      </c>
      <c r="X43" s="502"/>
      <c r="Y43" s="483"/>
      <c r="Z43" s="43">
        <f>IF((DATEDIF(G43,Z$5,"m"))&gt;=60,60,(DATEDIF(G43,Z$5,"m")))</f>
        <v>0</v>
      </c>
    </row>
    <row r="44" spans="1:26" ht="15" customHeight="1" x14ac:dyDescent="0.25">
      <c r="A44" s="40"/>
      <c r="B44" s="576" t="s">
        <v>2693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0</v>
      </c>
      <c r="T44" s="114">
        <f t="shared" si="19"/>
        <v>0</v>
      </c>
      <c r="U44" s="114">
        <f t="shared" si="19"/>
        <v>33566.28</v>
      </c>
      <c r="W44" s="375"/>
      <c r="X44" s="485"/>
      <c r="Y44" s="77"/>
    </row>
    <row r="45" spans="1:26" ht="15" customHeight="1" thickBot="1" x14ac:dyDescent="0.3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ht="15" customHeight="1" thickBot="1" x14ac:dyDescent="0.3">
      <c r="B46" s="22" t="s">
        <v>2771</v>
      </c>
      <c r="C46" s="56"/>
      <c r="D46" s="56"/>
      <c r="E46" s="56"/>
      <c r="F46" s="474"/>
      <c r="G46" s="474"/>
      <c r="H46" s="474"/>
      <c r="I46" s="474"/>
      <c r="J46" s="474"/>
      <c r="K46" s="474"/>
      <c r="L46" s="475"/>
      <c r="M46" s="474"/>
      <c r="N46" s="487">
        <f>SUM(+N7+N36)+N40+N44</f>
        <v>368332.27749999985</v>
      </c>
      <c r="O46" s="488"/>
      <c r="P46" s="488"/>
      <c r="Q46" s="487">
        <f>SUM(Q7)+Q36+Q40</f>
        <v>4929.9416250000022</v>
      </c>
      <c r="R46" s="487">
        <v>29153.47825</v>
      </c>
      <c r="S46" s="487">
        <f>SUM(S7)+S36+S40+S44</f>
        <v>43943.303124999999</v>
      </c>
      <c r="T46" s="487">
        <f>SUM(T7)+T36+T40+T44</f>
        <v>14789.824875000002</v>
      </c>
      <c r="U46" s="487">
        <f>SUM(U7)+U36+U40+U44</f>
        <v>324388.97437499999</v>
      </c>
      <c r="V46" s="488"/>
      <c r="W46" s="375"/>
    </row>
    <row r="47" spans="1:26" ht="15" customHeight="1" thickTop="1" x14ac:dyDescent="0.25">
      <c r="B47" s="375"/>
      <c r="D47" s="375"/>
      <c r="G47" s="375"/>
      <c r="H47" s="375"/>
      <c r="I47" s="375"/>
      <c r="J47" s="375"/>
      <c r="N47" s="375"/>
      <c r="O47" s="375"/>
      <c r="Q47" s="375"/>
      <c r="R47" s="375"/>
      <c r="S47" s="375"/>
      <c r="T47" s="375"/>
      <c r="U47" s="375"/>
      <c r="W47" s="375"/>
    </row>
    <row r="48" spans="1:26" s="474" customFormat="1" ht="15" customHeight="1" x14ac:dyDescent="0.25"/>
    <row r="49" spans="2:23" s="474" customFormat="1" ht="15" customHeight="1" x14ac:dyDescent="0.25">
      <c r="Q49" s="476"/>
    </row>
    <row r="50" spans="2:23" ht="15" customHeight="1" x14ac:dyDescent="0.25">
      <c r="B50" s="375"/>
      <c r="D50" s="375"/>
      <c r="G50" s="375"/>
      <c r="H50" s="375"/>
      <c r="I50" s="375"/>
      <c r="J50" s="375"/>
      <c r="N50" s="375"/>
      <c r="O50" s="375"/>
      <c r="S50" s="375"/>
      <c r="T50" s="375"/>
      <c r="U50" s="375"/>
      <c r="W50" s="375"/>
    </row>
    <row r="51" spans="2:23" ht="15" customHeight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2:23" ht="15" customHeight="1" x14ac:dyDescent="0.25">
      <c r="B52" s="375"/>
      <c r="D52" s="375"/>
      <c r="G52" s="375"/>
      <c r="H52" s="375"/>
      <c r="I52" s="375"/>
      <c r="J52" s="375"/>
      <c r="N52" s="375"/>
      <c r="O52" s="375"/>
      <c r="Q52" s="375"/>
      <c r="R52" s="375"/>
      <c r="S52" s="375"/>
      <c r="T52" s="375"/>
      <c r="U52" s="375"/>
      <c r="W52" s="375"/>
    </row>
    <row r="53" spans="2:23" ht="15" customHeight="1" x14ac:dyDescent="0.25">
      <c r="B53" s="375"/>
      <c r="D53" s="375"/>
      <c r="G53" s="375"/>
      <c r="H53" s="375"/>
      <c r="I53" s="375"/>
      <c r="J53" s="375"/>
      <c r="N53" s="375"/>
      <c r="O53" s="375"/>
      <c r="Q53" s="375"/>
      <c r="R53" s="375"/>
      <c r="S53" s="375"/>
      <c r="T53" s="375"/>
      <c r="U53" s="375"/>
      <c r="W53" s="375"/>
    </row>
    <row r="54" spans="2:23" ht="15" customHeight="1" x14ac:dyDescent="0.25">
      <c r="B54" s="375"/>
      <c r="D54" s="375"/>
      <c r="G54" s="375"/>
      <c r="H54" s="375"/>
      <c r="I54" s="375"/>
      <c r="J54" s="375"/>
      <c r="N54" s="375"/>
      <c r="O54" s="375"/>
      <c r="Q54" s="375"/>
      <c r="R54" s="375"/>
      <c r="S54" s="375"/>
      <c r="T54" s="375"/>
      <c r="U54" s="375"/>
      <c r="W54" s="375"/>
    </row>
    <row r="55" spans="2:23" x14ac:dyDescent="0.25">
      <c r="W55" s="43"/>
    </row>
    <row r="56" spans="2:23" x14ac:dyDescent="0.25">
      <c r="W56" s="43"/>
    </row>
    <row r="57" spans="2:23" x14ac:dyDescent="0.25">
      <c r="W57" s="43"/>
    </row>
    <row r="58" spans="2:23" x14ac:dyDescent="0.25">
      <c r="W58" s="43"/>
    </row>
    <row r="59" spans="2:23" x14ac:dyDescent="0.25">
      <c r="W59" s="43"/>
    </row>
    <row r="60" spans="2:23" x14ac:dyDescent="0.25">
      <c r="W60" s="43"/>
    </row>
    <row r="61" spans="2:23" x14ac:dyDescent="0.25">
      <c r="W61" s="43"/>
    </row>
    <row r="62" spans="2:23" x14ac:dyDescent="0.25">
      <c r="W62" s="43"/>
    </row>
    <row r="63" spans="2:23" x14ac:dyDescent="0.25">
      <c r="W63" s="43"/>
    </row>
    <row r="64" spans="2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15"/>
    </row>
    <row r="218" spans="23:23" x14ac:dyDescent="0.25">
      <c r="W218" s="43">
        <f t="shared" ref="W218:W233" si="20">IF((DATEDIF(G218,Z$4,"m"))&gt;=36,36,(DATEDIF(G218,Z$4,"m")))</f>
        <v>36</v>
      </c>
    </row>
    <row r="219" spans="23:23" x14ac:dyDescent="0.25">
      <c r="W219" s="43">
        <f t="shared" si="20"/>
        <v>36</v>
      </c>
    </row>
    <row r="220" spans="23:23" x14ac:dyDescent="0.25">
      <c r="W220" s="43">
        <f t="shared" si="20"/>
        <v>36</v>
      </c>
    </row>
    <row r="221" spans="23:23" x14ac:dyDescent="0.25">
      <c r="W221" s="43">
        <f t="shared" si="20"/>
        <v>36</v>
      </c>
    </row>
    <row r="222" spans="23:23" x14ac:dyDescent="0.25">
      <c r="W222" s="43">
        <f t="shared" si="20"/>
        <v>36</v>
      </c>
    </row>
    <row r="223" spans="23:23" x14ac:dyDescent="0.25">
      <c r="W223" s="43">
        <f t="shared" si="20"/>
        <v>36</v>
      </c>
    </row>
    <row r="224" spans="23:23" x14ac:dyDescent="0.25">
      <c r="W224" s="43">
        <f t="shared" si="20"/>
        <v>36</v>
      </c>
    </row>
    <row r="225" spans="23:23" x14ac:dyDescent="0.25">
      <c r="W225" s="43">
        <f t="shared" si="20"/>
        <v>36</v>
      </c>
    </row>
    <row r="226" spans="23:23" x14ac:dyDescent="0.25">
      <c r="W226" s="43">
        <f t="shared" si="20"/>
        <v>36</v>
      </c>
    </row>
    <row r="227" spans="23:23" x14ac:dyDescent="0.25">
      <c r="W227" s="43">
        <f t="shared" si="20"/>
        <v>36</v>
      </c>
    </row>
    <row r="228" spans="23:23" x14ac:dyDescent="0.25">
      <c r="W228" s="43">
        <f t="shared" si="20"/>
        <v>36</v>
      </c>
    </row>
    <row r="229" spans="23:23" x14ac:dyDescent="0.25">
      <c r="W229" s="43">
        <f t="shared" si="20"/>
        <v>36</v>
      </c>
    </row>
    <row r="230" spans="23:23" x14ac:dyDescent="0.25">
      <c r="W230" s="43">
        <f t="shared" si="20"/>
        <v>36</v>
      </c>
    </row>
    <row r="231" spans="23:23" x14ac:dyDescent="0.25">
      <c r="W231" s="43">
        <f t="shared" si="20"/>
        <v>36</v>
      </c>
    </row>
    <row r="232" spans="23:23" x14ac:dyDescent="0.25">
      <c r="W232" s="43">
        <f t="shared" si="20"/>
        <v>36</v>
      </c>
    </row>
    <row r="233" spans="23:23" x14ac:dyDescent="0.25">
      <c r="W233" s="43">
        <f t="shared" si="20"/>
        <v>36</v>
      </c>
    </row>
    <row r="234" spans="23:23" x14ac:dyDescent="0.25">
      <c r="W234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zoomScaleNormal="100" workbookViewId="0">
      <selection activeCell="N21" sqref="N2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Z2" s="44"/>
    </row>
    <row r="3" spans="1:26" x14ac:dyDescent="0.25">
      <c r="A3" s="689" t="s">
        <v>2257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Z3" s="44"/>
    </row>
    <row r="4" spans="1:26" x14ac:dyDescent="0.25">
      <c r="A4" s="689" t="str">
        <f>'Camaras Fotograficas y de Video'!A3:S3</f>
        <v>(Al 31 de Marzo del 2017)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42825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6" t="s">
        <v>646</v>
      </c>
      <c r="I6" s="667"/>
      <c r="J6" s="668"/>
      <c r="K6" s="475"/>
      <c r="L6" s="475"/>
      <c r="M6" s="475"/>
      <c r="N6" s="476"/>
      <c r="O6" s="474"/>
      <c r="P6" s="474"/>
      <c r="Q6" s="669" t="s">
        <v>3</v>
      </c>
      <c r="R6" s="670"/>
      <c r="S6" s="670"/>
      <c r="T6" s="671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Marzo 2017</v>
      </c>
      <c r="T7" s="10" t="str">
        <f>+'Camaras Fotograficas y de Video'!$T$6</f>
        <v>Deprec. a Registrar Marzo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2241.9895833333335</v>
      </c>
      <c r="T11" s="15">
        <f>S11-R11</f>
        <v>66.59375</v>
      </c>
      <c r="U11" s="378">
        <f>N11-S11</f>
        <v>422.76041666666652</v>
      </c>
      <c r="Z11" s="43">
        <f>IF((DATEDIF(G11,Z$5,"m"))&gt;=120,120,(DATEDIF(G11,Z$5,"m")))</f>
        <v>101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2241.9895833333335</v>
      </c>
      <c r="T12" s="114">
        <f t="shared" si="2"/>
        <v>66.59375</v>
      </c>
      <c r="U12" s="114">
        <f t="shared" si="2"/>
        <v>425.76041666666652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2458</v>
      </c>
      <c r="C15" s="580"/>
      <c r="D15" s="580" t="s">
        <v>2459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2457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3476.5293333333339</v>
      </c>
      <c r="T15" s="76">
        <f t="shared" ref="T15:T17" si="3">+S15-R15</f>
        <v>401.13800000000037</v>
      </c>
      <c r="U15" s="582">
        <f>N15-S15</f>
        <v>4547.2306666666664</v>
      </c>
      <c r="X15" s="583">
        <f>((2011-J15)*12)+(12-I15)+1</f>
        <v>-36</v>
      </c>
      <c r="Y15" s="52"/>
      <c r="Z15" s="43">
        <f>IF((DATEDIF(G15,Z$5,"m"))&gt;=60,60,(DATEDIF(G15,Z$5,"m")))</f>
        <v>26</v>
      </c>
    </row>
    <row r="16" spans="1:26" s="578" customFormat="1" ht="16.5" customHeight="1" x14ac:dyDescent="0.25">
      <c r="B16" s="579" t="s">
        <v>2460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2457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2134.3833333333332</v>
      </c>
      <c r="T16" s="76">
        <f t="shared" si="3"/>
        <v>246.27499999999986</v>
      </c>
      <c r="U16" s="582">
        <f>N16-S16</f>
        <v>2792.1166666666668</v>
      </c>
      <c r="X16" s="583">
        <f>((2011-J16)*12)+(12-I16)+1</f>
        <v>-36</v>
      </c>
      <c r="Y16" s="52"/>
      <c r="Z16" s="43">
        <f>IF((DATEDIF(G16,Z$5,"m"))&gt;=60,60,(DATEDIF(G16,Z$5,"m")))</f>
        <v>26</v>
      </c>
    </row>
    <row r="17" spans="1:26" s="578" customFormat="1" ht="16.5" customHeight="1" x14ac:dyDescent="0.25">
      <c r="B17" s="579" t="s">
        <v>2515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2516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23175.720833333336</v>
      </c>
      <c r="T17" s="76">
        <f t="shared" si="3"/>
        <v>2781.0865000000013</v>
      </c>
      <c r="U17" s="582">
        <f>N17-S17</f>
        <v>32447.009166666667</v>
      </c>
      <c r="X17" s="583">
        <f>((2011-J17)*12)+(12-I17)+1</f>
        <v>-37</v>
      </c>
      <c r="Y17" s="52"/>
      <c r="Z17" s="43">
        <f>IF((DATEDIF(G17,Z$5,"m"))&gt;=60,60,(DATEDIF(G17,Z$5,"m")))</f>
        <v>25</v>
      </c>
    </row>
    <row r="18" spans="1:26" s="578" customFormat="1" ht="16.5" customHeight="1" x14ac:dyDescent="0.25">
      <c r="B18" s="579" t="s">
        <v>2560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2535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1906.6808333333331</v>
      </c>
      <c r="T18" s="76">
        <f t="shared" ref="T18" si="4">+S18-R18</f>
        <v>248.69749999999999</v>
      </c>
      <c r="U18" s="582">
        <f>N18-S18</f>
        <v>3068.2691666666669</v>
      </c>
      <c r="X18" s="583">
        <f>((2011-J18)*12)+(12-I18)+1</f>
        <v>-39</v>
      </c>
      <c r="Y18" s="52"/>
      <c r="Z18" s="43">
        <f>IF((DATEDIF(G18,Z$5,"m"))&gt;=60,60,(DATEDIF(G18,Z$5,"m")))</f>
        <v>23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59192.314333333328</v>
      </c>
      <c r="T19" s="592">
        <f>SUM(T14:T18)</f>
        <v>3677.1970000000019</v>
      </c>
      <c r="U19" s="592">
        <f>SUM(U14:U18)</f>
        <v>42855.625666666667</v>
      </c>
    </row>
    <row r="20" spans="1:26" ht="17.25" thickTop="1" thickBot="1" x14ac:dyDescent="0.3"/>
    <row r="21" spans="1:26" ht="16.5" thickBot="1" x14ac:dyDescent="0.3">
      <c r="A21" s="486" t="s">
        <v>2749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61434.303916666664</v>
      </c>
      <c r="T21" s="645">
        <f t="shared" si="5"/>
        <v>3743.7907500000019</v>
      </c>
      <c r="U21" s="645">
        <f t="shared" si="5"/>
        <v>43281.386083333331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T1" s="370"/>
    </row>
    <row r="2" spans="1:20" s="371" customFormat="1" ht="20.25" x14ac:dyDescent="0.3">
      <c r="A2" s="665" t="s">
        <v>2342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T2" s="370"/>
    </row>
    <row r="3" spans="1:20" x14ac:dyDescent="0.2">
      <c r="A3" s="681" t="str">
        <f>'Camaras Fotograficas y de Video'!A3:S3</f>
        <v>(Al 31 de Marzo del 2017)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42825</v>
      </c>
    </row>
    <row r="5" spans="1:20" s="375" customFormat="1" ht="15.75" x14ac:dyDescent="0.25">
      <c r="A5" s="376"/>
      <c r="D5" s="666" t="s">
        <v>2</v>
      </c>
      <c r="E5" s="667"/>
      <c r="F5" s="668"/>
      <c r="H5" s="378"/>
      <c r="I5" s="378"/>
      <c r="J5" s="378"/>
      <c r="K5" s="378"/>
      <c r="M5" s="525"/>
      <c r="N5" s="669" t="s">
        <v>3</v>
      </c>
      <c r="O5" s="670"/>
      <c r="P5" s="670"/>
      <c r="Q5" s="671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Marzo 2017</v>
      </c>
      <c r="Q6" s="10" t="str">
        <f>+'Camaras Fotograficas y de Video'!$T$6</f>
        <v>Deprec. a Registrar Marzo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11902118.930100001</v>
      </c>
      <c r="Q7" s="15">
        <f>P7-O7</f>
        <v>224568.28170000017</v>
      </c>
      <c r="R7" s="5">
        <f>L7-P7</f>
        <v>33011538.409900002</v>
      </c>
      <c r="T7" s="43">
        <f>IF((DATEDIF(C7,T$4,"m"))&gt;=600,600,(DATEDIF(C7,T$4,"m")))</f>
        <v>159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0" t="s">
        <v>0</v>
      </c>
      <c r="B1" s="690"/>
      <c r="C1" s="690"/>
      <c r="D1" s="690"/>
      <c r="E1" s="690"/>
      <c r="F1" s="690"/>
      <c r="G1" s="690"/>
      <c r="H1" s="690"/>
      <c r="I1" s="690"/>
      <c r="J1" s="690"/>
    </row>
    <row r="2" spans="1:10" ht="12.75" customHeight="1" x14ac:dyDescent="0.25">
      <c r="A2" s="690"/>
      <c r="B2" s="690"/>
      <c r="C2" s="690"/>
      <c r="D2" s="690"/>
      <c r="E2" s="690"/>
      <c r="F2" s="690"/>
      <c r="G2" s="690"/>
      <c r="H2" s="690"/>
      <c r="I2" s="690"/>
      <c r="J2" s="690"/>
    </row>
    <row r="3" spans="1:10" s="294" customFormat="1" x14ac:dyDescent="0.25">
      <c r="A3" s="690" t="s">
        <v>2356</v>
      </c>
      <c r="B3" s="690"/>
      <c r="C3" s="690"/>
      <c r="D3" s="690"/>
      <c r="E3" s="690"/>
      <c r="F3" s="690"/>
      <c r="G3" s="690"/>
      <c r="H3" s="690"/>
      <c r="I3" s="690"/>
      <c r="J3" s="690"/>
    </row>
    <row r="4" spans="1:10" s="294" customFormat="1" x14ac:dyDescent="0.25">
      <c r="A4" s="690" t="str">
        <f>'Camaras Fotograficas y de Video'!A3:S3</f>
        <v>(Al 31 de Marzo del 2017)</v>
      </c>
      <c r="B4" s="690"/>
      <c r="C4" s="690"/>
      <c r="D4" s="690"/>
      <c r="E4" s="690"/>
      <c r="F4" s="690"/>
      <c r="G4" s="690"/>
      <c r="H4" s="690"/>
      <c r="I4" s="690"/>
      <c r="J4" s="690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1" t="s">
        <v>2</v>
      </c>
      <c r="E6" s="691"/>
      <c r="F6" s="691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2539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538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538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2540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2432</v>
      </c>
    </row>
    <row r="63" spans="1:10" x14ac:dyDescent="0.25">
      <c r="A63" s="110" t="s">
        <v>2433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B11" sqref="B11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4" t="s">
        <v>0</v>
      </c>
      <c r="B1" s="664"/>
      <c r="C1" s="664"/>
      <c r="D1" s="664"/>
      <c r="E1" s="664"/>
      <c r="F1" s="664"/>
      <c r="G1" s="664"/>
    </row>
    <row r="2" spans="1:11" ht="20.25" x14ac:dyDescent="0.3">
      <c r="A2" s="665" t="s">
        <v>2559</v>
      </c>
      <c r="B2" s="665"/>
      <c r="C2" s="665"/>
      <c r="D2" s="665"/>
      <c r="E2" s="665"/>
      <c r="F2" s="665"/>
      <c r="G2" s="665"/>
    </row>
    <row r="3" spans="1:11" x14ac:dyDescent="0.2">
      <c r="A3" s="681" t="str">
        <f>'Camaras Fotograficas y de Video'!A3:S3</f>
        <v>(Al 31 de Marzo del 2017)</v>
      </c>
      <c r="B3" s="681"/>
      <c r="C3" s="681"/>
      <c r="D3" s="681"/>
      <c r="E3" s="681"/>
      <c r="F3" s="681"/>
      <c r="G3" s="681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69" t="s">
        <v>3</v>
      </c>
      <c r="D5" s="670"/>
      <c r="E5" s="670"/>
      <c r="F5" s="671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Marzo 2017</v>
      </c>
      <c r="F6" s="10" t="str">
        <f>+'Camaras Fotograficas y de Video'!$T$6</f>
        <v>Deprec. a Registrar Marzo 2017</v>
      </c>
      <c r="G6" s="481" t="s">
        <v>2354</v>
      </c>
    </row>
    <row r="7" spans="1:11" x14ac:dyDescent="0.2">
      <c r="A7" s="526" t="s">
        <v>2691</v>
      </c>
      <c r="B7" s="527">
        <f>+'Camaras Fotograficas y de Video'!N46</f>
        <v>368332.27749999985</v>
      </c>
      <c r="C7" s="527">
        <f>+'Camaras Fotograficas y de Video'!Q46</f>
        <v>4929.9416250000022</v>
      </c>
      <c r="D7" s="527">
        <f>+'Camaras Fotograficas y de Video'!R46</f>
        <v>29153.47825</v>
      </c>
      <c r="E7" s="527">
        <f>+'Camaras Fotograficas y de Video'!S46</f>
        <v>43943.303124999999</v>
      </c>
      <c r="F7" s="527">
        <f>+'Camaras Fotograficas y de Video'!T46</f>
        <v>14789.824875000002</v>
      </c>
      <c r="G7" s="527">
        <f>+'Camaras Fotograficas y de Video'!U46</f>
        <v>324388.97437499999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10175945.010333333</v>
      </c>
      <c r="F8" s="527">
        <f>+'Equipos de Transporte'!U25</f>
        <v>239770.87899999996</v>
      </c>
      <c r="G8" s="527">
        <f>+'Equipos de Transporte'!V25</f>
        <v>2957034.2096666666</v>
      </c>
      <c r="I8" s="527"/>
      <c r="K8" s="527"/>
    </row>
    <row r="9" spans="1:11" x14ac:dyDescent="0.2">
      <c r="A9" s="526" t="s">
        <v>2352</v>
      </c>
      <c r="B9" s="527">
        <f>+'Eq. Computos '!P441</f>
        <v>21090216.140831001</v>
      </c>
      <c r="C9" s="527">
        <f>+'Eq. Computos '!T441</f>
        <v>162716.12078888892</v>
      </c>
      <c r="D9" s="527">
        <f>+'Eq. Computos '!U441</f>
        <v>19780449.38239</v>
      </c>
      <c r="E9" s="527">
        <f>+'Eq. Computos '!V441</f>
        <v>20267896.811423335</v>
      </c>
      <c r="F9" s="527">
        <f>+'Eq. Computos '!W441</f>
        <v>487447.42903333344</v>
      </c>
      <c r="G9" s="527">
        <f>+'Eq. Computos '!X441</f>
        <v>3259002.8538555563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895305.66</v>
      </c>
      <c r="F10" s="527">
        <f>+'Equipos Médicos'!S93</f>
        <v>6725.1000000000031</v>
      </c>
      <c r="G10" s="527">
        <f>+'Equipos Médicos'!T93</f>
        <v>9019.799999999972</v>
      </c>
      <c r="I10" s="527"/>
      <c r="K10" s="527"/>
    </row>
    <row r="11" spans="1:11" x14ac:dyDescent="0.2">
      <c r="A11" s="526" t="s">
        <v>2350</v>
      </c>
      <c r="B11" s="527">
        <f>+'Equipos de Comunicaciones'!M106</f>
        <v>4718941.4984499989</v>
      </c>
      <c r="C11" s="527">
        <f>+'Equipos de Comunicaciones'!O106</f>
        <v>80399.168536388883</v>
      </c>
      <c r="D11" s="527">
        <f>+'Equipos de Comunicaciones'!P106</f>
        <v>3528202.8102908302</v>
      </c>
      <c r="E11" s="527">
        <f>+'Equipos de Comunicaciones'!Q106</f>
        <v>3727631.7659</v>
      </c>
      <c r="F11" s="527">
        <f>+'Equipos de Comunicaciones'!R106</f>
        <v>199428.95560916667</v>
      </c>
      <c r="G11" s="527">
        <f>+'Equipos de Comunicaciones'!S106</f>
        <v>991310.73255000019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6378985.4541484863</v>
      </c>
      <c r="F12" s="527">
        <f>+'Eq. y Muebles de Ofic.'!U1000</f>
        <v>169312.64273053707</v>
      </c>
      <c r="G12" s="527">
        <f>+'Eq. y Muebles de Ofic.'!V1000</f>
        <v>2988834.67640633</v>
      </c>
      <c r="I12" s="527">
        <v>9580804.9499999993</v>
      </c>
      <c r="K12" s="527"/>
    </row>
    <row r="13" spans="1:11" x14ac:dyDescent="0.2">
      <c r="A13" s="526" t="s">
        <v>2634</v>
      </c>
      <c r="B13" s="527">
        <f>+Electrodomésticos!N13</f>
        <v>36829.99</v>
      </c>
      <c r="C13" s="527">
        <f>+Electrodomésticos!Q13</f>
        <v>306.87491666666671</v>
      </c>
      <c r="D13" s="527">
        <f>+Electrodomésticos!R13</f>
        <v>1412.6165000000001</v>
      </c>
      <c r="E13" s="527">
        <f>+Electrodomésticos!S13</f>
        <v>2301.674583333333</v>
      </c>
      <c r="F13" s="527">
        <f>+Electrodomésticos!T13</f>
        <v>889.05808333333323</v>
      </c>
      <c r="G13" s="527">
        <f>+Electrodomésticos!U13</f>
        <v>34528.315416666665</v>
      </c>
      <c r="I13" s="527">
        <f>+I12-B12</f>
        <v>212984.81944518164</v>
      </c>
      <c r="K13" s="527"/>
    </row>
    <row r="14" spans="1:11" x14ac:dyDescent="0.2">
      <c r="A14" s="526" t="s">
        <v>2713</v>
      </c>
      <c r="B14" s="527">
        <f>+'Sistema Aire Acondicionado'!N51</f>
        <v>1219226.6638129756</v>
      </c>
      <c r="C14" s="527">
        <f>+'Sistema Aire Acondicionado'!Q51</f>
        <v>6793.9722817747979</v>
      </c>
      <c r="D14" s="527">
        <f>+'Sistema Aire Acondicionado'!R51</f>
        <v>845410.97628059681</v>
      </c>
      <c r="E14" s="527">
        <f>+'Sistema Aire Acondicionado'!S51</f>
        <v>865792.89312592114</v>
      </c>
      <c r="F14" s="527">
        <f>+'Sistema Aire Acondicionado'!T51</f>
        <v>20381.916845324391</v>
      </c>
      <c r="G14" s="527">
        <f>+'Sistema Aire Acondicionado'!U51</f>
        <v>356927.58268705453</v>
      </c>
      <c r="I14" s="527"/>
      <c r="K14" s="527"/>
    </row>
    <row r="15" spans="1:11" x14ac:dyDescent="0.2">
      <c r="A15" s="526" t="s">
        <v>2772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2041419.6954166663</v>
      </c>
      <c r="F15" s="527">
        <f>+'Equipos de Generación Eléctrica'!T33</f>
        <v>81951.782749999926</v>
      </c>
      <c r="G15" s="527">
        <f>+'Equipos de Generación Eléctrica'!U33</f>
        <v>1361187.1145833335</v>
      </c>
      <c r="I15" s="527">
        <v>52833.59</v>
      </c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61434.303916666664</v>
      </c>
      <c r="F16" s="527">
        <f>+'Equipos Varios'!T21</f>
        <v>3743.7907500000019</v>
      </c>
      <c r="G16" s="527">
        <f>+'Equipos Varios'!U21</f>
        <v>43281.386083333331</v>
      </c>
      <c r="I16" s="527">
        <f>+B13+I15</f>
        <v>89663.579999999987</v>
      </c>
      <c r="K16" s="527"/>
    </row>
    <row r="17" spans="1:11" x14ac:dyDescent="0.2">
      <c r="B17" s="531">
        <f>SUM(B7:B16)</f>
        <v>54719989.881148793</v>
      </c>
      <c r="C17" s="531">
        <f t="shared" ref="C17:G17" si="0">SUM(C7:C16)</f>
        <v>438324.36872556497</v>
      </c>
      <c r="D17" s="531">
        <f t="shared" si="0"/>
        <v>43810410.674548849</v>
      </c>
      <c r="E17" s="531">
        <f t="shared" si="0"/>
        <v>44460656.571972743</v>
      </c>
      <c r="F17" s="531">
        <f t="shared" si="0"/>
        <v>1224441.3796766947</v>
      </c>
      <c r="G17" s="531">
        <f t="shared" si="0"/>
        <v>12325515.645623939</v>
      </c>
      <c r="I17" s="527"/>
      <c r="K17" s="527"/>
    </row>
    <row r="18" spans="1:11" x14ac:dyDescent="0.2">
      <c r="I18" s="527">
        <v>21685957.329999998</v>
      </c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>
        <f>+I18-B9</f>
        <v>595741.18916899711</v>
      </c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11902118.930100001</v>
      </c>
      <c r="F21" s="530">
        <f>+Edificaciones!Q7</f>
        <v>224568.28170000017</v>
      </c>
      <c r="G21" s="530">
        <f>Edificaciones!R7</f>
        <v>33011538.409900002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168777601.19114879</v>
      </c>
      <c r="C31" s="529">
        <f t="shared" si="1"/>
        <v>889418.2501255651</v>
      </c>
      <c r="D31" s="529">
        <f>+D17+D19+D21+D24+D27+D29</f>
        <v>56983645.00294885</v>
      </c>
      <c r="E31" s="529">
        <f t="shared" si="1"/>
        <v>56739013.289572746</v>
      </c>
      <c r="F31" s="529">
        <f t="shared" si="1"/>
        <v>1449009.6613766949</v>
      </c>
      <c r="G31" s="529">
        <f t="shared" si="1"/>
        <v>112103665.55802393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K19" activePane="bottomRight" state="frozen"/>
      <selection sqref="A1:S2"/>
      <selection pane="topRight" sqref="A1:S2"/>
      <selection pane="bottomLeft" sqref="A1:S2"/>
      <selection pane="bottomRight" activeCell="R26" sqref="R26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</row>
    <row r="2" spans="1:24" s="422" customFormat="1" ht="20.25" x14ac:dyDescent="0.3">
      <c r="A2" s="673" t="s">
        <v>2178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</row>
    <row r="3" spans="1:24" s="423" customFormat="1" ht="20.25" x14ac:dyDescent="0.3">
      <c r="A3" s="672" t="str">
        <f>'Camaras Fotograficas y de Video'!A3:S3</f>
        <v>(Al 31 de Marzo del 2017)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42825</v>
      </c>
    </row>
    <row r="5" spans="1:24" x14ac:dyDescent="0.25">
      <c r="H5" s="674" t="s">
        <v>2</v>
      </c>
      <c r="I5" s="675"/>
      <c r="J5" s="676"/>
      <c r="R5" s="669" t="s">
        <v>3</v>
      </c>
      <c r="S5" s="670"/>
      <c r="T5" s="670"/>
      <c r="U5" s="671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Marzo 2017</v>
      </c>
      <c r="U6" s="10" t="str">
        <f>+'Camaras Fotograficas y de Video'!$T$6</f>
        <v>Deprec. a Registrar Marzo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2614</v>
      </c>
      <c r="C7" s="77" t="s">
        <v>2180</v>
      </c>
      <c r="D7" s="77" t="s">
        <v>2617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2618</v>
      </c>
      <c r="C8" s="77" t="s">
        <v>2180</v>
      </c>
      <c r="D8" s="77" t="s">
        <v>2619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2613</v>
      </c>
      <c r="C9" s="77" t="s">
        <v>2180</v>
      </c>
      <c r="D9" s="77" t="s">
        <v>2612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2613</v>
      </c>
      <c r="C10" s="77" t="s">
        <v>2180</v>
      </c>
      <c r="D10" s="77" t="s">
        <v>2612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2613</v>
      </c>
      <c r="C11" s="77" t="s">
        <v>2620</v>
      </c>
      <c r="D11" s="77" t="s">
        <v>2625</v>
      </c>
      <c r="E11" s="77" t="s">
        <v>2621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2622</v>
      </c>
      <c r="C12" s="77" t="s">
        <v>2623</v>
      </c>
      <c r="D12" s="77" t="s">
        <v>2624</v>
      </c>
      <c r="E12" s="77" t="s">
        <v>2626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2615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2615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2616</v>
      </c>
      <c r="C15" s="7" t="s">
        <v>2180</v>
      </c>
      <c r="D15" s="7" t="s">
        <v>2612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753227.41666666663</v>
      </c>
      <c r="U18" s="15">
        <f>T18-S18</f>
        <v>64562.349999999977</v>
      </c>
      <c r="V18" s="6">
        <f>N18-T18</f>
        <v>538020.58333333337</v>
      </c>
      <c r="X18" s="43">
        <f>IF((DATEDIF(G18,X$4,"m"))&gt;=60,60,(DATEDIF(G18,X$4,"m")))</f>
        <v>35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753227.41666666663</v>
      </c>
      <c r="U19" s="15">
        <f>T19-S19</f>
        <v>64562.349999999977</v>
      </c>
      <c r="V19" s="6">
        <f>N19-T19</f>
        <v>538020.58333333337</v>
      </c>
      <c r="X19" s="43">
        <f>IF((DATEDIF(G19,X$4,"m"))&gt;=60,60,(DATEDIF(G19,X$4,"m")))</f>
        <v>35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1506454.8333333333</v>
      </c>
      <c r="U20" s="435">
        <f>SUM(U18:U19)</f>
        <v>129124.69999999995</v>
      </c>
      <c r="V20" s="435">
        <f>SUM(V18:V19)</f>
        <v>1076041.1666666667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2646</v>
      </c>
      <c r="C22" s="77" t="s">
        <v>2647</v>
      </c>
      <c r="D22" s="77" t="s">
        <v>2648</v>
      </c>
      <c r="E22" s="77" t="s">
        <v>2649</v>
      </c>
      <c r="F22" s="74" t="s">
        <v>2650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2651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331938.53700000001</v>
      </c>
      <c r="U22" s="15">
        <f>T22-S22</f>
        <v>110646.179</v>
      </c>
      <c r="V22" s="6">
        <f>N22-T22</f>
        <v>1880986.0430000001</v>
      </c>
      <c r="X22" s="43">
        <f>IF((DATEDIF(G22,X$4,"m"))&gt;=60,60,(DATEDIF(G22,X$4,"m")))</f>
        <v>9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331938.53700000001</v>
      </c>
      <c r="U23" s="435">
        <f t="shared" ref="U23:V23" si="10">SUM(U22)</f>
        <v>110646.179</v>
      </c>
      <c r="V23" s="435">
        <f t="shared" si="10"/>
        <v>1880986.0430000001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10175945.010333333</v>
      </c>
      <c r="U25" s="435">
        <f>+U16+U20+U23</f>
        <v>239770.87899999996</v>
      </c>
      <c r="V25" s="435">
        <f>+V16+V20+V23</f>
        <v>2957034.2096666666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8"/>
  <sheetViews>
    <sheetView zoomScale="85" zoomScaleNormal="85" workbookViewId="0">
      <pane xSplit="4" ySplit="6" topLeftCell="N431" activePane="bottomRight" state="frozen"/>
      <selection pane="topRight" activeCell="C1" sqref="C1"/>
      <selection pane="bottomLeft" activeCell="A6" sqref="A6"/>
      <selection pane="bottomRight" activeCell="V442" sqref="V442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</row>
    <row r="2" spans="1:29" s="1" customFormat="1" ht="20.25" x14ac:dyDescent="0.3">
      <c r="A2" s="678" t="s">
        <v>1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</row>
    <row r="3" spans="1:29" s="1" customFormat="1" x14ac:dyDescent="0.25">
      <c r="A3" s="679" t="str">
        <f>+'Camaras Fotograficas y de Video'!A3:U3</f>
        <v>(Al 31 de Marzo del 2017)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679"/>
      <c r="X3" s="679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42825</v>
      </c>
    </row>
    <row r="5" spans="1:29" x14ac:dyDescent="0.25">
      <c r="J5" s="680" t="s">
        <v>2</v>
      </c>
      <c r="K5" s="680"/>
      <c r="L5" s="680"/>
      <c r="T5" s="669" t="s">
        <v>3</v>
      </c>
      <c r="U5" s="670"/>
      <c r="V5" s="670"/>
      <c r="W5" s="671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Marzo 2017</v>
      </c>
      <c r="W6" s="10" t="str">
        <f>+'Camaras Fotograficas y de Video'!$T$6</f>
        <v>Deprec. a Registrar Marzo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2757</v>
      </c>
      <c r="C67" s="4" t="s">
        <v>2758</v>
      </c>
      <c r="D67" s="4" t="s">
        <v>205</v>
      </c>
      <c r="E67" s="4" t="s">
        <v>28</v>
      </c>
      <c r="F67" s="4" t="s">
        <v>206</v>
      </c>
      <c r="G67" s="4" t="s">
        <v>2759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2753</v>
      </c>
      <c r="E199" s="75" t="s">
        <v>475</v>
      </c>
      <c r="F199" s="79" t="s">
        <v>2754</v>
      </c>
      <c r="G199" s="75"/>
      <c r="H199" s="75" t="s">
        <v>2755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2756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237740.63055555557</v>
      </c>
      <c r="W318" s="76">
        <f>+V318-U318</f>
        <v>24593.858333333337</v>
      </c>
      <c r="X318" s="76">
        <f>P318-V318</f>
        <v>57386.669444444415</v>
      </c>
      <c r="Y318" s="103" t="s">
        <v>636</v>
      </c>
      <c r="AB318" s="66">
        <f>IF((DATEDIF(I318,AB$4,"m"))&gt;=36,36,(DATEDIF(I318,AB$4,"m")))</f>
        <v>29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237740.63055555557</v>
      </c>
      <c r="W319" s="112">
        <f>SUM(W318)</f>
        <v>24593.858333333337</v>
      </c>
      <c r="X319" s="112">
        <f>SUM(X318)</f>
        <v>57386.669444444415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8129.7222222222226</v>
      </c>
      <c r="W321" s="76">
        <f>+V321-U321</f>
        <v>871.04166666666697</v>
      </c>
      <c r="X321" s="76">
        <f>P321-V321</f>
        <v>2323.7777777777774</v>
      </c>
      <c r="Y321" s="33" t="s">
        <v>641</v>
      </c>
      <c r="AB321" s="66">
        <f>IF((DATEDIF(I321,AB$4,"m"))&gt;=36,36,(DATEDIF(I321,AB$4,"m")))</f>
        <v>28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8129.7222222222226</v>
      </c>
      <c r="W322" s="112">
        <f>SUM(W320:W321)</f>
        <v>871.04166666666697</v>
      </c>
      <c r="X322" s="112">
        <f>SUM(X320:X321)</f>
        <v>2323.7777777777774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245870.35277777779</v>
      </c>
      <c r="W324" s="577">
        <f>+W319+W322</f>
        <v>25464.900000000005</v>
      </c>
      <c r="X324" s="577">
        <f>+X319+X322</f>
        <v>59710.447222222196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17914647.669656668</v>
      </c>
      <c r="W326" s="85">
        <f t="shared" si="45"/>
        <v>25464.900000000005</v>
      </c>
      <c r="X326" s="85">
        <f t="shared" si="45"/>
        <v>59974.44722222237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2451</v>
      </c>
      <c r="E328" s="96"/>
      <c r="F328" s="96" t="s">
        <v>2452</v>
      </c>
      <c r="G328" s="96" t="s">
        <v>2453</v>
      </c>
      <c r="H328" s="96" t="s">
        <v>2454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2455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94087.80333333333</v>
      </c>
      <c r="W328" s="76">
        <f>+V328-U328</f>
        <v>10856.284999999989</v>
      </c>
      <c r="X328" s="76">
        <f>P328-V328</f>
        <v>36188.616666666669</v>
      </c>
      <c r="Y328" s="103" t="s">
        <v>636</v>
      </c>
      <c r="AB328" s="66">
        <f>IF((DATEDIF(I328,AB$4,"m"))&gt;=36,36,(DATEDIF(I328,AB$4,"m")))</f>
        <v>26</v>
      </c>
    </row>
    <row r="329" spans="1:28" s="110" customFormat="1" x14ac:dyDescent="0.25">
      <c r="A329" s="97"/>
      <c r="B329" s="97"/>
      <c r="C329" s="97"/>
      <c r="D329" s="576" t="s">
        <v>2456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94087.80333333333</v>
      </c>
      <c r="W329" s="112">
        <f>SUM(W328)</f>
        <v>10856.284999999989</v>
      </c>
      <c r="X329" s="112">
        <f>SUM(X328)</f>
        <v>36188.616666666669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2461</v>
      </c>
      <c r="E331" s="96" t="s">
        <v>2462</v>
      </c>
      <c r="F331" s="96" t="s">
        <v>2463</v>
      </c>
      <c r="G331" s="96" t="s">
        <v>2464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2465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19080.555555555555</v>
      </c>
      <c r="W331" s="76">
        <f>+V331-U331</f>
        <v>2289.6666666666679</v>
      </c>
      <c r="X331" s="76">
        <f>P331-V331</f>
        <v>8396.4444444444453</v>
      </c>
      <c r="Y331" s="103"/>
      <c r="AB331" s="66">
        <f>IF((DATEDIF(I331,AB$4,"m"))&gt;=36,36,(DATEDIF(I331,AB$4,"m")))</f>
        <v>25</v>
      </c>
    </row>
    <row r="332" spans="1:28" s="110" customFormat="1" x14ac:dyDescent="0.25">
      <c r="A332" s="97"/>
      <c r="B332" s="97"/>
      <c r="C332" s="97"/>
      <c r="D332" s="576" t="s">
        <v>2466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19080.555555555555</v>
      </c>
      <c r="W332" s="112">
        <f>SUM(W331)</f>
        <v>2289.6666666666679</v>
      </c>
      <c r="X332" s="112">
        <f>SUM(X331)</f>
        <v>8396.4444444444453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2467</v>
      </c>
      <c r="E334" s="96"/>
      <c r="F334" s="96" t="s">
        <v>2468</v>
      </c>
      <c r="G334" s="96"/>
      <c r="H334" s="40" t="s">
        <v>2469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2470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198095.32</v>
      </c>
      <c r="W334" s="76">
        <f>+V334-U334</f>
        <v>24761.915000000008</v>
      </c>
      <c r="X334" s="76">
        <f>P334-V334</f>
        <v>99048.659999999974</v>
      </c>
      <c r="Y334" s="103"/>
      <c r="AB334" s="66">
        <f t="shared" ref="AB334:AB365" si="46">IF((DATEDIF(I334,AB$4,"m"))&gt;=36,36,(DATEDIF(I334,AB$4,"m")))</f>
        <v>24</v>
      </c>
    </row>
    <row r="335" spans="1:28" s="102" customFormat="1" ht="14.25" customHeight="1" x14ac:dyDescent="0.25">
      <c r="A335" s="96"/>
      <c r="B335" s="96"/>
      <c r="C335" s="96"/>
      <c r="D335" s="7" t="s">
        <v>2471</v>
      </c>
      <c r="E335" s="96" t="s">
        <v>43</v>
      </c>
      <c r="F335" s="96" t="s">
        <v>2472</v>
      </c>
      <c r="G335" s="200" t="s">
        <v>2473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2474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27184.866666666669</v>
      </c>
      <c r="W335" s="76">
        <f>+V335-U335</f>
        <v>3398.1083333333336</v>
      </c>
      <c r="X335" s="76">
        <f>P335-V335</f>
        <v>13593.433333333334</v>
      </c>
      <c r="Y335" s="103"/>
      <c r="AB335" s="66">
        <f t="shared" si="46"/>
        <v>24</v>
      </c>
    </row>
    <row r="336" spans="1:28" s="102" customFormat="1" ht="14.25" customHeight="1" x14ac:dyDescent="0.25">
      <c r="A336" s="96"/>
      <c r="B336" s="96"/>
      <c r="C336" s="96"/>
      <c r="D336" s="7" t="s">
        <v>2471</v>
      </c>
      <c r="E336" s="96" t="s">
        <v>43</v>
      </c>
      <c r="F336" s="96" t="s">
        <v>2472</v>
      </c>
      <c r="G336" s="200" t="s">
        <v>2475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2474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27184.866666666669</v>
      </c>
      <c r="W336" s="76">
        <f t="shared" ref="W336:W365" si="49">+V336-U336</f>
        <v>3398.1083333333336</v>
      </c>
      <c r="X336" s="76">
        <f t="shared" ref="X336:X365" si="50">P336-V336</f>
        <v>13593.433333333334</v>
      </c>
      <c r="Y336" s="103"/>
      <c r="AB336" s="66">
        <f t="shared" si="46"/>
        <v>24</v>
      </c>
    </row>
    <row r="337" spans="1:28" s="102" customFormat="1" ht="14.25" customHeight="1" x14ac:dyDescent="0.25">
      <c r="A337" s="96"/>
      <c r="B337" s="96"/>
      <c r="C337" s="96"/>
      <c r="D337" s="7" t="s">
        <v>2471</v>
      </c>
      <c r="E337" s="96" t="s">
        <v>43</v>
      </c>
      <c r="F337" s="96" t="s">
        <v>2472</v>
      </c>
      <c r="G337" s="200" t="s">
        <v>2476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2474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27184.866666666669</v>
      </c>
      <c r="W337" s="76">
        <f t="shared" si="49"/>
        <v>3398.1083333333336</v>
      </c>
      <c r="X337" s="76">
        <f t="shared" si="50"/>
        <v>13593.433333333334</v>
      </c>
      <c r="Y337" s="103"/>
      <c r="AB337" s="66">
        <f t="shared" si="46"/>
        <v>24</v>
      </c>
    </row>
    <row r="338" spans="1:28" s="102" customFormat="1" ht="14.25" customHeight="1" x14ac:dyDescent="0.25">
      <c r="A338" s="96"/>
      <c r="B338" s="96"/>
      <c r="C338" s="96"/>
      <c r="D338" s="7" t="s">
        <v>2471</v>
      </c>
      <c r="E338" s="96" t="s">
        <v>43</v>
      </c>
      <c r="F338" s="96" t="s">
        <v>2472</v>
      </c>
      <c r="G338" s="200" t="s">
        <v>2477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2474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27184.866666666669</v>
      </c>
      <c r="W338" s="76">
        <f t="shared" si="49"/>
        <v>3398.1083333333336</v>
      </c>
      <c r="X338" s="76">
        <f t="shared" si="50"/>
        <v>13593.433333333334</v>
      </c>
      <c r="Y338" s="103"/>
      <c r="AB338" s="66">
        <f t="shared" si="46"/>
        <v>24</v>
      </c>
    </row>
    <row r="339" spans="1:28" s="102" customFormat="1" ht="14.25" customHeight="1" x14ac:dyDescent="0.25">
      <c r="A339" s="96"/>
      <c r="B339" s="96"/>
      <c r="C339" s="96"/>
      <c r="D339" s="7" t="s">
        <v>2471</v>
      </c>
      <c r="E339" s="96" t="s">
        <v>43</v>
      </c>
      <c r="F339" s="96" t="s">
        <v>2472</v>
      </c>
      <c r="G339" s="200" t="s">
        <v>2478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2474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27184.866666666669</v>
      </c>
      <c r="W339" s="76">
        <f t="shared" si="49"/>
        <v>3398.1083333333336</v>
      </c>
      <c r="X339" s="76">
        <f t="shared" si="50"/>
        <v>13593.433333333334</v>
      </c>
      <c r="Y339" s="103"/>
      <c r="AB339" s="66">
        <f t="shared" si="46"/>
        <v>24</v>
      </c>
    </row>
    <row r="340" spans="1:28" s="102" customFormat="1" ht="14.25" customHeight="1" x14ac:dyDescent="0.25">
      <c r="A340" s="96"/>
      <c r="B340" s="96"/>
      <c r="C340" s="96"/>
      <c r="D340" s="7" t="s">
        <v>2471</v>
      </c>
      <c r="E340" s="96" t="s">
        <v>43</v>
      </c>
      <c r="F340" s="96" t="s">
        <v>2472</v>
      </c>
      <c r="G340" s="200" t="s">
        <v>2479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2474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27184.866666666669</v>
      </c>
      <c r="W340" s="76">
        <f t="shared" si="49"/>
        <v>3398.1083333333336</v>
      </c>
      <c r="X340" s="76">
        <f t="shared" si="50"/>
        <v>13593.433333333334</v>
      </c>
      <c r="Y340" s="103"/>
      <c r="AB340" s="66">
        <f t="shared" si="46"/>
        <v>24</v>
      </c>
    </row>
    <row r="341" spans="1:28" s="102" customFormat="1" ht="14.25" customHeight="1" x14ac:dyDescent="0.25">
      <c r="A341" s="96"/>
      <c r="B341" s="96"/>
      <c r="C341" s="96"/>
      <c r="D341" s="7" t="s">
        <v>2471</v>
      </c>
      <c r="E341" s="96" t="s">
        <v>43</v>
      </c>
      <c r="F341" s="96" t="s">
        <v>2472</v>
      </c>
      <c r="G341" s="200" t="s">
        <v>2480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2474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27184.866666666669</v>
      </c>
      <c r="W341" s="76">
        <f t="shared" si="49"/>
        <v>3398.1083333333336</v>
      </c>
      <c r="X341" s="76">
        <f t="shared" si="50"/>
        <v>13593.433333333334</v>
      </c>
      <c r="Y341" s="103"/>
      <c r="AB341" s="66">
        <f t="shared" si="46"/>
        <v>24</v>
      </c>
    </row>
    <row r="342" spans="1:28" s="102" customFormat="1" ht="14.25" customHeight="1" x14ac:dyDescent="0.25">
      <c r="A342" s="96"/>
      <c r="B342" s="96"/>
      <c r="C342" s="96"/>
      <c r="D342" s="7" t="s">
        <v>2471</v>
      </c>
      <c r="E342" s="96" t="s">
        <v>43</v>
      </c>
      <c r="F342" s="96" t="s">
        <v>2472</v>
      </c>
      <c r="G342" s="200" t="s">
        <v>2481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2474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27184.866666666669</v>
      </c>
      <c r="W342" s="76">
        <f t="shared" si="49"/>
        <v>3398.1083333333336</v>
      </c>
      <c r="X342" s="76">
        <f t="shared" si="50"/>
        <v>13593.433333333334</v>
      </c>
      <c r="Y342" s="103"/>
      <c r="AB342" s="66">
        <f t="shared" si="46"/>
        <v>24</v>
      </c>
    </row>
    <row r="343" spans="1:28" s="102" customFormat="1" ht="14.25" customHeight="1" x14ac:dyDescent="0.25">
      <c r="A343" s="96"/>
      <c r="B343" s="96"/>
      <c r="C343" s="96"/>
      <c r="D343" s="7" t="s">
        <v>2471</v>
      </c>
      <c r="E343" s="96" t="s">
        <v>43</v>
      </c>
      <c r="F343" s="96" t="s">
        <v>2472</v>
      </c>
      <c r="G343" s="200" t="s">
        <v>2482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2474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27184.866666666669</v>
      </c>
      <c r="W343" s="76">
        <f t="shared" si="49"/>
        <v>3398.1083333333336</v>
      </c>
      <c r="X343" s="76">
        <f t="shared" si="50"/>
        <v>13593.433333333334</v>
      </c>
      <c r="Y343" s="103"/>
      <c r="AB343" s="66">
        <f t="shared" si="46"/>
        <v>24</v>
      </c>
    </row>
    <row r="344" spans="1:28" s="102" customFormat="1" ht="14.25" customHeight="1" x14ac:dyDescent="0.25">
      <c r="A344" s="96"/>
      <c r="B344" s="96"/>
      <c r="C344" s="96"/>
      <c r="D344" s="7" t="s">
        <v>2471</v>
      </c>
      <c r="E344" s="96" t="s">
        <v>43</v>
      </c>
      <c r="F344" s="96" t="s">
        <v>2472</v>
      </c>
      <c r="G344" s="200" t="s">
        <v>2483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2474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27184.866666666669</v>
      </c>
      <c r="W344" s="76">
        <f t="shared" si="49"/>
        <v>3398.1083333333336</v>
      </c>
      <c r="X344" s="76">
        <f t="shared" si="50"/>
        <v>13593.433333333334</v>
      </c>
      <c r="Y344" s="103"/>
      <c r="AB344" s="66">
        <f t="shared" si="46"/>
        <v>24</v>
      </c>
    </row>
    <row r="345" spans="1:28" s="102" customFormat="1" ht="14.25" customHeight="1" x14ac:dyDescent="0.25">
      <c r="A345" s="96"/>
      <c r="B345" s="96"/>
      <c r="C345" s="96"/>
      <c r="D345" s="7" t="s">
        <v>2471</v>
      </c>
      <c r="E345" s="96" t="s">
        <v>43</v>
      </c>
      <c r="F345" s="96" t="s">
        <v>2472</v>
      </c>
      <c r="G345" s="200" t="s">
        <v>2484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2474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27184.866666666669</v>
      </c>
      <c r="W345" s="76">
        <f t="shared" si="49"/>
        <v>3398.1083333333336</v>
      </c>
      <c r="X345" s="76">
        <f t="shared" si="50"/>
        <v>13593.433333333334</v>
      </c>
      <c r="Y345" s="103"/>
      <c r="AB345" s="66">
        <f t="shared" si="46"/>
        <v>24</v>
      </c>
    </row>
    <row r="346" spans="1:28" s="102" customFormat="1" ht="14.25" customHeight="1" x14ac:dyDescent="0.25">
      <c r="A346" s="96"/>
      <c r="B346" s="96"/>
      <c r="C346" s="96"/>
      <c r="D346" s="7" t="s">
        <v>2471</v>
      </c>
      <c r="E346" s="96" t="s">
        <v>43</v>
      </c>
      <c r="F346" s="96" t="s">
        <v>2472</v>
      </c>
      <c r="G346" s="200" t="s">
        <v>2485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2474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27184.866666666669</v>
      </c>
      <c r="W346" s="76">
        <f t="shared" si="49"/>
        <v>3398.1083333333336</v>
      </c>
      <c r="X346" s="76">
        <f t="shared" si="50"/>
        <v>13593.433333333334</v>
      </c>
      <c r="Y346" s="103"/>
      <c r="AB346" s="66">
        <f t="shared" si="46"/>
        <v>24</v>
      </c>
    </row>
    <row r="347" spans="1:28" s="102" customFormat="1" ht="14.25" customHeight="1" x14ac:dyDescent="0.25">
      <c r="A347" s="96"/>
      <c r="B347" s="96"/>
      <c r="C347" s="96"/>
      <c r="D347" s="7" t="s">
        <v>2471</v>
      </c>
      <c r="E347" s="96" t="s">
        <v>43</v>
      </c>
      <c r="F347" s="96" t="s">
        <v>2472</v>
      </c>
      <c r="G347" s="200" t="s">
        <v>2486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2474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27184.866666666669</v>
      </c>
      <c r="W347" s="76">
        <f t="shared" si="49"/>
        <v>3398.1083333333336</v>
      </c>
      <c r="X347" s="76">
        <f t="shared" si="50"/>
        <v>13593.433333333334</v>
      </c>
      <c r="Y347" s="103"/>
      <c r="AB347" s="66">
        <f t="shared" si="46"/>
        <v>24</v>
      </c>
    </row>
    <row r="348" spans="1:28" s="102" customFormat="1" ht="14.25" customHeight="1" x14ac:dyDescent="0.25">
      <c r="A348" s="96"/>
      <c r="B348" s="96"/>
      <c r="C348" s="96"/>
      <c r="D348" s="7" t="s">
        <v>2471</v>
      </c>
      <c r="E348" s="96" t="s">
        <v>43</v>
      </c>
      <c r="F348" s="96" t="s">
        <v>2472</v>
      </c>
      <c r="G348" s="200" t="s">
        <v>2487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2474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27184.866666666669</v>
      </c>
      <c r="W348" s="76">
        <f t="shared" si="49"/>
        <v>3398.1083333333336</v>
      </c>
      <c r="X348" s="76">
        <f t="shared" si="50"/>
        <v>13593.433333333334</v>
      </c>
      <c r="Y348" s="103"/>
      <c r="AB348" s="66">
        <f t="shared" si="46"/>
        <v>24</v>
      </c>
    </row>
    <row r="349" spans="1:28" s="102" customFormat="1" ht="14.25" customHeight="1" x14ac:dyDescent="0.25">
      <c r="A349" s="96"/>
      <c r="B349" s="96"/>
      <c r="C349" s="96"/>
      <c r="D349" s="7" t="s">
        <v>2471</v>
      </c>
      <c r="E349" s="96" t="s">
        <v>43</v>
      </c>
      <c r="F349" s="96" t="s">
        <v>2472</v>
      </c>
      <c r="G349" s="200" t="s">
        <v>2488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2474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27184.866666666669</v>
      </c>
      <c r="W349" s="76">
        <f t="shared" si="49"/>
        <v>3398.1083333333336</v>
      </c>
      <c r="X349" s="76">
        <f t="shared" si="50"/>
        <v>13593.433333333334</v>
      </c>
      <c r="Y349" s="103"/>
      <c r="AB349" s="66">
        <f t="shared" si="46"/>
        <v>24</v>
      </c>
    </row>
    <row r="350" spans="1:28" s="102" customFormat="1" ht="14.25" customHeight="1" x14ac:dyDescent="0.25">
      <c r="A350" s="96"/>
      <c r="B350" s="96"/>
      <c r="C350" s="96"/>
      <c r="D350" s="7" t="s">
        <v>2489</v>
      </c>
      <c r="E350" s="96" t="s">
        <v>43</v>
      </c>
      <c r="F350" s="96" t="s">
        <v>2490</v>
      </c>
      <c r="G350" s="96" t="s">
        <v>2491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2474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3524.0733333333328</v>
      </c>
      <c r="W350" s="76">
        <f t="shared" si="49"/>
        <v>440.50916666666626</v>
      </c>
      <c r="X350" s="76">
        <f t="shared" si="50"/>
        <v>1763.0366666666669</v>
      </c>
      <c r="Y350" s="103"/>
      <c r="AB350" s="66">
        <f t="shared" si="46"/>
        <v>24</v>
      </c>
    </row>
    <row r="351" spans="1:28" s="102" customFormat="1" ht="14.25" customHeight="1" x14ac:dyDescent="0.25">
      <c r="A351" s="96"/>
      <c r="B351" s="96"/>
      <c r="C351" s="96"/>
      <c r="D351" s="7" t="s">
        <v>2489</v>
      </c>
      <c r="E351" s="96" t="s">
        <v>43</v>
      </c>
      <c r="F351" s="96" t="s">
        <v>2490</v>
      </c>
      <c r="G351" s="96" t="s">
        <v>2492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2474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3524.0733333333328</v>
      </c>
      <c r="W351" s="76">
        <f t="shared" si="49"/>
        <v>440.50916666666626</v>
      </c>
      <c r="X351" s="76">
        <f t="shared" si="50"/>
        <v>1763.0366666666669</v>
      </c>
      <c r="Y351" s="103"/>
      <c r="AB351" s="66">
        <f t="shared" si="46"/>
        <v>24</v>
      </c>
    </row>
    <row r="352" spans="1:28" s="102" customFormat="1" ht="14.25" customHeight="1" x14ac:dyDescent="0.25">
      <c r="A352" s="96"/>
      <c r="B352" s="96"/>
      <c r="C352" s="96"/>
      <c r="D352" s="7" t="s">
        <v>2489</v>
      </c>
      <c r="E352" s="96" t="s">
        <v>43</v>
      </c>
      <c r="F352" s="96" t="s">
        <v>2490</v>
      </c>
      <c r="G352" s="96" t="s">
        <v>2493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2474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3524.0733333333328</v>
      </c>
      <c r="W352" s="76">
        <f t="shared" si="49"/>
        <v>440.50916666666626</v>
      </c>
      <c r="X352" s="76">
        <f t="shared" si="50"/>
        <v>1763.0366666666669</v>
      </c>
      <c r="Y352" s="103"/>
      <c r="AB352" s="66">
        <f t="shared" si="46"/>
        <v>24</v>
      </c>
    </row>
    <row r="353" spans="1:28" s="102" customFormat="1" ht="14.25" customHeight="1" x14ac:dyDescent="0.25">
      <c r="A353" s="96"/>
      <c r="B353" s="96"/>
      <c r="C353" s="96"/>
      <c r="D353" s="7" t="s">
        <v>2489</v>
      </c>
      <c r="E353" s="96" t="s">
        <v>43</v>
      </c>
      <c r="F353" s="96" t="s">
        <v>2490</v>
      </c>
      <c r="G353" s="96" t="s">
        <v>2494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2474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3524.0733333333328</v>
      </c>
      <c r="W353" s="76">
        <f t="shared" si="49"/>
        <v>440.50916666666626</v>
      </c>
      <c r="X353" s="76">
        <f t="shared" si="50"/>
        <v>1763.0366666666669</v>
      </c>
      <c r="Y353" s="103"/>
      <c r="AB353" s="66">
        <f t="shared" si="46"/>
        <v>24</v>
      </c>
    </row>
    <row r="354" spans="1:28" s="102" customFormat="1" ht="14.25" customHeight="1" x14ac:dyDescent="0.25">
      <c r="A354" s="96"/>
      <c r="B354" s="96"/>
      <c r="C354" s="96"/>
      <c r="D354" s="7" t="s">
        <v>2489</v>
      </c>
      <c r="E354" s="96" t="s">
        <v>43</v>
      </c>
      <c r="F354" s="96" t="s">
        <v>2490</v>
      </c>
      <c r="G354" s="96" t="s">
        <v>2495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2474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3524.0733333333328</v>
      </c>
      <c r="W354" s="76">
        <f t="shared" si="49"/>
        <v>440.50916666666626</v>
      </c>
      <c r="X354" s="76">
        <f t="shared" si="50"/>
        <v>1763.0366666666669</v>
      </c>
      <c r="Y354" s="103"/>
      <c r="AB354" s="66">
        <f t="shared" si="46"/>
        <v>24</v>
      </c>
    </row>
    <row r="355" spans="1:28" s="102" customFormat="1" ht="14.25" customHeight="1" x14ac:dyDescent="0.25">
      <c r="A355" s="96"/>
      <c r="B355" s="96"/>
      <c r="C355" s="96"/>
      <c r="D355" s="7" t="s">
        <v>2489</v>
      </c>
      <c r="E355" s="96" t="s">
        <v>43</v>
      </c>
      <c r="F355" s="96" t="s">
        <v>2490</v>
      </c>
      <c r="G355" s="96" t="s">
        <v>2496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2474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3524.0733333333328</v>
      </c>
      <c r="W355" s="76">
        <f t="shared" si="49"/>
        <v>440.50916666666626</v>
      </c>
      <c r="X355" s="76">
        <f t="shared" si="50"/>
        <v>1763.0366666666669</v>
      </c>
      <c r="Y355" s="103"/>
      <c r="AB355" s="66">
        <f t="shared" si="46"/>
        <v>24</v>
      </c>
    </row>
    <row r="356" spans="1:28" s="102" customFormat="1" ht="14.25" customHeight="1" x14ac:dyDescent="0.25">
      <c r="A356" s="96"/>
      <c r="B356" s="96"/>
      <c r="C356" s="96"/>
      <c r="D356" s="7" t="s">
        <v>2489</v>
      </c>
      <c r="E356" s="96" t="s">
        <v>43</v>
      </c>
      <c r="F356" s="96" t="s">
        <v>2490</v>
      </c>
      <c r="G356" s="96" t="s">
        <v>2497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2474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3524.0733333333328</v>
      </c>
      <c r="W356" s="76">
        <f t="shared" si="49"/>
        <v>440.50916666666626</v>
      </c>
      <c r="X356" s="76">
        <f t="shared" si="50"/>
        <v>1763.0366666666669</v>
      </c>
      <c r="Y356" s="103"/>
      <c r="AB356" s="66">
        <f t="shared" si="46"/>
        <v>24</v>
      </c>
    </row>
    <row r="357" spans="1:28" s="102" customFormat="1" ht="14.25" customHeight="1" x14ac:dyDescent="0.25">
      <c r="A357" s="96"/>
      <c r="B357" s="96"/>
      <c r="C357" s="96"/>
      <c r="D357" s="7" t="s">
        <v>2489</v>
      </c>
      <c r="E357" s="96" t="s">
        <v>43</v>
      </c>
      <c r="F357" s="96" t="s">
        <v>2490</v>
      </c>
      <c r="G357" s="96" t="s">
        <v>2498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2474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3524.0733333333328</v>
      </c>
      <c r="W357" s="76">
        <f t="shared" si="49"/>
        <v>440.50916666666626</v>
      </c>
      <c r="X357" s="76">
        <f t="shared" si="50"/>
        <v>1763.0366666666669</v>
      </c>
      <c r="Y357" s="103"/>
      <c r="AB357" s="66">
        <f t="shared" si="46"/>
        <v>24</v>
      </c>
    </row>
    <row r="358" spans="1:28" s="102" customFormat="1" ht="14.25" customHeight="1" x14ac:dyDescent="0.25">
      <c r="A358" s="96"/>
      <c r="B358" s="96"/>
      <c r="C358" s="96"/>
      <c r="D358" s="7" t="s">
        <v>2489</v>
      </c>
      <c r="E358" s="96" t="s">
        <v>43</v>
      </c>
      <c r="F358" s="96" t="s">
        <v>2490</v>
      </c>
      <c r="G358" s="96" t="s">
        <v>2499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2474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3524.0733333333328</v>
      </c>
      <c r="W358" s="76">
        <f t="shared" si="49"/>
        <v>440.50916666666626</v>
      </c>
      <c r="X358" s="76">
        <f t="shared" si="50"/>
        <v>1763.0366666666669</v>
      </c>
      <c r="Y358" s="103"/>
      <c r="AB358" s="66">
        <f t="shared" si="46"/>
        <v>24</v>
      </c>
    </row>
    <row r="359" spans="1:28" s="102" customFormat="1" ht="14.25" customHeight="1" x14ac:dyDescent="0.25">
      <c r="A359" s="96"/>
      <c r="B359" s="96"/>
      <c r="C359" s="96"/>
      <c r="D359" s="7" t="s">
        <v>2489</v>
      </c>
      <c r="E359" s="96" t="s">
        <v>43</v>
      </c>
      <c r="F359" s="96" t="s">
        <v>2490</v>
      </c>
      <c r="G359" s="96" t="s">
        <v>2500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2474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3524.0733333333328</v>
      </c>
      <c r="W359" s="76">
        <f t="shared" si="49"/>
        <v>440.50916666666626</v>
      </c>
      <c r="X359" s="76">
        <f t="shared" si="50"/>
        <v>1763.0366666666669</v>
      </c>
      <c r="Y359" s="103"/>
      <c r="AB359" s="66">
        <f t="shared" si="46"/>
        <v>24</v>
      </c>
    </row>
    <row r="360" spans="1:28" s="102" customFormat="1" ht="14.25" customHeight="1" x14ac:dyDescent="0.25">
      <c r="A360" s="96"/>
      <c r="B360" s="96"/>
      <c r="C360" s="96"/>
      <c r="D360" s="7" t="s">
        <v>2489</v>
      </c>
      <c r="E360" s="96" t="s">
        <v>43</v>
      </c>
      <c r="F360" s="96" t="s">
        <v>2490</v>
      </c>
      <c r="G360" s="96" t="s">
        <v>2501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2474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3524.0733333333328</v>
      </c>
      <c r="W360" s="76">
        <f t="shared" si="49"/>
        <v>440.50916666666626</v>
      </c>
      <c r="X360" s="76">
        <f t="shared" si="50"/>
        <v>1763.0366666666669</v>
      </c>
      <c r="Y360" s="103"/>
      <c r="AB360" s="66">
        <f t="shared" si="46"/>
        <v>24</v>
      </c>
    </row>
    <row r="361" spans="1:28" s="102" customFormat="1" ht="14.25" customHeight="1" x14ac:dyDescent="0.25">
      <c r="A361" s="96"/>
      <c r="B361" s="96"/>
      <c r="C361" s="96"/>
      <c r="D361" s="7" t="s">
        <v>2489</v>
      </c>
      <c r="E361" s="96" t="s">
        <v>43</v>
      </c>
      <c r="F361" s="96" t="s">
        <v>2490</v>
      </c>
      <c r="G361" s="96" t="s">
        <v>2502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2474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3524.0733333333328</v>
      </c>
      <c r="W361" s="76">
        <f t="shared" si="49"/>
        <v>440.50916666666626</v>
      </c>
      <c r="X361" s="76">
        <f t="shared" si="50"/>
        <v>1763.0366666666669</v>
      </c>
      <c r="Y361" s="103"/>
      <c r="AB361" s="66">
        <f t="shared" si="46"/>
        <v>24</v>
      </c>
    </row>
    <row r="362" spans="1:28" s="102" customFormat="1" ht="14.25" customHeight="1" x14ac:dyDescent="0.25">
      <c r="A362" s="96"/>
      <c r="B362" s="96"/>
      <c r="C362" s="96"/>
      <c r="D362" s="7" t="s">
        <v>2489</v>
      </c>
      <c r="E362" s="96" t="s">
        <v>43</v>
      </c>
      <c r="F362" s="96" t="s">
        <v>2490</v>
      </c>
      <c r="G362" s="96" t="s">
        <v>2503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2474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3524.0733333333328</v>
      </c>
      <c r="W362" s="76">
        <f t="shared" si="49"/>
        <v>440.50916666666626</v>
      </c>
      <c r="X362" s="76">
        <f t="shared" si="50"/>
        <v>1763.0366666666669</v>
      </c>
      <c r="Y362" s="103"/>
      <c r="AB362" s="66">
        <f t="shared" si="46"/>
        <v>24</v>
      </c>
    </row>
    <row r="363" spans="1:28" s="102" customFormat="1" ht="14.25" customHeight="1" x14ac:dyDescent="0.25">
      <c r="A363" s="96"/>
      <c r="B363" s="96"/>
      <c r="C363" s="96"/>
      <c r="D363" s="7" t="s">
        <v>2489</v>
      </c>
      <c r="E363" s="96" t="s">
        <v>43</v>
      </c>
      <c r="F363" s="96" t="s">
        <v>2490</v>
      </c>
      <c r="G363" s="96" t="s">
        <v>2504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2474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3524.0733333333328</v>
      </c>
      <c r="W363" s="76">
        <f t="shared" si="49"/>
        <v>440.50916666666626</v>
      </c>
      <c r="X363" s="76">
        <f t="shared" si="50"/>
        <v>1763.0366666666669</v>
      </c>
      <c r="Y363" s="103"/>
      <c r="AB363" s="66">
        <f t="shared" si="46"/>
        <v>24</v>
      </c>
    </row>
    <row r="364" spans="1:28" s="102" customFormat="1" ht="14.25" customHeight="1" x14ac:dyDescent="0.25">
      <c r="A364" s="96"/>
      <c r="B364" s="96"/>
      <c r="C364" s="96"/>
      <c r="D364" s="7" t="s">
        <v>2489</v>
      </c>
      <c r="E364" s="96" t="s">
        <v>43</v>
      </c>
      <c r="F364" s="96" t="s">
        <v>2490</v>
      </c>
      <c r="G364" s="96" t="s">
        <v>2505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2474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3524.0733333333328</v>
      </c>
      <c r="W364" s="76">
        <f t="shared" si="49"/>
        <v>440.50916666666626</v>
      </c>
      <c r="X364" s="76">
        <f t="shared" si="50"/>
        <v>1763.0366666666669</v>
      </c>
      <c r="Y364" s="103"/>
      <c r="AB364" s="66">
        <f t="shared" si="46"/>
        <v>24</v>
      </c>
    </row>
    <row r="365" spans="1:28" s="102" customFormat="1" ht="14.25" customHeight="1" x14ac:dyDescent="0.25">
      <c r="A365" s="96"/>
      <c r="B365" s="96"/>
      <c r="C365" s="96"/>
      <c r="D365" s="7" t="s">
        <v>2506</v>
      </c>
      <c r="E365" s="96" t="s">
        <v>545</v>
      </c>
      <c r="F365" s="96" t="s">
        <v>2507</v>
      </c>
      <c r="G365" s="96" t="s">
        <v>2508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2474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32645.86</v>
      </c>
      <c r="W365" s="76">
        <f t="shared" si="49"/>
        <v>4080.7325000000019</v>
      </c>
      <c r="X365" s="76">
        <f t="shared" si="50"/>
        <v>16323.93</v>
      </c>
      <c r="Y365" s="103"/>
      <c r="AB365" s="66">
        <f t="shared" si="46"/>
        <v>24</v>
      </c>
    </row>
    <row r="366" spans="1:28" s="110" customFormat="1" x14ac:dyDescent="0.25">
      <c r="A366" s="97"/>
      <c r="B366" s="97"/>
      <c r="C366" s="97"/>
      <c r="D366" s="576" t="s">
        <v>2509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691375.28000000084</v>
      </c>
      <c r="W366" s="108">
        <f t="shared" si="51"/>
        <v>86421.910000000105</v>
      </c>
      <c r="X366" s="108">
        <f t="shared" si="51"/>
        <v>345719.64000000036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2530</v>
      </c>
      <c r="E368" s="96" t="s">
        <v>2531</v>
      </c>
      <c r="F368" s="96" t="s">
        <v>2532</v>
      </c>
      <c r="G368" s="96"/>
      <c r="H368" s="40" t="s">
        <v>2533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2534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683255.0199999999</v>
      </c>
      <c r="W368" s="76">
        <f t="shared" ref="W368" si="54">+V368-U368</f>
        <v>89120.219999999972</v>
      </c>
      <c r="X368" s="76">
        <f t="shared" ref="X368" si="55">P368-V368</f>
        <v>386188.62</v>
      </c>
      <c r="Y368" s="103"/>
      <c r="AB368" s="66">
        <f t="shared" ref="AB368:AB377" si="56">IF((DATEDIF(I368,AB$4,"m"))&gt;=36,36,(DATEDIF(I368,AB$4,"m")))</f>
        <v>23</v>
      </c>
    </row>
    <row r="369" spans="1:28" s="102" customFormat="1" ht="14.25" customHeight="1" x14ac:dyDescent="0.25">
      <c r="A369" s="96"/>
      <c r="B369" s="96"/>
      <c r="C369" s="96"/>
      <c r="D369" s="7" t="s">
        <v>2517</v>
      </c>
      <c r="E369" s="96" t="s">
        <v>28</v>
      </c>
      <c r="F369" s="96" t="s">
        <v>2527</v>
      </c>
      <c r="G369" s="96" t="s">
        <v>2518</v>
      </c>
      <c r="H369" s="40" t="s">
        <v>2526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2528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33372.242916666662</v>
      </c>
      <c r="W369" s="76">
        <f t="shared" ref="W369:W377" si="59">+V369-U369</f>
        <v>4352.901249999999</v>
      </c>
      <c r="X369" s="76">
        <f t="shared" ref="X369:X377" si="60">P369-V369</f>
        <v>18863.57208333334</v>
      </c>
      <c r="Y369" s="103"/>
      <c r="AB369" s="66">
        <f t="shared" si="56"/>
        <v>23</v>
      </c>
    </row>
    <row r="370" spans="1:28" s="102" customFormat="1" ht="14.25" customHeight="1" x14ac:dyDescent="0.25">
      <c r="A370" s="96"/>
      <c r="B370" s="96"/>
      <c r="C370" s="96"/>
      <c r="D370" s="7" t="s">
        <v>2517</v>
      </c>
      <c r="E370" s="96" t="s">
        <v>28</v>
      </c>
      <c r="F370" s="96" t="s">
        <v>2527</v>
      </c>
      <c r="G370" s="96" t="s">
        <v>2519</v>
      </c>
      <c r="H370" s="40" t="s">
        <v>2526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2528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33372.242916666662</v>
      </c>
      <c r="W370" s="76">
        <f t="shared" si="59"/>
        <v>4352.901249999999</v>
      </c>
      <c r="X370" s="76">
        <f t="shared" si="60"/>
        <v>18863.57208333334</v>
      </c>
      <c r="Y370" s="103"/>
      <c r="AB370" s="66">
        <f t="shared" si="56"/>
        <v>23</v>
      </c>
    </row>
    <row r="371" spans="1:28" s="102" customFormat="1" ht="14.25" customHeight="1" x14ac:dyDescent="0.25">
      <c r="A371" s="96"/>
      <c r="B371" s="96"/>
      <c r="C371" s="96"/>
      <c r="D371" s="7" t="s">
        <v>2517</v>
      </c>
      <c r="E371" s="96" t="s">
        <v>28</v>
      </c>
      <c r="F371" s="96" t="s">
        <v>2527</v>
      </c>
      <c r="G371" s="96" t="s">
        <v>2520</v>
      </c>
      <c r="H371" s="40" t="s">
        <v>2526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2528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33372.242916666662</v>
      </c>
      <c r="W371" s="76">
        <f t="shared" si="59"/>
        <v>4352.901249999999</v>
      </c>
      <c r="X371" s="76">
        <f t="shared" si="60"/>
        <v>18863.57208333334</v>
      </c>
      <c r="Y371" s="103"/>
      <c r="AB371" s="66">
        <f t="shared" si="56"/>
        <v>23</v>
      </c>
    </row>
    <row r="372" spans="1:28" s="102" customFormat="1" ht="14.25" customHeight="1" x14ac:dyDescent="0.25">
      <c r="A372" s="96"/>
      <c r="B372" s="96"/>
      <c r="C372" s="96"/>
      <c r="D372" s="7" t="s">
        <v>2517</v>
      </c>
      <c r="E372" s="96" t="s">
        <v>28</v>
      </c>
      <c r="F372" s="96" t="s">
        <v>2527</v>
      </c>
      <c r="G372" s="96" t="s">
        <v>2521</v>
      </c>
      <c r="H372" s="40" t="s">
        <v>2526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2528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33372.242916666662</v>
      </c>
      <c r="W372" s="76">
        <f t="shared" si="59"/>
        <v>4352.901249999999</v>
      </c>
      <c r="X372" s="76">
        <f t="shared" si="60"/>
        <v>18863.57208333334</v>
      </c>
      <c r="Y372" s="103"/>
      <c r="AB372" s="66">
        <f t="shared" si="56"/>
        <v>23</v>
      </c>
    </row>
    <row r="373" spans="1:28" s="102" customFormat="1" ht="14.25" customHeight="1" x14ac:dyDescent="0.25">
      <c r="A373" s="96"/>
      <c r="B373" s="96"/>
      <c r="C373" s="96"/>
      <c r="D373" s="7" t="s">
        <v>2517</v>
      </c>
      <c r="E373" s="96" t="s">
        <v>28</v>
      </c>
      <c r="F373" s="96" t="s">
        <v>2527</v>
      </c>
      <c r="G373" s="96" t="s">
        <v>2522</v>
      </c>
      <c r="H373" s="40" t="s">
        <v>2526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2528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33372.242916666662</v>
      </c>
      <c r="W373" s="76">
        <f t="shared" si="59"/>
        <v>4352.901249999999</v>
      </c>
      <c r="X373" s="76">
        <f t="shared" si="60"/>
        <v>18863.57208333334</v>
      </c>
      <c r="Y373" s="103"/>
      <c r="AB373" s="66">
        <f t="shared" si="56"/>
        <v>23</v>
      </c>
    </row>
    <row r="374" spans="1:28" s="102" customFormat="1" ht="14.25" customHeight="1" x14ac:dyDescent="0.25">
      <c r="A374" s="96"/>
      <c r="B374" s="96"/>
      <c r="C374" s="96"/>
      <c r="D374" s="7" t="s">
        <v>2517</v>
      </c>
      <c r="E374" s="96" t="s">
        <v>28</v>
      </c>
      <c r="F374" s="96" t="s">
        <v>2527</v>
      </c>
      <c r="G374" s="96" t="s">
        <v>2523</v>
      </c>
      <c r="H374" s="40" t="s">
        <v>2526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2528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33372.242916666662</v>
      </c>
      <c r="W374" s="76">
        <f t="shared" si="59"/>
        <v>4352.901249999999</v>
      </c>
      <c r="X374" s="76">
        <f t="shared" si="60"/>
        <v>18863.57208333334</v>
      </c>
      <c r="Y374" s="103"/>
      <c r="AB374" s="66">
        <f t="shared" si="56"/>
        <v>23</v>
      </c>
    </row>
    <row r="375" spans="1:28" s="102" customFormat="1" ht="14.25" customHeight="1" x14ac:dyDescent="0.25">
      <c r="A375" s="96"/>
      <c r="B375" s="96"/>
      <c r="C375" s="96"/>
      <c r="D375" s="7" t="s">
        <v>2517</v>
      </c>
      <c r="E375" s="96" t="s">
        <v>28</v>
      </c>
      <c r="F375" s="96" t="s">
        <v>2527</v>
      </c>
      <c r="G375" s="96" t="s">
        <v>2524</v>
      </c>
      <c r="H375" s="40" t="s">
        <v>2526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2528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33372.242916666662</v>
      </c>
      <c r="W375" s="76">
        <f t="shared" si="59"/>
        <v>4352.901249999999</v>
      </c>
      <c r="X375" s="76">
        <f t="shared" si="60"/>
        <v>18863.57208333334</v>
      </c>
      <c r="Y375" s="103"/>
      <c r="AB375" s="66">
        <f t="shared" si="56"/>
        <v>23</v>
      </c>
    </row>
    <row r="376" spans="1:28" s="102" customFormat="1" ht="14.25" customHeight="1" x14ac:dyDescent="0.25">
      <c r="A376" s="96"/>
      <c r="B376" s="96"/>
      <c r="C376" s="96"/>
      <c r="D376" s="7" t="s">
        <v>2517</v>
      </c>
      <c r="E376" s="96" t="s">
        <v>28</v>
      </c>
      <c r="F376" s="96" t="s">
        <v>2527</v>
      </c>
      <c r="G376" s="96" t="s">
        <v>2525</v>
      </c>
      <c r="H376" s="40" t="s">
        <v>2526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2528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33372.242916666662</v>
      </c>
      <c r="W376" s="76">
        <f t="shared" si="59"/>
        <v>4352.901249999999</v>
      </c>
      <c r="X376" s="76">
        <f t="shared" si="60"/>
        <v>18863.57208333334</v>
      </c>
      <c r="Y376" s="103"/>
      <c r="AB376" s="66">
        <f t="shared" si="56"/>
        <v>23</v>
      </c>
    </row>
    <row r="377" spans="1:28" s="102" customFormat="1" ht="14.25" customHeight="1" x14ac:dyDescent="0.25">
      <c r="A377" s="96"/>
      <c r="B377" s="96"/>
      <c r="C377" s="96"/>
      <c r="D377" s="7" t="s">
        <v>2536</v>
      </c>
      <c r="E377" s="96" t="s">
        <v>545</v>
      </c>
      <c r="F377" s="96" t="s">
        <v>639</v>
      </c>
      <c r="G377" s="96" t="s">
        <v>2538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2537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7107</v>
      </c>
      <c r="W377" s="76">
        <f t="shared" si="59"/>
        <v>927</v>
      </c>
      <c r="X377" s="76">
        <f t="shared" si="60"/>
        <v>4018</v>
      </c>
      <c r="Y377" s="103"/>
      <c r="AB377" s="66">
        <f t="shared" si="56"/>
        <v>23</v>
      </c>
    </row>
    <row r="378" spans="1:28" s="110" customFormat="1" x14ac:dyDescent="0.25">
      <c r="A378" s="97"/>
      <c r="B378" s="97"/>
      <c r="C378" s="97"/>
      <c r="D378" s="576" t="s">
        <v>2529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957339.96333333326</v>
      </c>
      <c r="W378" s="108">
        <f t="shared" si="61"/>
        <v>124870.42999999993</v>
      </c>
      <c r="X378" s="108">
        <f t="shared" si="61"/>
        <v>541115.19666666666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2569</v>
      </c>
      <c r="E380" s="96" t="s">
        <v>2568</v>
      </c>
      <c r="F380" s="96"/>
      <c r="G380" s="96" t="s">
        <v>2570</v>
      </c>
      <c r="H380" s="40" t="s">
        <v>2567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2566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45710.5</v>
      </c>
      <c r="W380" s="76">
        <f>+V380-U380</f>
        <v>6233.25</v>
      </c>
      <c r="X380" s="76">
        <f>P380-V380</f>
        <v>29089.5</v>
      </c>
      <c r="Y380" s="103"/>
      <c r="AB380" s="66">
        <f>IF((DATEDIF(I380,AB$4,"m"))&gt;=36,36,(DATEDIF(I380,AB$4,"m")))</f>
        <v>22</v>
      </c>
    </row>
    <row r="381" spans="1:28" s="110" customFormat="1" x14ac:dyDescent="0.25">
      <c r="A381" s="97"/>
      <c r="B381" s="97"/>
      <c r="C381" s="97"/>
      <c r="D381" s="576" t="s">
        <v>2571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45710.5</v>
      </c>
      <c r="W381" s="108">
        <f t="shared" si="62"/>
        <v>6233.25</v>
      </c>
      <c r="X381" s="108">
        <f t="shared" si="62"/>
        <v>29089.5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2572</v>
      </c>
      <c r="E384" s="96" t="s">
        <v>43</v>
      </c>
      <c r="F384" s="96" t="s">
        <v>2573</v>
      </c>
      <c r="G384" s="96" t="s">
        <v>2574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2575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47412.003333333334</v>
      </c>
      <c r="W384" s="76">
        <f>+V384-U384</f>
        <v>6773.1433333333334</v>
      </c>
      <c r="X384" s="76">
        <f>P384-V384</f>
        <v>33866.716666666667</v>
      </c>
      <c r="Y384" s="103"/>
      <c r="AB384" s="66">
        <f>IF((DATEDIF(I384,AB$4,"m"))&gt;=36,36,(DATEDIF(I384,AB$4,"m")))</f>
        <v>21</v>
      </c>
    </row>
    <row r="385" spans="1:28" s="110" customFormat="1" x14ac:dyDescent="0.25">
      <c r="A385" s="97"/>
      <c r="B385" s="97"/>
      <c r="C385" s="97"/>
      <c r="D385" s="576" t="s">
        <v>2576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47412.003333333334</v>
      </c>
      <c r="W385" s="108">
        <f t="shared" si="63"/>
        <v>6773.1433333333334</v>
      </c>
      <c r="X385" s="108">
        <f t="shared" si="63"/>
        <v>33866.716666666667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2536</v>
      </c>
      <c r="E388" s="96" t="s">
        <v>28</v>
      </c>
      <c r="F388" s="96" t="s">
        <v>639</v>
      </c>
      <c r="G388" s="96" t="s">
        <v>2583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2584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5555</v>
      </c>
      <c r="W388" s="76">
        <f t="shared" ref="W388" si="64">+V388-U388</f>
        <v>833.25</v>
      </c>
      <c r="X388" s="76">
        <f t="shared" ref="X388" si="65">P388-V388</f>
        <v>4445</v>
      </c>
      <c r="Y388" s="103"/>
      <c r="AB388" s="66">
        <f>IF((DATEDIF(I388,AB$4,"m"))&gt;=36,36,(DATEDIF(I388,AB$4,"m")))</f>
        <v>20</v>
      </c>
    </row>
    <row r="389" spans="1:28" s="102" customFormat="1" ht="14.25" customHeight="1" x14ac:dyDescent="0.25">
      <c r="A389" s="96"/>
      <c r="B389" s="96"/>
      <c r="C389" s="96"/>
      <c r="D389" s="7" t="s">
        <v>2536</v>
      </c>
      <c r="E389" s="96" t="s">
        <v>28</v>
      </c>
      <c r="F389" s="96" t="s">
        <v>2585</v>
      </c>
      <c r="G389" s="96" t="s">
        <v>2586</v>
      </c>
      <c r="H389" s="40" t="s">
        <v>2526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2587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13005.666666666668</v>
      </c>
      <c r="W389" s="76">
        <f t="shared" ref="W389" si="66">+V389-U389</f>
        <v>1950.8500000000004</v>
      </c>
      <c r="X389" s="76">
        <f t="shared" ref="X389" si="67">P389-V389</f>
        <v>10405.533333333333</v>
      </c>
      <c r="Y389" s="103"/>
      <c r="AB389" s="66">
        <f>IF((DATEDIF(I389,AB$4,"m"))&gt;=36,36,(DATEDIF(I389,AB$4,"m")))</f>
        <v>20</v>
      </c>
    </row>
    <row r="390" spans="1:28" s="110" customFormat="1" x14ac:dyDescent="0.25">
      <c r="A390" s="97"/>
      <c r="B390" s="97"/>
      <c r="C390" s="97"/>
      <c r="D390" s="576" t="s">
        <v>2582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18560.666666666668</v>
      </c>
      <c r="W390" s="108">
        <f t="shared" ref="W390:X390" si="68">SUM(W388:W389)</f>
        <v>2784.1000000000004</v>
      </c>
      <c r="X390" s="108">
        <f t="shared" si="68"/>
        <v>14850.533333333333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1873566.772222223</v>
      </c>
      <c r="W393" s="577">
        <f>+W329+W332+W366+W378+W381+W385+W390</f>
        <v>240228.78500000003</v>
      </c>
      <c r="X393" s="577">
        <f>+X329+X332+X366+X378+X381+X385+X390</f>
        <v>1009226.6477777781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2635</v>
      </c>
      <c r="E397" s="96" t="s">
        <v>513</v>
      </c>
      <c r="F397" s="96" t="s">
        <v>2636</v>
      </c>
      <c r="G397" s="96" t="s">
        <v>2637</v>
      </c>
      <c r="H397" s="40" t="s">
        <v>2526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2638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6570.0555555555557</v>
      </c>
      <c r="W397" s="76">
        <f>+V397-U397</f>
        <v>1516.166666666667</v>
      </c>
      <c r="X397" s="76">
        <f t="shared" ref="X397" si="69">P397-V397</f>
        <v>11624.944444444445</v>
      </c>
      <c r="Y397" s="103"/>
      <c r="AB397" s="66">
        <f>IF((DATEDIF(I397,AB$4,"m"))&gt;=36,36,(DATEDIF(I397,AB$4,"m")))</f>
        <v>13</v>
      </c>
    </row>
    <row r="398" spans="1:28" s="110" customFormat="1" x14ac:dyDescent="0.25">
      <c r="A398" s="97"/>
      <c r="B398" s="97"/>
      <c r="C398" s="97"/>
      <c r="D398" s="576" t="s">
        <v>2642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6570.0555555555557</v>
      </c>
      <c r="W398" s="108">
        <f t="shared" si="70"/>
        <v>1516.166666666667</v>
      </c>
      <c r="X398" s="108">
        <f t="shared" si="70"/>
        <v>11624.944444444445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2667</v>
      </c>
      <c r="E400" s="96"/>
      <c r="F400" s="96" t="s">
        <v>2668</v>
      </c>
      <c r="G400" s="133">
        <v>160870009506</v>
      </c>
      <c r="H400" s="40" t="s">
        <v>2669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2670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249946.89249999999</v>
      </c>
      <c r="W400" s="76">
        <f>+V400-U400</f>
        <v>83315.630833333329</v>
      </c>
      <c r="X400" s="76">
        <f t="shared" ref="X400" si="71">P400-V400</f>
        <v>749841.67749999999</v>
      </c>
      <c r="Y400" s="103"/>
      <c r="AB400" s="66">
        <f>IF((DATEDIF(I400,AB$4,"m"))&gt;=36,36,(DATEDIF(I400,AB$4,"m")))</f>
        <v>9</v>
      </c>
    </row>
    <row r="401" spans="1:28" s="102" customFormat="1" ht="14.25" customHeight="1" x14ac:dyDescent="0.25">
      <c r="A401" s="96"/>
      <c r="B401" s="96"/>
      <c r="C401" s="96"/>
      <c r="D401" s="7" t="s">
        <v>2659</v>
      </c>
      <c r="E401" s="96" t="s">
        <v>513</v>
      </c>
      <c r="F401" s="96" t="s">
        <v>2660</v>
      </c>
      <c r="G401" s="96"/>
      <c r="H401" s="40" t="s">
        <v>2526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2661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9631.4575000000004</v>
      </c>
      <c r="W401" s="76">
        <f>+V401-U401</f>
        <v>3210.4858333333332</v>
      </c>
      <c r="X401" s="76">
        <f t="shared" ref="X401" si="72">P401-V401</f>
        <v>28895.372500000001</v>
      </c>
      <c r="Y401" s="103"/>
      <c r="AB401" s="66">
        <f>IF((DATEDIF(I401,AB$4,"m"))&gt;=36,36,(DATEDIF(I401,AB$4,"m")))</f>
        <v>9</v>
      </c>
    </row>
    <row r="402" spans="1:28" s="110" customFormat="1" x14ac:dyDescent="0.25">
      <c r="A402" s="97"/>
      <c r="B402" s="97"/>
      <c r="C402" s="97"/>
      <c r="D402" s="576" t="s">
        <v>2654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259578.34999999998</v>
      </c>
      <c r="W402" s="108">
        <f>SUM(W399:W401)</f>
        <v>86526.116666666669</v>
      </c>
      <c r="X402" s="108">
        <f>SUM(X399:X401)</f>
        <v>778737.05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2536</v>
      </c>
      <c r="E404" s="96" t="s">
        <v>28</v>
      </c>
      <c r="F404" s="96" t="s">
        <v>2682</v>
      </c>
      <c r="G404" s="96" t="s">
        <v>2683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2684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1366.5</v>
      </c>
      <c r="W404" s="76">
        <f t="shared" ref="W404" si="75">+V404-U404</f>
        <v>683.25</v>
      </c>
      <c r="X404" s="76">
        <f t="shared" ref="X404" si="76">P404-V404</f>
        <v>6833.5</v>
      </c>
      <c r="Y404" s="103"/>
      <c r="AB404" s="66">
        <f>IF((DATEDIF(I404,AB$4,"m"))&gt;=36,36,(DATEDIF(I404,AB$4,"m")))</f>
        <v>6</v>
      </c>
    </row>
    <row r="405" spans="1:28" s="102" customFormat="1" ht="14.25" customHeight="1" x14ac:dyDescent="0.25">
      <c r="A405" s="96"/>
      <c r="B405" s="96"/>
      <c r="C405" s="96"/>
      <c r="D405" s="7" t="s">
        <v>2536</v>
      </c>
      <c r="E405" s="96" t="s">
        <v>28</v>
      </c>
      <c r="F405" s="96" t="s">
        <v>2682</v>
      </c>
      <c r="G405" s="96" t="s">
        <v>2685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2684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1366.5</v>
      </c>
      <c r="W405" s="76">
        <f t="shared" ref="W405" si="79">+V405-U405</f>
        <v>683.25</v>
      </c>
      <c r="X405" s="76">
        <f t="shared" ref="X405" si="80">P405-V405</f>
        <v>6833.5</v>
      </c>
      <c r="Y405" s="103"/>
      <c r="AB405" s="66">
        <f>IF((DATEDIF(I405,AB$4,"m"))&gt;=36,36,(DATEDIF(I405,AB$4,"m")))</f>
        <v>6</v>
      </c>
    </row>
    <row r="406" spans="1:28" s="102" customFormat="1" ht="14.25" customHeight="1" x14ac:dyDescent="0.25">
      <c r="A406" s="96"/>
      <c r="B406" s="96"/>
      <c r="C406" s="96"/>
      <c r="D406" s="7" t="s">
        <v>2679</v>
      </c>
      <c r="E406" s="96" t="s">
        <v>43</v>
      </c>
      <c r="F406" s="96" t="s">
        <v>2680</v>
      </c>
      <c r="G406" s="96" t="s">
        <v>2681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2686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8808.1666666666661</v>
      </c>
      <c r="W406" s="76">
        <f t="shared" ref="W406" si="83">+V406-U406</f>
        <v>4404.083333333333</v>
      </c>
      <c r="X406" s="76">
        <f t="shared" ref="X406" si="84">P406-V406</f>
        <v>44041.833333333336</v>
      </c>
      <c r="Y406" s="103"/>
      <c r="AB406" s="66">
        <f>IF((DATEDIF(I406,AB$4,"m"))&gt;=36,36,(DATEDIF(I406,AB$4,"m")))</f>
        <v>6</v>
      </c>
    </row>
    <row r="407" spans="1:28" s="102" customFormat="1" ht="14.25" customHeight="1" x14ac:dyDescent="0.25">
      <c r="A407" s="96"/>
      <c r="B407" s="96"/>
      <c r="C407" s="96"/>
      <c r="D407" s="7" t="s">
        <v>2687</v>
      </c>
      <c r="E407" s="96" t="s">
        <v>2688</v>
      </c>
      <c r="F407" s="96" t="s">
        <v>2689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2686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658.16666666666663</v>
      </c>
      <c r="W407" s="76">
        <f t="shared" ref="W407" si="87">+V407-U407</f>
        <v>329.08333333333331</v>
      </c>
      <c r="X407" s="76">
        <f t="shared" ref="X407" si="88">P407-V407</f>
        <v>3291.8333333333335</v>
      </c>
      <c r="Y407" s="103"/>
      <c r="AB407" s="66">
        <f>IF((DATEDIF(I407,AB$4,"m"))&gt;=36,36,(DATEDIF(I407,AB$4,"m")))</f>
        <v>6</v>
      </c>
    </row>
    <row r="408" spans="1:28" s="102" customFormat="1" ht="14.25" customHeight="1" x14ac:dyDescent="0.25">
      <c r="A408" s="96"/>
      <c r="B408" s="96"/>
      <c r="C408" s="96"/>
      <c r="D408" s="7" t="s">
        <v>2687</v>
      </c>
      <c r="E408" s="96" t="s">
        <v>2688</v>
      </c>
      <c r="F408" s="96" t="s">
        <v>2689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2686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658.16666666666663</v>
      </c>
      <c r="W408" s="76">
        <f t="shared" ref="W408" si="91">+V408-U408</f>
        <v>329.08333333333331</v>
      </c>
      <c r="X408" s="76">
        <f t="shared" ref="X408" si="92">P408-V408</f>
        <v>3291.8333333333335</v>
      </c>
      <c r="Y408" s="103"/>
      <c r="AB408" s="66">
        <f>IF((DATEDIF(I408,AB$4,"m"))&gt;=36,36,(DATEDIF(I408,AB$4,"m")))</f>
        <v>6</v>
      </c>
    </row>
    <row r="409" spans="1:28" s="110" customFormat="1" x14ac:dyDescent="0.25">
      <c r="A409" s="97"/>
      <c r="B409" s="97"/>
      <c r="C409" s="97"/>
      <c r="D409" s="576" t="s">
        <v>2690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12857.499999999998</v>
      </c>
      <c r="W409" s="108">
        <f>SUM(W404:W408)</f>
        <v>6428.7499999999991</v>
      </c>
      <c r="X409" s="108">
        <f>SUM(X404:X408)</f>
        <v>64292.500000000007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2700</v>
      </c>
      <c r="E412" s="96"/>
      <c r="F412" s="96" t="s">
        <v>2701</v>
      </c>
      <c r="G412" s="96" t="s">
        <v>2702</v>
      </c>
      <c r="H412" s="96" t="s">
        <v>2454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2703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60638.75</v>
      </c>
      <c r="W412" s="76">
        <f>+V412-U412</f>
        <v>36383.25</v>
      </c>
      <c r="X412" s="76">
        <f>P412-V412</f>
        <v>375961.25</v>
      </c>
      <c r="Y412" s="103"/>
      <c r="AB412" s="66">
        <f>IF((DATEDIF(I412,AB$4,"m"))&gt;=36,36,(DATEDIF(I412,AB$4,"m")))</f>
        <v>5</v>
      </c>
    </row>
    <row r="413" spans="1:28" s="102" customFormat="1" ht="14.25" customHeight="1" x14ac:dyDescent="0.25">
      <c r="A413" s="96"/>
      <c r="B413" s="96"/>
      <c r="C413" s="96"/>
      <c r="D413" s="97" t="s">
        <v>2710</v>
      </c>
      <c r="E413" s="96"/>
      <c r="F413" s="96"/>
      <c r="G413" s="96"/>
      <c r="H413" s="96" t="s">
        <v>2711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2712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94776.276388888888</v>
      </c>
      <c r="W413" s="76">
        <f>+V413-U413</f>
        <v>56865.765833333331</v>
      </c>
      <c r="X413" s="76">
        <f>P413-V413</f>
        <v>587613.91361111123</v>
      </c>
      <c r="Y413" s="103"/>
      <c r="AB413" s="66">
        <f>IF((DATEDIF(I413,AB$4,"m"))&gt;=36,36,(DATEDIF(I413,AB$4,"m")))</f>
        <v>5</v>
      </c>
    </row>
    <row r="414" spans="1:28" s="110" customFormat="1" x14ac:dyDescent="0.25">
      <c r="A414" s="97"/>
      <c r="B414" s="97"/>
      <c r="C414" s="97"/>
      <c r="D414" s="576" t="s">
        <v>2693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155415.02638888889</v>
      </c>
      <c r="W414" s="112">
        <f t="shared" ref="W414:X414" si="93">SUM(W412:W413)</f>
        <v>93249.015833333338</v>
      </c>
      <c r="X414" s="112">
        <f t="shared" si="93"/>
        <v>963575.16361111123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2721</v>
      </c>
      <c r="E416" s="96" t="s">
        <v>43</v>
      </c>
      <c r="F416" s="96" t="s">
        <v>2720</v>
      </c>
      <c r="G416" s="96"/>
      <c r="H416" s="40" t="s">
        <v>2722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2723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4955.8888888888887</v>
      </c>
      <c r="W416" s="76">
        <f t="shared" ref="W416" si="96">+V416-U416</f>
        <v>3716.9166666666665</v>
      </c>
      <c r="X416" s="76">
        <f t="shared" ref="X416" si="97">P416-V416</f>
        <v>39648.111111111109</v>
      </c>
      <c r="Y416" s="103"/>
      <c r="AB416" s="66">
        <f t="shared" ref="AB416:AB432" si="98">IF((DATEDIF(I416,AB$4,"m"))&gt;=36,36,(DATEDIF(I416,AB$4,"m")))</f>
        <v>4</v>
      </c>
    </row>
    <row r="417" spans="1:28" s="102" customFormat="1" ht="14.25" customHeight="1" x14ac:dyDescent="0.25">
      <c r="A417" s="96"/>
      <c r="B417" s="96"/>
      <c r="C417" s="96"/>
      <c r="D417" s="7" t="s">
        <v>2721</v>
      </c>
      <c r="E417" s="96" t="s">
        <v>43</v>
      </c>
      <c r="F417" s="96" t="s">
        <v>2720</v>
      </c>
      <c r="G417" s="96"/>
      <c r="H417" s="40" t="s">
        <v>2722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2723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4955.8888888888887</v>
      </c>
      <c r="W417" s="76">
        <f t="shared" ref="W417:W418" si="101">+V417-U417</f>
        <v>3716.9166666666665</v>
      </c>
      <c r="X417" s="76">
        <f t="shared" ref="X417:X418" si="102">P417-V417</f>
        <v>39648.111111111109</v>
      </c>
      <c r="Y417" s="103"/>
      <c r="AB417" s="66">
        <f t="shared" si="98"/>
        <v>4</v>
      </c>
    </row>
    <row r="418" spans="1:28" s="102" customFormat="1" ht="14.25" customHeight="1" x14ac:dyDescent="0.25">
      <c r="A418" s="96"/>
      <c r="B418" s="96"/>
      <c r="C418" s="96"/>
      <c r="D418" s="7" t="s">
        <v>2721</v>
      </c>
      <c r="E418" s="96" t="s">
        <v>43</v>
      </c>
      <c r="F418" s="96" t="s">
        <v>2720</v>
      </c>
      <c r="G418" s="96"/>
      <c r="H418" s="40" t="s">
        <v>2722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2723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4955.8888888888887</v>
      </c>
      <c r="W418" s="76">
        <f t="shared" si="101"/>
        <v>3716.9166666666665</v>
      </c>
      <c r="X418" s="76">
        <f t="shared" si="102"/>
        <v>39648.111111111109</v>
      </c>
      <c r="Y418" s="103"/>
      <c r="AB418" s="66">
        <f t="shared" si="98"/>
        <v>4</v>
      </c>
    </row>
    <row r="419" spans="1:28" s="102" customFormat="1" ht="14.25" customHeight="1" x14ac:dyDescent="0.25">
      <c r="A419" s="96"/>
      <c r="B419" s="96"/>
      <c r="C419" s="96"/>
      <c r="D419" s="7" t="s">
        <v>2729</v>
      </c>
      <c r="E419" s="96" t="s">
        <v>2730</v>
      </c>
      <c r="F419" s="96"/>
      <c r="G419" s="96" t="s">
        <v>2731</v>
      </c>
      <c r="H419" s="97" t="s">
        <v>2563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2724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1489.2114666666666</v>
      </c>
      <c r="W419" s="76">
        <f>+V419-U419</f>
        <v>1116.9086</v>
      </c>
      <c r="X419" s="76">
        <f>P419-V419</f>
        <v>11914.691733333333</v>
      </c>
      <c r="Y419" s="103"/>
      <c r="AB419" s="66">
        <f t="shared" si="98"/>
        <v>4</v>
      </c>
    </row>
    <row r="420" spans="1:28" s="102" customFormat="1" ht="14.25" customHeight="1" x14ac:dyDescent="0.25">
      <c r="A420" s="96"/>
      <c r="B420" s="96"/>
      <c r="C420" s="96"/>
      <c r="D420" s="7" t="s">
        <v>2729</v>
      </c>
      <c r="E420" s="96" t="s">
        <v>2730</v>
      </c>
      <c r="F420" s="96"/>
      <c r="G420" s="96" t="s">
        <v>2732</v>
      </c>
      <c r="H420" s="97" t="s">
        <v>2563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2724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1489.2114666666666</v>
      </c>
      <c r="W420" s="76">
        <f t="shared" ref="W420:W428" si="105">+V420-U420</f>
        <v>1116.9086</v>
      </c>
      <c r="X420" s="76">
        <f t="shared" ref="X420:X428" si="106">P420-V420</f>
        <v>11914.691733333333</v>
      </c>
      <c r="Y420" s="103"/>
      <c r="AB420" s="66">
        <f t="shared" si="98"/>
        <v>4</v>
      </c>
    </row>
    <row r="421" spans="1:28" s="102" customFormat="1" ht="14.25" customHeight="1" x14ac:dyDescent="0.25">
      <c r="A421" s="96"/>
      <c r="B421" s="96"/>
      <c r="C421" s="96"/>
      <c r="D421" s="7" t="s">
        <v>2729</v>
      </c>
      <c r="E421" s="96" t="s">
        <v>2730</v>
      </c>
      <c r="F421" s="96"/>
      <c r="G421" s="96" t="s">
        <v>2733</v>
      </c>
      <c r="H421" s="97" t="s">
        <v>2563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2724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1489.2114666666666</v>
      </c>
      <c r="W421" s="76">
        <f t="shared" si="105"/>
        <v>1116.9086</v>
      </c>
      <c r="X421" s="76">
        <f t="shared" si="106"/>
        <v>11914.691733333333</v>
      </c>
      <c r="Y421" s="103"/>
      <c r="AB421" s="66">
        <f t="shared" si="98"/>
        <v>4</v>
      </c>
    </row>
    <row r="422" spans="1:28" s="102" customFormat="1" ht="14.25" customHeight="1" x14ac:dyDescent="0.25">
      <c r="A422" s="96"/>
      <c r="B422" s="96"/>
      <c r="C422" s="96"/>
      <c r="D422" s="7" t="s">
        <v>2729</v>
      </c>
      <c r="E422" s="96" t="s">
        <v>2730</v>
      </c>
      <c r="F422" s="96"/>
      <c r="G422" s="96" t="s">
        <v>2734</v>
      </c>
      <c r="H422" s="97" t="s">
        <v>2563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2724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1489.2114666666666</v>
      </c>
      <c r="W422" s="76">
        <f t="shared" si="105"/>
        <v>1116.9086</v>
      </c>
      <c r="X422" s="76">
        <f t="shared" si="106"/>
        <v>11914.691733333333</v>
      </c>
      <c r="Y422" s="103"/>
      <c r="AB422" s="66">
        <f t="shared" si="98"/>
        <v>4</v>
      </c>
    </row>
    <row r="423" spans="1:28" s="102" customFormat="1" ht="14.25" customHeight="1" x14ac:dyDescent="0.25">
      <c r="A423" s="96"/>
      <c r="B423" s="96"/>
      <c r="C423" s="96"/>
      <c r="D423" s="7" t="s">
        <v>2729</v>
      </c>
      <c r="E423" s="96" t="s">
        <v>2730</v>
      </c>
      <c r="F423" s="96"/>
      <c r="G423" s="96" t="s">
        <v>2735</v>
      </c>
      <c r="H423" s="97" t="s">
        <v>2563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2724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1489.2114666666666</v>
      </c>
      <c r="W423" s="76">
        <f t="shared" si="105"/>
        <v>1116.9086</v>
      </c>
      <c r="X423" s="76">
        <f t="shared" si="106"/>
        <v>11914.691733333333</v>
      </c>
      <c r="Y423" s="103"/>
      <c r="AB423" s="66">
        <f t="shared" si="98"/>
        <v>4</v>
      </c>
    </row>
    <row r="424" spans="1:28" s="102" customFormat="1" ht="14.25" customHeight="1" x14ac:dyDescent="0.25">
      <c r="A424" s="96"/>
      <c r="B424" s="96"/>
      <c r="C424" s="96"/>
      <c r="D424" s="7" t="s">
        <v>2729</v>
      </c>
      <c r="E424" s="96" t="s">
        <v>2730</v>
      </c>
      <c r="F424" s="96"/>
      <c r="G424" s="96" t="s">
        <v>2736</v>
      </c>
      <c r="H424" s="97" t="s">
        <v>2563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2724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1489.2114666666666</v>
      </c>
      <c r="W424" s="76">
        <f t="shared" si="105"/>
        <v>1116.9086</v>
      </c>
      <c r="X424" s="76">
        <f t="shared" si="106"/>
        <v>11914.691733333333</v>
      </c>
      <c r="Y424" s="103"/>
      <c r="AB424" s="66">
        <f t="shared" si="98"/>
        <v>4</v>
      </c>
    </row>
    <row r="425" spans="1:28" s="102" customFormat="1" ht="14.25" customHeight="1" x14ac:dyDescent="0.25">
      <c r="A425" s="96"/>
      <c r="B425" s="96"/>
      <c r="C425" s="96"/>
      <c r="D425" s="7" t="s">
        <v>2729</v>
      </c>
      <c r="E425" s="96" t="s">
        <v>2730</v>
      </c>
      <c r="F425" s="96"/>
      <c r="G425" s="96" t="s">
        <v>2737</v>
      </c>
      <c r="H425" s="97" t="s">
        <v>2563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2724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1489.2114666666666</v>
      </c>
      <c r="W425" s="76">
        <f t="shared" si="105"/>
        <v>1116.9086</v>
      </c>
      <c r="X425" s="76">
        <f t="shared" si="106"/>
        <v>11914.691733333333</v>
      </c>
      <c r="Y425" s="103"/>
      <c r="AB425" s="66">
        <f t="shared" si="98"/>
        <v>4</v>
      </c>
    </row>
    <row r="426" spans="1:28" s="102" customFormat="1" ht="14.25" customHeight="1" x14ac:dyDescent="0.25">
      <c r="A426" s="96"/>
      <c r="B426" s="96"/>
      <c r="C426" s="96"/>
      <c r="D426" s="7" t="s">
        <v>2729</v>
      </c>
      <c r="E426" s="96" t="s">
        <v>2730</v>
      </c>
      <c r="F426" s="96"/>
      <c r="G426" s="96" t="s">
        <v>2738</v>
      </c>
      <c r="H426" s="97" t="s">
        <v>2563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2724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1489.2114666666666</v>
      </c>
      <c r="W426" s="76">
        <f t="shared" si="105"/>
        <v>1116.9086</v>
      </c>
      <c r="X426" s="76">
        <f t="shared" si="106"/>
        <v>11914.691733333333</v>
      </c>
      <c r="Y426" s="103"/>
      <c r="AB426" s="66">
        <f t="shared" si="98"/>
        <v>4</v>
      </c>
    </row>
    <row r="427" spans="1:28" s="102" customFormat="1" ht="14.25" customHeight="1" x14ac:dyDescent="0.25">
      <c r="A427" s="96"/>
      <c r="B427" s="96"/>
      <c r="C427" s="96"/>
      <c r="D427" s="7" t="s">
        <v>2729</v>
      </c>
      <c r="E427" s="96" t="s">
        <v>2730</v>
      </c>
      <c r="F427" s="96"/>
      <c r="G427" s="96" t="s">
        <v>2739</v>
      </c>
      <c r="H427" s="97" t="s">
        <v>2563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2724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1489.2114666666666</v>
      </c>
      <c r="W427" s="76">
        <f t="shared" si="105"/>
        <v>1116.9086</v>
      </c>
      <c r="X427" s="76">
        <f t="shared" si="106"/>
        <v>11914.691733333333</v>
      </c>
      <c r="Y427" s="103"/>
      <c r="AB427" s="66">
        <f t="shared" si="98"/>
        <v>4</v>
      </c>
    </row>
    <row r="428" spans="1:28" s="102" customFormat="1" ht="14.25" customHeight="1" x14ac:dyDescent="0.25">
      <c r="A428" s="96"/>
      <c r="B428" s="96"/>
      <c r="C428" s="96"/>
      <c r="D428" s="7" t="s">
        <v>2729</v>
      </c>
      <c r="E428" s="96" t="s">
        <v>2730</v>
      </c>
      <c r="F428" s="96"/>
      <c r="G428" s="96" t="s">
        <v>2740</v>
      </c>
      <c r="H428" s="97" t="s">
        <v>2563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2724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1489.2114666666666</v>
      </c>
      <c r="W428" s="76">
        <f t="shared" si="105"/>
        <v>1116.9086</v>
      </c>
      <c r="X428" s="76">
        <f t="shared" si="106"/>
        <v>11914.691733333333</v>
      </c>
      <c r="Y428" s="103"/>
      <c r="AB428" s="66">
        <f t="shared" si="98"/>
        <v>4</v>
      </c>
    </row>
    <row r="429" spans="1:28" s="102" customFormat="1" ht="14.25" customHeight="1" x14ac:dyDescent="0.25">
      <c r="A429" s="96"/>
      <c r="B429" s="96"/>
      <c r="C429" s="96"/>
      <c r="D429" s="7" t="s">
        <v>2729</v>
      </c>
      <c r="E429" s="96" t="s">
        <v>2730</v>
      </c>
      <c r="F429" s="96"/>
      <c r="G429" s="96" t="s">
        <v>2741</v>
      </c>
      <c r="H429" s="97" t="s">
        <v>2563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2724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1489.2114666666666</v>
      </c>
      <c r="W429" s="76">
        <f t="shared" ref="W429:W430" si="109">+V429-U429</f>
        <v>1116.9086</v>
      </c>
      <c r="X429" s="76">
        <f t="shared" ref="X429:X430" si="110">P429-V429</f>
        <v>11914.691733333333</v>
      </c>
      <c r="Y429" s="103"/>
      <c r="AB429" s="66">
        <f t="shared" si="98"/>
        <v>4</v>
      </c>
    </row>
    <row r="430" spans="1:28" s="102" customFormat="1" ht="14.25" customHeight="1" x14ac:dyDescent="0.25">
      <c r="A430" s="96"/>
      <c r="B430" s="96"/>
      <c r="C430" s="96"/>
      <c r="D430" s="7" t="s">
        <v>2729</v>
      </c>
      <c r="E430" s="96" t="s">
        <v>2730</v>
      </c>
      <c r="F430" s="96"/>
      <c r="G430" s="96" t="s">
        <v>2742</v>
      </c>
      <c r="H430" s="97" t="s">
        <v>2563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2724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1489.2114666666666</v>
      </c>
      <c r="W430" s="76">
        <f t="shared" si="109"/>
        <v>1116.9086</v>
      </c>
      <c r="X430" s="76">
        <f t="shared" si="110"/>
        <v>11914.691733333333</v>
      </c>
      <c r="Y430" s="103"/>
      <c r="AB430" s="66">
        <f t="shared" si="98"/>
        <v>4</v>
      </c>
    </row>
    <row r="431" spans="1:28" s="102" customFormat="1" ht="14.25" customHeight="1" x14ac:dyDescent="0.25">
      <c r="A431" s="96"/>
      <c r="B431" s="96"/>
      <c r="C431" s="96"/>
      <c r="D431" s="97" t="s">
        <v>2726</v>
      </c>
      <c r="E431" s="96" t="s">
        <v>2462</v>
      </c>
      <c r="F431" s="96" t="s">
        <v>2507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2727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6468.8788888888894</v>
      </c>
      <c r="W431" s="76">
        <f>+V431-U431</f>
        <v>4851.6591666666673</v>
      </c>
      <c r="X431" s="76">
        <f>P431-V431</f>
        <v>51752.031111111115</v>
      </c>
      <c r="Y431" s="103"/>
      <c r="AB431" s="66">
        <f t="shared" si="98"/>
        <v>4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2728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2727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5703.887777777778</v>
      </c>
      <c r="W432" s="76">
        <f>+V432-U432</f>
        <v>4277.9158333333335</v>
      </c>
      <c r="X432" s="76">
        <f>P432-V432</f>
        <v>45632.102222222224</v>
      </c>
      <c r="Y432" s="33">
        <v>17320</v>
      </c>
      <c r="AB432" s="66">
        <f t="shared" si="98"/>
        <v>4</v>
      </c>
    </row>
    <row r="433" spans="1:28" s="110" customFormat="1" x14ac:dyDescent="0.25">
      <c r="A433" s="97"/>
      <c r="B433" s="97"/>
      <c r="C433" s="97"/>
      <c r="D433" s="576" t="s">
        <v>2719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44910.970933333345</v>
      </c>
      <c r="W433" s="112">
        <f>SUM(W416:W432)</f>
        <v>33683.228199999998</v>
      </c>
      <c r="X433" s="112">
        <f>SUM(X416:X432)</f>
        <v>359304.76746666676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2641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479331.90287777776</v>
      </c>
      <c r="W435" s="577">
        <f>+W398+W402+W409+W414+W433</f>
        <v>221403.27736666671</v>
      </c>
      <c r="X435" s="577">
        <f>+X398+X402+X409+X414+X433</f>
        <v>2177534.4255222226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s="110" customFormat="1" x14ac:dyDescent="0.25">
      <c r="A437" s="576"/>
      <c r="B437" s="97"/>
      <c r="C437" s="97"/>
      <c r="E437" s="97"/>
      <c r="F437" s="97"/>
      <c r="G437" s="97"/>
      <c r="H437" s="97"/>
      <c r="I437" s="105"/>
      <c r="J437" s="106"/>
      <c r="K437" s="106"/>
      <c r="L437" s="107"/>
      <c r="M437" s="97"/>
      <c r="N437" s="97"/>
      <c r="O437" s="97"/>
      <c r="P437" s="600"/>
      <c r="Q437" s="600"/>
      <c r="R437" s="600"/>
      <c r="S437" s="102"/>
      <c r="T437" s="600"/>
      <c r="U437" s="600"/>
      <c r="V437" s="600"/>
      <c r="W437" s="600"/>
      <c r="X437" s="600"/>
      <c r="Z437" s="136"/>
    </row>
    <row r="438" spans="1:28" x14ac:dyDescent="0.25">
      <c r="A438" s="40"/>
      <c r="B438" s="40"/>
      <c r="C438" s="40"/>
      <c r="D438" s="61" t="s">
        <v>638</v>
      </c>
      <c r="E438" s="40" t="s">
        <v>513</v>
      </c>
      <c r="F438" s="40" t="s">
        <v>2776</v>
      </c>
      <c r="G438" s="40"/>
      <c r="H438" s="40" t="s">
        <v>443</v>
      </c>
      <c r="I438" s="98">
        <v>42773</v>
      </c>
      <c r="J438" s="99">
        <v>7</v>
      </c>
      <c r="K438" s="99">
        <v>2</v>
      </c>
      <c r="L438" s="100">
        <v>2017</v>
      </c>
      <c r="M438" s="96" t="s">
        <v>34</v>
      </c>
      <c r="N438" s="96" t="s">
        <v>2777</v>
      </c>
      <c r="O438" s="96" t="s">
        <v>624</v>
      </c>
      <c r="P438" s="30">
        <v>12617.8</v>
      </c>
      <c r="S438" s="51">
        <v>3</v>
      </c>
      <c r="T438" s="30">
        <f>(((P438)-1)/3)/12</f>
        <v>350.46666666666664</v>
      </c>
      <c r="U438" s="5">
        <v>0</v>
      </c>
      <c r="V438" s="76">
        <f>T438*AB438</f>
        <v>350.46666666666664</v>
      </c>
      <c r="W438" s="76">
        <f>+V438-U438</f>
        <v>350.46666666666664</v>
      </c>
      <c r="X438" s="76">
        <f>P438-V438</f>
        <v>12267.333333333332</v>
      </c>
      <c r="Y438" s="33">
        <v>17320</v>
      </c>
      <c r="AB438" s="66">
        <f t="shared" ref="AB438" si="111">IF((DATEDIF(I438,AB$4,"m"))&gt;=36,36,(DATEDIF(I438,AB$4,"m")))</f>
        <v>1</v>
      </c>
    </row>
    <row r="439" spans="1:28" s="110" customFormat="1" x14ac:dyDescent="0.25">
      <c r="A439" s="97"/>
      <c r="B439" s="97"/>
      <c r="C439" s="97"/>
      <c r="D439" s="576" t="s">
        <v>2778</v>
      </c>
      <c r="E439" s="97"/>
      <c r="F439" s="97"/>
      <c r="G439" s="97"/>
      <c r="H439" s="97"/>
      <c r="I439" s="105"/>
      <c r="J439" s="106"/>
      <c r="K439" s="106"/>
      <c r="L439" s="107"/>
      <c r="M439" s="97"/>
      <c r="N439" s="97"/>
      <c r="O439" s="97"/>
      <c r="P439" s="108">
        <f>SUM(P438)</f>
        <v>12617.8</v>
      </c>
      <c r="Q439" s="101"/>
      <c r="R439" s="102"/>
      <c r="S439" s="281"/>
      <c r="T439" s="112">
        <f>SUM(T437:T438)</f>
        <v>350.46666666666664</v>
      </c>
      <c r="U439" s="112">
        <v>0</v>
      </c>
      <c r="V439" s="112">
        <f>SUM(V437:V438)</f>
        <v>350.46666666666664</v>
      </c>
      <c r="W439" s="112">
        <f t="shared" ref="W439:X439" si="112">SUM(W437:W438)</f>
        <v>350.46666666666664</v>
      </c>
      <c r="X439" s="112">
        <f t="shared" si="112"/>
        <v>12267.333333333332</v>
      </c>
      <c r="AB439" s="136"/>
    </row>
    <row r="440" spans="1:28" x14ac:dyDescent="0.25">
      <c r="A440" s="95"/>
      <c r="B440" s="95"/>
      <c r="C440" s="95"/>
      <c r="D440" s="7"/>
      <c r="E440" s="7"/>
      <c r="F440" s="7"/>
      <c r="G440" s="7"/>
      <c r="H440" s="7"/>
      <c r="I440" s="7"/>
      <c r="J440" s="36"/>
      <c r="K440" s="36"/>
      <c r="L440" s="7"/>
      <c r="M440" s="7"/>
      <c r="N440" s="7"/>
      <c r="O440" s="7"/>
      <c r="P440" s="7"/>
      <c r="S440" s="33"/>
      <c r="T440" s="7"/>
      <c r="U440" s="7"/>
      <c r="V440" s="7"/>
      <c r="W440" s="7"/>
      <c r="X440" s="7"/>
    </row>
    <row r="441" spans="1:28" s="33" customFormat="1" ht="16.5" thickBot="1" x14ac:dyDescent="0.3">
      <c r="A441" s="22" t="s">
        <v>2771</v>
      </c>
      <c r="B441" s="56"/>
      <c r="C441" s="56"/>
      <c r="D441" s="56"/>
      <c r="E441" s="56"/>
      <c r="F441" s="56"/>
      <c r="G441" s="56"/>
      <c r="H441" s="56"/>
      <c r="I441" s="72"/>
      <c r="J441" s="57"/>
      <c r="K441" s="57"/>
      <c r="L441" s="58"/>
      <c r="M441" s="56"/>
      <c r="N441" s="56"/>
      <c r="O441" s="56"/>
      <c r="P441" s="85">
        <f>+P326+P393+P435+P439</f>
        <v>21090216.140831001</v>
      </c>
      <c r="Q441" s="28"/>
      <c r="R441" s="28"/>
      <c r="S441" s="28"/>
      <c r="T441" s="85">
        <f>+T326+T393+T435+T439</f>
        <v>162716.12078888892</v>
      </c>
      <c r="U441" s="85">
        <v>19780449.38239</v>
      </c>
      <c r="V441" s="85">
        <f>+V326+V393+V435+V439</f>
        <v>20267896.811423335</v>
      </c>
      <c r="W441" s="85">
        <f>+W326+W393+W435+W439</f>
        <v>487447.42903333344</v>
      </c>
      <c r="X441" s="85">
        <f>+X326+X393+X435+X439</f>
        <v>3259002.8538555563</v>
      </c>
    </row>
    <row r="442" spans="1:28" ht="16.5" thickTop="1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7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7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445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538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643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538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7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606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D502" s="34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D580" s="34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5"/>
      <c r="B581" s="95"/>
      <c r="C581" s="95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115"/>
      <c r="B582" s="115"/>
      <c r="C582" s="115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5"/>
      <c r="B584" s="95"/>
      <c r="C584" s="9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/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115" t="s">
        <v>252</v>
      </c>
      <c r="B588" s="115"/>
      <c r="C588" s="115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T91" sqref="T91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7" t="s">
        <v>0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W2" s="370"/>
    </row>
    <row r="3" spans="1:23" ht="20.25" x14ac:dyDescent="0.3">
      <c r="A3" s="678" t="s">
        <v>2203</v>
      </c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W3" s="370"/>
    </row>
    <row r="4" spans="1:23" x14ac:dyDescent="0.2">
      <c r="A4" s="681" t="str">
        <f>'Camaras Fotograficas y de Video'!A3:S3</f>
        <v>(Al 31 de Marzo del 2017)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  <c r="S4" s="681"/>
      <c r="T4" s="681"/>
      <c r="U4" s="681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42825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4" t="s">
        <v>646</v>
      </c>
      <c r="I6" s="675"/>
      <c r="J6" s="676"/>
      <c r="K6" s="4"/>
      <c r="L6" s="4"/>
      <c r="M6" s="4"/>
      <c r="N6" s="445"/>
      <c r="O6" s="7"/>
      <c r="P6" s="669" t="s">
        <v>3</v>
      </c>
      <c r="Q6" s="670"/>
      <c r="R6" s="670"/>
      <c r="S6" s="671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Marzo 2017</v>
      </c>
      <c r="S7" s="10" t="str">
        <f>+'Camaras Fotograficas y de Video'!$T$6</f>
        <v>Deprec. a Registrar Marzo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18946.666666666664</v>
      </c>
      <c r="S69" s="15">
        <f t="shared" ref="S69:S90" si="8">R69-Q69</f>
        <v>1015</v>
      </c>
      <c r="T69" s="453">
        <f t="shared" ref="T69:T90" si="9">N69-R69</f>
        <v>1353.3333333333358</v>
      </c>
      <c r="U69" s="440">
        <v>17271</v>
      </c>
      <c r="W69" s="43">
        <f t="shared" ref="W69:W90" si="10">IF((DATEDIF(G69,W$5,"m"))&gt;=60,60,(DATEDIF(G69,W$5,"m")))</f>
        <v>56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18946.666666666664</v>
      </c>
      <c r="S70" s="15">
        <f t="shared" si="8"/>
        <v>1015</v>
      </c>
      <c r="T70" s="453">
        <f t="shared" si="9"/>
        <v>1353.3333333333358</v>
      </c>
      <c r="U70" s="440">
        <v>17271</v>
      </c>
      <c r="W70" s="43">
        <f t="shared" si="10"/>
        <v>56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18946.666666666664</v>
      </c>
      <c r="S71" s="15">
        <f t="shared" si="8"/>
        <v>1015</v>
      </c>
      <c r="T71" s="453">
        <f t="shared" si="9"/>
        <v>1353.3333333333358</v>
      </c>
      <c r="U71" s="440">
        <v>17271</v>
      </c>
      <c r="W71" s="43">
        <f t="shared" si="10"/>
        <v>56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920.26666666666665</v>
      </c>
      <c r="S72" s="15">
        <f t="shared" si="8"/>
        <v>49.299999999999955</v>
      </c>
      <c r="T72" s="453">
        <f t="shared" si="9"/>
        <v>65.733333333333235</v>
      </c>
      <c r="U72" s="440">
        <v>17316</v>
      </c>
      <c r="W72" s="43">
        <f t="shared" si="10"/>
        <v>56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920.26666666666665</v>
      </c>
      <c r="S73" s="15">
        <f t="shared" si="8"/>
        <v>49.299999999999955</v>
      </c>
      <c r="T73" s="453">
        <f t="shared" si="9"/>
        <v>65.733333333333235</v>
      </c>
      <c r="U73" s="440">
        <v>17316</v>
      </c>
      <c r="W73" s="43">
        <f t="shared" si="10"/>
        <v>56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920.26666666666665</v>
      </c>
      <c r="S74" s="15">
        <f t="shared" si="8"/>
        <v>49.299999999999955</v>
      </c>
      <c r="T74" s="453">
        <f t="shared" si="9"/>
        <v>65.733333333333235</v>
      </c>
      <c r="U74" s="440">
        <v>17316</v>
      </c>
      <c r="W74" s="43">
        <f t="shared" si="10"/>
        <v>56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920.26666666666665</v>
      </c>
      <c r="S75" s="15">
        <f t="shared" si="8"/>
        <v>49.299999999999955</v>
      </c>
      <c r="T75" s="453">
        <f t="shared" si="9"/>
        <v>65.733333333333235</v>
      </c>
      <c r="U75" s="440">
        <v>17316</v>
      </c>
      <c r="W75" s="43">
        <f t="shared" si="10"/>
        <v>56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920.26666666666665</v>
      </c>
      <c r="S76" s="15">
        <f t="shared" si="8"/>
        <v>49.299999999999955</v>
      </c>
      <c r="T76" s="453">
        <f t="shared" si="9"/>
        <v>65.733333333333235</v>
      </c>
      <c r="U76" s="440">
        <v>17316</v>
      </c>
      <c r="W76" s="43">
        <f t="shared" si="10"/>
        <v>56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1299.2</v>
      </c>
      <c r="S77" s="15">
        <f t="shared" si="8"/>
        <v>69.600000000000136</v>
      </c>
      <c r="T77" s="453">
        <f t="shared" si="9"/>
        <v>92.799999999999955</v>
      </c>
      <c r="U77" s="440">
        <v>17316</v>
      </c>
      <c r="W77" s="43">
        <f t="shared" si="10"/>
        <v>56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1299.2</v>
      </c>
      <c r="S78" s="15">
        <f t="shared" si="8"/>
        <v>69.600000000000136</v>
      </c>
      <c r="T78" s="453">
        <f t="shared" si="9"/>
        <v>92.799999999999955</v>
      </c>
      <c r="U78" s="440">
        <v>17316</v>
      </c>
      <c r="W78" s="43">
        <f t="shared" si="10"/>
        <v>56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1299.2</v>
      </c>
      <c r="S79" s="15">
        <f t="shared" si="8"/>
        <v>69.600000000000136</v>
      </c>
      <c r="T79" s="453">
        <f t="shared" si="9"/>
        <v>92.799999999999955</v>
      </c>
      <c r="U79" s="440">
        <v>17316</v>
      </c>
      <c r="W79" s="43">
        <f t="shared" si="10"/>
        <v>56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1299.2</v>
      </c>
      <c r="S80" s="15">
        <f t="shared" si="8"/>
        <v>69.600000000000136</v>
      </c>
      <c r="T80" s="453">
        <f t="shared" si="9"/>
        <v>92.799999999999955</v>
      </c>
      <c r="U80" s="440">
        <v>17316</v>
      </c>
      <c r="W80" s="43">
        <f t="shared" si="10"/>
        <v>56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1299.2</v>
      </c>
      <c r="S81" s="15">
        <f t="shared" si="8"/>
        <v>69.600000000000136</v>
      </c>
      <c r="T81" s="453">
        <f t="shared" si="9"/>
        <v>92.799999999999955</v>
      </c>
      <c r="U81" s="440">
        <v>17316</v>
      </c>
      <c r="W81" s="43">
        <f t="shared" si="10"/>
        <v>56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1299.2</v>
      </c>
      <c r="S82" s="15">
        <f t="shared" si="8"/>
        <v>69.600000000000136</v>
      </c>
      <c r="T82" s="453">
        <f t="shared" si="9"/>
        <v>92.799999999999955</v>
      </c>
      <c r="U82" s="440">
        <v>17316</v>
      </c>
      <c r="W82" s="43">
        <f t="shared" si="10"/>
        <v>56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7470.3999999999987</v>
      </c>
      <c r="S83" s="15">
        <f t="shared" si="8"/>
        <v>400.19999999999982</v>
      </c>
      <c r="T83" s="453">
        <f t="shared" si="9"/>
        <v>533.60000000000036</v>
      </c>
      <c r="U83" s="440">
        <v>17316</v>
      </c>
      <c r="W83" s="43">
        <f t="shared" si="10"/>
        <v>56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7470.3999999999987</v>
      </c>
      <c r="S84" s="15">
        <f t="shared" si="8"/>
        <v>400.19999999999982</v>
      </c>
      <c r="T84" s="453">
        <f t="shared" si="9"/>
        <v>533.60000000000036</v>
      </c>
      <c r="U84" s="440">
        <v>17316</v>
      </c>
      <c r="W84" s="43">
        <f t="shared" si="10"/>
        <v>56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7470.3999999999987</v>
      </c>
      <c r="S85" s="15">
        <f t="shared" si="8"/>
        <v>400.19999999999982</v>
      </c>
      <c r="T85" s="453">
        <f t="shared" si="9"/>
        <v>533.60000000000036</v>
      </c>
      <c r="U85" s="440">
        <v>17316</v>
      </c>
      <c r="W85" s="43">
        <f t="shared" si="10"/>
        <v>56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7470.3999999999987</v>
      </c>
      <c r="S86" s="15">
        <f t="shared" si="8"/>
        <v>400.19999999999982</v>
      </c>
      <c r="T86" s="453">
        <f t="shared" si="9"/>
        <v>533.60000000000036</v>
      </c>
      <c r="U86" s="440">
        <v>17316</v>
      </c>
      <c r="W86" s="43">
        <f t="shared" si="10"/>
        <v>56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6604.2666666666664</v>
      </c>
      <c r="S87" s="15">
        <f t="shared" si="8"/>
        <v>353.80000000000018</v>
      </c>
      <c r="T87" s="453">
        <f t="shared" si="9"/>
        <v>471.73333333333267</v>
      </c>
      <c r="U87" s="440">
        <v>17316</v>
      </c>
      <c r="W87" s="43">
        <f t="shared" si="10"/>
        <v>56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6604.2666666666664</v>
      </c>
      <c r="S88" s="15">
        <f t="shared" si="8"/>
        <v>353.80000000000018</v>
      </c>
      <c r="T88" s="453">
        <f t="shared" si="9"/>
        <v>471.73333333333267</v>
      </c>
      <c r="U88" s="440">
        <v>17316</v>
      </c>
      <c r="W88" s="43">
        <f t="shared" si="10"/>
        <v>56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6604.2666666666664</v>
      </c>
      <c r="S89" s="15">
        <f t="shared" si="8"/>
        <v>353.80000000000018</v>
      </c>
      <c r="T89" s="453">
        <f t="shared" si="9"/>
        <v>471.73333333333267</v>
      </c>
      <c r="U89" s="440">
        <v>17316</v>
      </c>
      <c r="W89" s="43">
        <f t="shared" si="10"/>
        <v>56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6604.2666666666664</v>
      </c>
      <c r="S90" s="15">
        <f t="shared" si="8"/>
        <v>353.80000000000018</v>
      </c>
      <c r="T90" s="453">
        <f t="shared" si="9"/>
        <v>471.73333333333267</v>
      </c>
      <c r="U90" s="440">
        <v>17316</v>
      </c>
      <c r="W90" s="43">
        <f t="shared" si="10"/>
        <v>56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125535.19999999995</v>
      </c>
      <c r="S91" s="464">
        <f>SUM(S69:S90)</f>
        <v>6725.1000000000031</v>
      </c>
      <c r="T91" s="464">
        <f>SUM(T69:T90)</f>
        <v>8966.8000000000102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2640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895305.66</v>
      </c>
      <c r="S93" s="470">
        <f>+S67+S91</f>
        <v>6725.1000000000031</v>
      </c>
      <c r="T93" s="470">
        <f>+T67+T91</f>
        <v>9019.799999999972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0"/>
  <sheetViews>
    <sheetView topLeftCell="A79" zoomScaleNormal="100" workbookViewId="0">
      <selection activeCell="O107" sqref="O107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2" t="s">
        <v>0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</row>
    <row r="2" spans="1:22" s="77" customFormat="1" ht="15.75" x14ac:dyDescent="0.25">
      <c r="A2" s="683" t="s">
        <v>2266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</row>
    <row r="3" spans="1:22" x14ac:dyDescent="0.2">
      <c r="A3" s="681" t="str">
        <f>'Camaras Fotograficas y de Video'!A3:S3</f>
        <v>(Al 31 de Marzo del 2017)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42825</v>
      </c>
    </row>
    <row r="6" spans="1:22" ht="15.75" x14ac:dyDescent="0.25">
      <c r="A6" s="496"/>
      <c r="O6" s="669" t="s">
        <v>3</v>
      </c>
      <c r="P6" s="670"/>
      <c r="Q6" s="670"/>
      <c r="R6" s="671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Marzo 2017</v>
      </c>
      <c r="R7" s="10" t="str">
        <f>+'Camaras Fotograficas y de Video'!$T$6</f>
        <v>Deprec. a Registrar Marzo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36845.640666666666</v>
      </c>
      <c r="R36" s="15">
        <f>Q36-P36</f>
        <v>1905.8090000000011</v>
      </c>
      <c r="S36" s="453">
        <f t="shared" ref="S36:S47" si="7">M36-Q36</f>
        <v>1271.5393333333341</v>
      </c>
      <c r="T36" s="502"/>
      <c r="V36" s="43">
        <f>IF((DATEDIF(F36,V$5,"m"))&gt;=60,60,(DATEDIF(F36,V$5,"m")))</f>
        <v>58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36845.640666666666</v>
      </c>
      <c r="R37" s="15">
        <f t="shared" ref="R37:R47" si="10">Q37-P37</f>
        <v>1905.8090000000011</v>
      </c>
      <c r="S37" s="453">
        <f t="shared" si="7"/>
        <v>1271.5393333333341</v>
      </c>
      <c r="T37" s="502"/>
      <c r="V37" s="43">
        <f t="shared" ref="V37:V47" si="11">IF((DATEDIF(F37,V$5,"m"))&gt;=60,60,(DATEDIF(F37,V$5,"m")))</f>
        <v>58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36845.640666666666</v>
      </c>
      <c r="R38" s="15">
        <f t="shared" si="10"/>
        <v>1905.8090000000011</v>
      </c>
      <c r="S38" s="453">
        <f t="shared" si="7"/>
        <v>1271.5393333333341</v>
      </c>
      <c r="T38" s="502"/>
      <c r="V38" s="43">
        <f t="shared" si="11"/>
        <v>58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36845.640666666666</v>
      </c>
      <c r="R39" s="15">
        <f t="shared" si="10"/>
        <v>1905.8090000000011</v>
      </c>
      <c r="S39" s="453">
        <f t="shared" si="7"/>
        <v>1271.5393333333341</v>
      </c>
      <c r="T39" s="502"/>
      <c r="V39" s="43">
        <f t="shared" si="11"/>
        <v>58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36845.640666666666</v>
      </c>
      <c r="R40" s="15">
        <f t="shared" si="10"/>
        <v>1905.8090000000011</v>
      </c>
      <c r="S40" s="453">
        <f t="shared" si="7"/>
        <v>1271.5393333333341</v>
      </c>
      <c r="T40" s="502"/>
      <c r="V40" s="43">
        <f t="shared" si="11"/>
        <v>58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36845.640666666666</v>
      </c>
      <c r="R41" s="15">
        <f t="shared" si="10"/>
        <v>1905.8090000000011</v>
      </c>
      <c r="S41" s="453">
        <f t="shared" si="7"/>
        <v>1271.5393333333341</v>
      </c>
      <c r="T41" s="502"/>
      <c r="V41" s="43">
        <f t="shared" si="11"/>
        <v>58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36845.641633333333</v>
      </c>
      <c r="R42" s="15">
        <f t="shared" si="10"/>
        <v>1905.8090500000035</v>
      </c>
      <c r="S42" s="453">
        <f t="shared" si="7"/>
        <v>1271.5393666666641</v>
      </c>
      <c r="T42" s="502"/>
      <c r="U42" s="483"/>
      <c r="V42" s="43">
        <f t="shared" si="11"/>
        <v>58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36845.641633333333</v>
      </c>
      <c r="R43" s="15">
        <f t="shared" si="10"/>
        <v>1905.8090500000035</v>
      </c>
      <c r="S43" s="453">
        <f t="shared" si="7"/>
        <v>1271.5393666666641</v>
      </c>
      <c r="T43" s="502"/>
      <c r="U43" s="483"/>
      <c r="V43" s="43">
        <f t="shared" si="11"/>
        <v>58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36845.641633333333</v>
      </c>
      <c r="R44" s="15">
        <f t="shared" si="10"/>
        <v>1905.8090500000035</v>
      </c>
      <c r="S44" s="453">
        <f t="shared" si="7"/>
        <v>1271.5393666666641</v>
      </c>
      <c r="T44" s="502"/>
      <c r="U44" s="483"/>
      <c r="V44" s="43">
        <f t="shared" si="11"/>
        <v>58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36845.641633333333</v>
      </c>
      <c r="R45" s="15">
        <f t="shared" si="10"/>
        <v>1905.8090500000035</v>
      </c>
      <c r="S45" s="453">
        <f t="shared" si="7"/>
        <v>1271.5393666666641</v>
      </c>
      <c r="T45" s="502"/>
      <c r="U45" s="483"/>
      <c r="V45" s="43">
        <f t="shared" si="11"/>
        <v>58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36845.641633333333</v>
      </c>
      <c r="R46" s="15">
        <f t="shared" si="10"/>
        <v>1905.8090500000035</v>
      </c>
      <c r="S46" s="453">
        <f t="shared" si="7"/>
        <v>1271.5393666666641</v>
      </c>
      <c r="T46" s="502"/>
      <c r="U46" s="483"/>
      <c r="V46" s="43">
        <f t="shared" si="11"/>
        <v>58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36845.641633333333</v>
      </c>
      <c r="R47" s="15">
        <f t="shared" si="10"/>
        <v>1905.8090500000035</v>
      </c>
      <c r="S47" s="453">
        <f t="shared" si="7"/>
        <v>1271.5393666666641</v>
      </c>
      <c r="T47" s="502"/>
      <c r="U47" s="483"/>
      <c r="V47" s="43">
        <f t="shared" si="11"/>
        <v>58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442147.69380000007</v>
      </c>
      <c r="R48" s="114">
        <f>SUM(R36:R47)</f>
        <v>22869.708300000028</v>
      </c>
      <c r="S48" s="114">
        <f>SUM(S36:S47)</f>
        <v>15258.472199999989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2430673.6661999999</v>
      </c>
      <c r="R50" s="470">
        <f>+R48+R33</f>
        <v>22869.708300000028</v>
      </c>
      <c r="S50" s="470">
        <f>+S48+S33</f>
        <v>15298.472200000051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4194.2409465020555</v>
      </c>
      <c r="R52" s="15">
        <f t="shared" ref="R52:R59" si="12">Q52-P52</f>
        <v>306.89567901234568</v>
      </c>
      <c r="S52" s="453">
        <f>M52-Q52</f>
        <v>1944.6726337448545</v>
      </c>
      <c r="T52" s="502">
        <v>18554</v>
      </c>
      <c r="U52" s="483"/>
      <c r="V52" s="43">
        <f>IF((DATEDIF(F52,V$5,"m"))&gt;=60,60,(DATEDIF(F52,V$5,"m")))</f>
        <v>41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4194.2409465020555</v>
      </c>
      <c r="R53" s="15">
        <f t="shared" si="12"/>
        <v>306.89567901234568</v>
      </c>
      <c r="S53" s="453">
        <f t="shared" ref="S53:S59" si="15">M53-Q53</f>
        <v>1944.6726337448545</v>
      </c>
      <c r="T53" s="502">
        <v>18554</v>
      </c>
      <c r="U53" s="483"/>
      <c r="V53" s="43">
        <f t="shared" ref="V53:V59" si="16">IF((DATEDIF(F53,V$5,"m"))&gt;=60,60,(DATEDIF(F53,V$5,"m")))</f>
        <v>41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1852.8878600823023</v>
      </c>
      <c r="R54" s="15">
        <f t="shared" si="12"/>
        <v>135.57716049382702</v>
      </c>
      <c r="S54" s="453">
        <f t="shared" si="15"/>
        <v>859.65534979423774</v>
      </c>
      <c r="T54" s="502">
        <v>18554</v>
      </c>
      <c r="U54" s="483"/>
      <c r="V54" s="43">
        <f t="shared" si="16"/>
        <v>41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1852.8878600823023</v>
      </c>
      <c r="R55" s="15">
        <f t="shared" si="12"/>
        <v>135.57716049382702</v>
      </c>
      <c r="S55" s="453">
        <f t="shared" si="15"/>
        <v>859.65534979423774</v>
      </c>
      <c r="T55" s="502">
        <v>18554</v>
      </c>
      <c r="U55" s="483"/>
      <c r="V55" s="43">
        <f t="shared" si="16"/>
        <v>41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1852.8878600823023</v>
      </c>
      <c r="R56" s="15">
        <f t="shared" si="12"/>
        <v>135.57716049382702</v>
      </c>
      <c r="S56" s="453">
        <f t="shared" si="15"/>
        <v>859.65534979423774</v>
      </c>
      <c r="T56" s="502">
        <v>18554</v>
      </c>
      <c r="U56" s="483"/>
      <c r="V56" s="43">
        <f t="shared" si="16"/>
        <v>41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1852.8878600823023</v>
      </c>
      <c r="R57" s="15">
        <f t="shared" si="12"/>
        <v>135.57716049382702</v>
      </c>
      <c r="S57" s="453">
        <f t="shared" si="15"/>
        <v>859.65534979423774</v>
      </c>
      <c r="T57" s="502">
        <v>18554</v>
      </c>
      <c r="U57" s="483"/>
      <c r="V57" s="43">
        <f t="shared" si="16"/>
        <v>41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90370.737666666653</v>
      </c>
      <c r="R58" s="15">
        <f t="shared" si="12"/>
        <v>6612.4929999999877</v>
      </c>
      <c r="S58" s="453">
        <f t="shared" si="15"/>
        <v>41880.122333333333</v>
      </c>
      <c r="T58" s="502" t="s">
        <v>2318</v>
      </c>
      <c r="U58" s="483"/>
      <c r="V58" s="43">
        <f t="shared" si="16"/>
        <v>41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90370.737666666653</v>
      </c>
      <c r="R59" s="15">
        <f t="shared" si="12"/>
        <v>6612.4929999999877</v>
      </c>
      <c r="S59" s="453">
        <f t="shared" si="15"/>
        <v>41880.122333333333</v>
      </c>
      <c r="T59" s="502" t="s">
        <v>2318</v>
      </c>
      <c r="U59" s="483"/>
      <c r="V59" s="43">
        <f t="shared" si="16"/>
        <v>41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196541.50866666663</v>
      </c>
      <c r="R60" s="114">
        <f>SUM(R52:R59)</f>
        <v>14381.085999999974</v>
      </c>
      <c r="S60" s="114">
        <f>SUM(S52:S59)</f>
        <v>91088.211333333325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11026.866666666667</v>
      </c>
      <c r="R63" s="15">
        <f t="shared" ref="R63:R71" si="18">Q63-P63</f>
        <v>827.01499999999942</v>
      </c>
      <c r="S63" s="453">
        <f t="shared" ref="S63:S71" si="19">M63-Q63</f>
        <v>5514.4333333333325</v>
      </c>
      <c r="T63" s="502">
        <v>18701</v>
      </c>
      <c r="U63" s="483"/>
      <c r="V63" s="43">
        <f t="shared" ref="V63:V71" si="20">IF((DATEDIF(F63,V$5,"m"))&gt;=60,60,(DATEDIF(F63,V$5,"m")))</f>
        <v>40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8782.9466666666667</v>
      </c>
      <c r="R64" s="15">
        <f t="shared" si="18"/>
        <v>658.72099999999955</v>
      </c>
      <c r="S64" s="453">
        <f t="shared" si="19"/>
        <v>4392.4733333333334</v>
      </c>
      <c r="T64" s="502">
        <v>18701</v>
      </c>
      <c r="U64" s="483"/>
      <c r="V64" s="43">
        <f t="shared" si="20"/>
        <v>40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5029.2343666666675</v>
      </c>
      <c r="R65" s="15">
        <f t="shared" si="18"/>
        <v>377.19257750000088</v>
      </c>
      <c r="S65" s="453">
        <f t="shared" si="19"/>
        <v>2515.6171833333328</v>
      </c>
      <c r="T65" s="502">
        <v>18701</v>
      </c>
      <c r="U65" s="483"/>
      <c r="V65" s="43">
        <f t="shared" si="20"/>
        <v>40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5029.2343666666675</v>
      </c>
      <c r="R66" s="15">
        <f t="shared" si="18"/>
        <v>377.19257750000088</v>
      </c>
      <c r="S66" s="453">
        <f t="shared" si="19"/>
        <v>2515.6171833333328</v>
      </c>
      <c r="T66" s="502">
        <v>18701</v>
      </c>
      <c r="U66" s="483"/>
      <c r="V66" s="43">
        <f t="shared" si="20"/>
        <v>40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5029.2343666666675</v>
      </c>
      <c r="R67" s="15">
        <f t="shared" si="18"/>
        <v>377.19257750000088</v>
      </c>
      <c r="S67" s="453">
        <f t="shared" si="19"/>
        <v>2515.6171833333328</v>
      </c>
      <c r="T67" s="502">
        <v>18701</v>
      </c>
      <c r="U67" s="483"/>
      <c r="V67" s="43">
        <f t="shared" si="20"/>
        <v>40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5029.2343666666675</v>
      </c>
      <c r="R68" s="15">
        <f t="shared" si="18"/>
        <v>377.19257750000088</v>
      </c>
      <c r="S68" s="453">
        <f t="shared" si="19"/>
        <v>2515.6171833333328</v>
      </c>
      <c r="T68" s="502">
        <v>18701</v>
      </c>
      <c r="U68" s="483"/>
      <c r="V68" s="43">
        <f t="shared" si="20"/>
        <v>40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5029.2343666666675</v>
      </c>
      <c r="R69" s="15">
        <f t="shared" si="18"/>
        <v>377.19257750000088</v>
      </c>
      <c r="S69" s="453">
        <f t="shared" si="19"/>
        <v>2515.6171833333328</v>
      </c>
      <c r="T69" s="502">
        <v>18701</v>
      </c>
      <c r="U69" s="483"/>
      <c r="V69" s="43">
        <f t="shared" si="20"/>
        <v>40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5029.2343666666675</v>
      </c>
      <c r="R70" s="15">
        <f t="shared" si="18"/>
        <v>377.19257750000088</v>
      </c>
      <c r="S70" s="453">
        <f t="shared" si="19"/>
        <v>2515.6171833333328</v>
      </c>
      <c r="T70" s="502">
        <v>18701</v>
      </c>
      <c r="U70" s="483"/>
      <c r="V70" s="43">
        <f t="shared" si="20"/>
        <v>40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5029.2343666666675</v>
      </c>
      <c r="R71" s="15">
        <f t="shared" si="18"/>
        <v>377.19257750000088</v>
      </c>
      <c r="S71" s="453">
        <f t="shared" si="19"/>
        <v>2515.6171833333328</v>
      </c>
      <c r="T71" s="502">
        <v>18701</v>
      </c>
      <c r="U71" s="483"/>
      <c r="V71" s="43">
        <f t="shared" si="20"/>
        <v>40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55014.453900000022</v>
      </c>
      <c r="R72" s="114">
        <f>SUM(R63:R71)</f>
        <v>4126.0840425000051</v>
      </c>
      <c r="S72" s="114">
        <f>SUM(S63:S71)</f>
        <v>27516.226949999989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251555.96256666665</v>
      </c>
      <c r="R74" s="114">
        <f>+R72+R60</f>
        <v>18507.17004249998</v>
      </c>
      <c r="S74" s="114">
        <f>+S72+S60</f>
        <v>118604.43828333332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2682229.6287666666</v>
      </c>
      <c r="R76" s="293">
        <f>+R74+R50</f>
        <v>41376.878342500007</v>
      </c>
      <c r="S76" s="293">
        <f>+S74+S50</f>
        <v>133902.91048333337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4498.9816666666675</v>
      </c>
      <c r="R78" s="15">
        <f>Q78-P78</f>
        <v>385.62700000000041</v>
      </c>
      <c r="S78" s="453">
        <f>M78-Q78</f>
        <v>3214.5583333333325</v>
      </c>
      <c r="T78" s="502">
        <v>18701</v>
      </c>
      <c r="U78" s="483"/>
      <c r="V78" s="43">
        <f>IF((DATEDIF(F78,V$5,"m"))&gt;=60,60,(DATEDIF(F78,V$5,"m")))</f>
        <v>35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4498.9816666666675</v>
      </c>
      <c r="R79" s="15">
        <f>Q79-P79</f>
        <v>385.62700000000041</v>
      </c>
      <c r="S79" s="453">
        <f>M79-Q79</f>
        <v>3214.5583333333325</v>
      </c>
      <c r="T79" s="502">
        <v>18701</v>
      </c>
      <c r="U79" s="483"/>
      <c r="V79" s="43">
        <f>IF((DATEDIF(F79,V$5,"m"))&gt;=60,60,(DATEDIF(F79,V$5,"m")))</f>
        <v>35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8997.963333333335</v>
      </c>
      <c r="R80" s="114">
        <f>SUM(R78:R79)</f>
        <v>771.25400000000081</v>
      </c>
      <c r="S80" s="114">
        <f>SUM(S78:S79)</f>
        <v>6429.116666666665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2691227.5921</v>
      </c>
      <c r="R82" s="293">
        <f t="shared" si="22"/>
        <v>42148.132342500008</v>
      </c>
      <c r="S82" s="293">
        <f t="shared" si="22"/>
        <v>140332.02715000004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2561</v>
      </c>
      <c r="C86" s="97" t="s">
        <v>475</v>
      </c>
      <c r="D86" s="97" t="s">
        <v>2562</v>
      </c>
      <c r="E86" s="97" t="s">
        <v>2563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2564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1021213.2116666666</v>
      </c>
      <c r="R86" s="15">
        <f>Q86-P86</f>
        <v>145887.60166666668</v>
      </c>
      <c r="S86" s="453">
        <f>M86-Q86</f>
        <v>729439.00833333342</v>
      </c>
      <c r="T86" s="502">
        <v>18701</v>
      </c>
      <c r="U86" s="483"/>
      <c r="V86" s="43">
        <f>IF((DATEDIF(F86,V$5,"m"))&gt;=36,36,(DATEDIF(F86,V$5,"m")))</f>
        <v>21</v>
      </c>
    </row>
    <row r="87" spans="1:22" ht="15.75" x14ac:dyDescent="0.25">
      <c r="A87" s="104" t="s">
        <v>2565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1021213.2116666666</v>
      </c>
      <c r="R87" s="114">
        <f>SUM(R85:R86)</f>
        <v>145887.60166666668</v>
      </c>
      <c r="S87" s="114">
        <f>SUM(S85:S86)</f>
        <v>729439.00833333342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2725</v>
      </c>
      <c r="C91" s="97" t="s">
        <v>475</v>
      </c>
      <c r="D91" s="97">
        <v>7821</v>
      </c>
      <c r="E91" s="97" t="s">
        <v>2563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2724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1265.9135111111111</v>
      </c>
      <c r="R91" s="15">
        <f>Q91-P91</f>
        <v>949.4351333333334</v>
      </c>
      <c r="S91" s="453">
        <f>M91-Q91</f>
        <v>10128.308088888889</v>
      </c>
      <c r="T91" s="502">
        <v>18701</v>
      </c>
      <c r="U91" s="483"/>
      <c r="V91" s="43">
        <f>IF((DATEDIF(F91,V$5,"m"))&gt;=36,36,(DATEDIF(F91,V$5,"m")))</f>
        <v>4</v>
      </c>
    </row>
    <row r="92" spans="1:22" ht="15.75" x14ac:dyDescent="0.25">
      <c r="B92" s="97" t="s">
        <v>2725</v>
      </c>
      <c r="C92" s="97" t="s">
        <v>475</v>
      </c>
      <c r="D92" s="97">
        <v>7821</v>
      </c>
      <c r="E92" s="97" t="s">
        <v>2563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2724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1265.9135111111111</v>
      </c>
      <c r="R92" s="15">
        <f t="shared" ref="R92:R102" si="25">Q92-P92</f>
        <v>949.4351333333334</v>
      </c>
      <c r="S92" s="453">
        <f t="shared" ref="S92:S102" si="26">M92-Q92</f>
        <v>10128.308088888889</v>
      </c>
      <c r="T92" s="502">
        <v>18701</v>
      </c>
      <c r="U92" s="483"/>
      <c r="V92" s="43">
        <f t="shared" ref="V92:V102" si="27">IF((DATEDIF(F92,V$5,"m"))&gt;=36,36,(DATEDIF(F92,V$5,"m")))</f>
        <v>4</v>
      </c>
    </row>
    <row r="93" spans="1:22" ht="15.75" x14ac:dyDescent="0.25">
      <c r="B93" s="97" t="s">
        <v>2725</v>
      </c>
      <c r="C93" s="97" t="s">
        <v>475</v>
      </c>
      <c r="D93" s="97">
        <v>7821</v>
      </c>
      <c r="E93" s="97" t="s">
        <v>2563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2724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1265.9135111111111</v>
      </c>
      <c r="R93" s="15">
        <f t="shared" si="25"/>
        <v>949.4351333333334</v>
      </c>
      <c r="S93" s="453">
        <f t="shared" si="26"/>
        <v>10128.308088888889</v>
      </c>
      <c r="T93" s="502">
        <v>18701</v>
      </c>
      <c r="U93" s="483"/>
      <c r="V93" s="43">
        <f t="shared" si="27"/>
        <v>4</v>
      </c>
    </row>
    <row r="94" spans="1:22" ht="15.75" x14ac:dyDescent="0.25">
      <c r="B94" s="97" t="s">
        <v>2725</v>
      </c>
      <c r="C94" s="97" t="s">
        <v>475</v>
      </c>
      <c r="D94" s="97">
        <v>7821</v>
      </c>
      <c r="E94" s="97" t="s">
        <v>2563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2724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1265.9135111111111</v>
      </c>
      <c r="R94" s="15">
        <f t="shared" si="25"/>
        <v>949.4351333333334</v>
      </c>
      <c r="S94" s="453">
        <f t="shared" si="26"/>
        <v>10128.308088888889</v>
      </c>
      <c r="T94" s="502">
        <v>18701</v>
      </c>
      <c r="U94" s="483"/>
      <c r="V94" s="43">
        <f t="shared" si="27"/>
        <v>4</v>
      </c>
    </row>
    <row r="95" spans="1:22" ht="15.75" x14ac:dyDescent="0.25">
      <c r="B95" s="97" t="s">
        <v>2725</v>
      </c>
      <c r="C95" s="97" t="s">
        <v>475</v>
      </c>
      <c r="D95" s="97">
        <v>7821</v>
      </c>
      <c r="E95" s="97" t="s">
        <v>2563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2724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1265.9135111111111</v>
      </c>
      <c r="R95" s="15">
        <f t="shared" si="25"/>
        <v>949.4351333333334</v>
      </c>
      <c r="S95" s="453">
        <f t="shared" si="26"/>
        <v>10128.308088888889</v>
      </c>
      <c r="T95" s="502">
        <v>18701</v>
      </c>
      <c r="U95" s="483"/>
      <c r="V95" s="43">
        <f t="shared" si="27"/>
        <v>4</v>
      </c>
    </row>
    <row r="96" spans="1:22" ht="15.75" x14ac:dyDescent="0.25">
      <c r="B96" s="97" t="s">
        <v>2725</v>
      </c>
      <c r="C96" s="97" t="s">
        <v>475</v>
      </c>
      <c r="D96" s="97">
        <v>7821</v>
      </c>
      <c r="E96" s="97" t="s">
        <v>2563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2724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1265.9135111111111</v>
      </c>
      <c r="R96" s="15">
        <f t="shared" si="25"/>
        <v>949.4351333333334</v>
      </c>
      <c r="S96" s="453">
        <f t="shared" si="26"/>
        <v>10128.308088888889</v>
      </c>
      <c r="T96" s="502">
        <v>18701</v>
      </c>
      <c r="U96" s="483"/>
      <c r="V96" s="43">
        <f t="shared" si="27"/>
        <v>4</v>
      </c>
    </row>
    <row r="97" spans="1:22" ht="15.75" x14ac:dyDescent="0.25">
      <c r="B97" s="97" t="s">
        <v>2725</v>
      </c>
      <c r="C97" s="97" t="s">
        <v>475</v>
      </c>
      <c r="D97" s="97">
        <v>7821</v>
      </c>
      <c r="E97" s="97" t="s">
        <v>2563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2724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1265.9135111111111</v>
      </c>
      <c r="R97" s="15">
        <f t="shared" si="25"/>
        <v>949.4351333333334</v>
      </c>
      <c r="S97" s="453">
        <f t="shared" si="26"/>
        <v>10128.308088888889</v>
      </c>
      <c r="T97" s="502">
        <v>18701</v>
      </c>
      <c r="U97" s="483"/>
      <c r="V97" s="43">
        <f t="shared" si="27"/>
        <v>4</v>
      </c>
    </row>
    <row r="98" spans="1:22" ht="15.75" x14ac:dyDescent="0.25">
      <c r="B98" s="97" t="s">
        <v>2725</v>
      </c>
      <c r="C98" s="97" t="s">
        <v>475</v>
      </c>
      <c r="D98" s="97">
        <v>7821</v>
      </c>
      <c r="E98" s="97" t="s">
        <v>2563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2724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1265.9135111111111</v>
      </c>
      <c r="R98" s="15">
        <f t="shared" si="25"/>
        <v>949.4351333333334</v>
      </c>
      <c r="S98" s="453">
        <f t="shared" si="26"/>
        <v>10128.308088888889</v>
      </c>
      <c r="T98" s="502">
        <v>18701</v>
      </c>
      <c r="U98" s="483"/>
      <c r="V98" s="43">
        <f t="shared" si="27"/>
        <v>4</v>
      </c>
    </row>
    <row r="99" spans="1:22" ht="15.75" x14ac:dyDescent="0.25">
      <c r="B99" s="97" t="s">
        <v>2725</v>
      </c>
      <c r="C99" s="97" t="s">
        <v>475</v>
      </c>
      <c r="D99" s="97">
        <v>7821</v>
      </c>
      <c r="E99" s="97" t="s">
        <v>2563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2724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1265.9135111111111</v>
      </c>
      <c r="R99" s="15">
        <f t="shared" si="25"/>
        <v>949.4351333333334</v>
      </c>
      <c r="S99" s="453">
        <f t="shared" si="26"/>
        <v>10128.308088888889</v>
      </c>
      <c r="T99" s="502">
        <v>18701</v>
      </c>
      <c r="U99" s="483"/>
      <c r="V99" s="43">
        <f t="shared" si="27"/>
        <v>4</v>
      </c>
    </row>
    <row r="100" spans="1:22" ht="15.75" x14ac:dyDescent="0.25">
      <c r="B100" s="97" t="s">
        <v>2725</v>
      </c>
      <c r="C100" s="97" t="s">
        <v>475</v>
      </c>
      <c r="D100" s="97">
        <v>7821</v>
      </c>
      <c r="E100" s="97" t="s">
        <v>2563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2724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1265.9135111111111</v>
      </c>
      <c r="R100" s="15">
        <f t="shared" si="25"/>
        <v>949.4351333333334</v>
      </c>
      <c r="S100" s="453">
        <f t="shared" si="26"/>
        <v>10128.308088888889</v>
      </c>
      <c r="T100" s="502">
        <v>18701</v>
      </c>
      <c r="U100" s="483"/>
      <c r="V100" s="43">
        <f t="shared" si="27"/>
        <v>4</v>
      </c>
    </row>
    <row r="101" spans="1:22" ht="15.75" x14ac:dyDescent="0.25">
      <c r="B101" s="97" t="s">
        <v>2725</v>
      </c>
      <c r="C101" s="97" t="s">
        <v>475</v>
      </c>
      <c r="D101" s="97">
        <v>7821</v>
      </c>
      <c r="E101" s="97" t="s">
        <v>2563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2724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1265.9135111111111</v>
      </c>
      <c r="R101" s="15">
        <f t="shared" si="25"/>
        <v>949.4351333333334</v>
      </c>
      <c r="S101" s="453">
        <f t="shared" si="26"/>
        <v>10128.308088888889</v>
      </c>
      <c r="T101" s="502">
        <v>18701</v>
      </c>
      <c r="U101" s="483"/>
      <c r="V101" s="43">
        <f t="shared" si="27"/>
        <v>4</v>
      </c>
    </row>
    <row r="102" spans="1:22" ht="15.75" x14ac:dyDescent="0.25">
      <c r="B102" s="97" t="s">
        <v>2725</v>
      </c>
      <c r="C102" s="97" t="s">
        <v>475</v>
      </c>
      <c r="D102" s="97">
        <v>7821</v>
      </c>
      <c r="E102" s="97" t="s">
        <v>2563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2724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1265.9135111111111</v>
      </c>
      <c r="R102" s="15">
        <f t="shared" si="25"/>
        <v>949.4351333333334</v>
      </c>
      <c r="S102" s="453">
        <f t="shared" si="26"/>
        <v>10128.308088888889</v>
      </c>
      <c r="T102" s="502">
        <v>18701</v>
      </c>
      <c r="U102" s="483"/>
      <c r="V102" s="43">
        <f t="shared" si="27"/>
        <v>4</v>
      </c>
    </row>
    <row r="103" spans="1:22" ht="15.75" x14ac:dyDescent="0.25">
      <c r="A103" s="104" t="s">
        <v>2666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15190.962133333336</v>
      </c>
      <c r="R103" s="114">
        <f t="shared" ref="R103" si="28">SUM(R91:R102)</f>
        <v>11393.221599999997</v>
      </c>
      <c r="S103" s="114">
        <f>SUM(S91:S102)</f>
        <v>121539.69706666669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6" spans="1:22" ht="16.5" thickBot="1" x14ac:dyDescent="0.3">
      <c r="A106" s="22" t="s">
        <v>2450</v>
      </c>
      <c r="M106" s="293">
        <f>+M82+M87+M103</f>
        <v>4718941.4984499989</v>
      </c>
      <c r="N106" s="605"/>
      <c r="O106" s="293">
        <f>+O82+O87+O103</f>
        <v>80399.168536388883</v>
      </c>
      <c r="P106" s="293">
        <v>3528202.8102908302</v>
      </c>
      <c r="Q106" s="293">
        <f>+Q82+Q87+Q103</f>
        <v>3727631.7659</v>
      </c>
      <c r="R106" s="293">
        <f>+R82+R87+R103</f>
        <v>199428.95560916667</v>
      </c>
      <c r="S106" s="293">
        <f>+S82+S87+S103</f>
        <v>991310.73255000019</v>
      </c>
    </row>
    <row r="107" spans="1:22" ht="13.5" thickTop="1" x14ac:dyDescent="0.2">
      <c r="M107" s="498"/>
    </row>
    <row r="108" spans="1:22" x14ac:dyDescent="0.2">
      <c r="M108" s="516"/>
    </row>
    <row r="109" spans="1:22" x14ac:dyDescent="0.2">
      <c r="M109" s="515"/>
    </row>
    <row r="110" spans="1:22" x14ac:dyDescent="0.2">
      <c r="M110" s="644"/>
    </row>
    <row r="111" spans="1:22" x14ac:dyDescent="0.2">
      <c r="M111" s="644"/>
    </row>
    <row r="112" spans="1:22" x14ac:dyDescent="0.2">
      <c r="M112" s="644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H985" activePane="bottomRight" state="frozen"/>
      <selection sqref="A1:T2"/>
      <selection pane="topRight" sqref="A1:T2"/>
      <selection pane="bottomLeft" sqref="A1:T2"/>
      <selection pane="bottomRight" activeCell="R1001" sqref="R1001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  <c r="O1" s="684"/>
      <c r="P1" s="684"/>
      <c r="Q1" s="684"/>
      <c r="R1" s="684"/>
      <c r="S1" s="684"/>
      <c r="T1" s="684"/>
      <c r="U1" s="684"/>
      <c r="V1" s="684"/>
      <c r="W1" s="116"/>
    </row>
    <row r="2" spans="1:26" s="117" customFormat="1" ht="20.25" x14ac:dyDescent="0.3">
      <c r="A2" s="684" t="s">
        <v>645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  <c r="W2" s="116"/>
    </row>
    <row r="3" spans="1:26" s="117" customFormat="1" ht="20.25" x14ac:dyDescent="0.3">
      <c r="A3" s="684" t="str">
        <f>'Camaras Fotograficas y de Video'!A3:S3</f>
        <v>(Al 31 de Marzo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42825</v>
      </c>
    </row>
    <row r="5" spans="1:26" x14ac:dyDescent="0.25">
      <c r="H5" s="685" t="s">
        <v>646</v>
      </c>
      <c r="I5" s="686"/>
      <c r="J5" s="687"/>
      <c r="N5" s="121"/>
      <c r="O5" s="121"/>
      <c r="R5" s="669" t="s">
        <v>3</v>
      </c>
      <c r="S5" s="670"/>
      <c r="T5" s="670"/>
      <c r="U5" s="671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Marzo 2017</v>
      </c>
      <c r="U6" s="10" t="str">
        <f>+'Camaras Fotograficas y de Video'!$T$6</f>
        <v>Deprec. a Registrar Marzo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2750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2752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2751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3754.5749999999994</v>
      </c>
      <c r="U297" s="15">
        <f t="shared" ref="U297:U328" si="31">T297-S297</f>
        <v>101.47499999999991</v>
      </c>
      <c r="V297" s="312">
        <f t="shared" ref="V297:V328" si="32">N297-T297</f>
        <v>305.42500000000064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111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4934.875</v>
      </c>
      <c r="U298" s="15">
        <f t="shared" si="31"/>
        <v>133.375</v>
      </c>
      <c r="V298" s="312">
        <f t="shared" si="32"/>
        <v>401.125</v>
      </c>
      <c r="W298" s="244">
        <v>9257</v>
      </c>
      <c r="X298" s="311"/>
      <c r="Y298" s="312"/>
      <c r="Z298" s="113">
        <f t="shared" si="33"/>
        <v>111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4505.6750000000002</v>
      </c>
      <c r="U299" s="15">
        <f t="shared" si="31"/>
        <v>121.77499999999964</v>
      </c>
      <c r="V299" s="312">
        <f t="shared" si="32"/>
        <v>366.32499999999982</v>
      </c>
      <c r="W299" s="244">
        <v>9257</v>
      </c>
      <c r="X299" s="311"/>
      <c r="Y299" s="312"/>
      <c r="Z299" s="113">
        <f t="shared" si="33"/>
        <v>111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4505.6750000000002</v>
      </c>
      <c r="U300" s="15">
        <f t="shared" si="31"/>
        <v>121.77499999999964</v>
      </c>
      <c r="V300" s="312">
        <f t="shared" si="32"/>
        <v>366.32499999999982</v>
      </c>
      <c r="W300" s="244">
        <v>9257</v>
      </c>
      <c r="X300" s="311"/>
      <c r="Y300" s="312"/>
      <c r="Z300" s="113">
        <f t="shared" si="33"/>
        <v>111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3492.7630000000004</v>
      </c>
      <c r="U301" s="15">
        <f t="shared" si="31"/>
        <v>94.399000000000342</v>
      </c>
      <c r="V301" s="312">
        <f t="shared" si="32"/>
        <v>284.19699999999966</v>
      </c>
      <c r="W301" s="244">
        <v>10462</v>
      </c>
      <c r="X301" s="311"/>
      <c r="Y301" s="312"/>
      <c r="Z301" s="113">
        <f t="shared" si="33"/>
        <v>111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3209.491</v>
      </c>
      <c r="U302" s="15">
        <f t="shared" si="31"/>
        <v>86.743000000000393</v>
      </c>
      <c r="V302" s="312">
        <f t="shared" si="32"/>
        <v>261.22899999999981</v>
      </c>
      <c r="W302" s="244">
        <v>10462</v>
      </c>
      <c r="X302" s="311"/>
      <c r="Y302" s="312"/>
      <c r="Z302" s="113">
        <f t="shared" si="33"/>
        <v>111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3037.8109999999997</v>
      </c>
      <c r="U303" s="15">
        <f t="shared" si="31"/>
        <v>82.103000000000065</v>
      </c>
      <c r="V303" s="312">
        <f t="shared" si="32"/>
        <v>247.3090000000002</v>
      </c>
      <c r="W303" s="244">
        <v>10462</v>
      </c>
      <c r="X303" s="311"/>
      <c r="Y303" s="312"/>
      <c r="Z303" s="113">
        <f t="shared" si="33"/>
        <v>111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3037.8109999999997</v>
      </c>
      <c r="U304" s="15">
        <f t="shared" si="31"/>
        <v>82.103000000000065</v>
      </c>
      <c r="V304" s="312">
        <f t="shared" si="32"/>
        <v>247.3090000000002</v>
      </c>
      <c r="W304" s="244">
        <v>10462</v>
      </c>
      <c r="X304" s="311"/>
      <c r="Y304" s="312"/>
      <c r="Z304" s="113">
        <f t="shared" si="33"/>
        <v>111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3037.8109999999997</v>
      </c>
      <c r="U305" s="15">
        <f t="shared" si="31"/>
        <v>82.103000000000065</v>
      </c>
      <c r="V305" s="312">
        <f t="shared" si="32"/>
        <v>247.3090000000002</v>
      </c>
      <c r="W305" s="244">
        <v>10462</v>
      </c>
      <c r="X305" s="311"/>
      <c r="Y305" s="312"/>
      <c r="Z305" s="113">
        <f t="shared" si="33"/>
        <v>111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4797.5310000000009</v>
      </c>
      <c r="U306" s="15">
        <f t="shared" si="31"/>
        <v>129.66300000000047</v>
      </c>
      <c r="V306" s="312">
        <f t="shared" si="32"/>
        <v>389.98899999999958</v>
      </c>
      <c r="W306" s="244">
        <v>10394</v>
      </c>
      <c r="X306" s="311"/>
      <c r="Y306" s="312"/>
      <c r="Z306" s="113">
        <f t="shared" si="33"/>
        <v>111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3492.7630000000004</v>
      </c>
      <c r="U307" s="15">
        <f t="shared" si="31"/>
        <v>94.399000000000342</v>
      </c>
      <c r="V307" s="312">
        <f t="shared" si="32"/>
        <v>284.19699999999966</v>
      </c>
      <c r="W307" s="244">
        <v>10394</v>
      </c>
      <c r="X307" s="311"/>
      <c r="Y307" s="312"/>
      <c r="Z307" s="113">
        <f t="shared" si="33"/>
        <v>111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6308.3150000000005</v>
      </c>
      <c r="U308" s="15">
        <f t="shared" si="31"/>
        <v>170.49499999999989</v>
      </c>
      <c r="V308" s="312">
        <f t="shared" si="32"/>
        <v>512.48499999999967</v>
      </c>
      <c r="W308" s="244">
        <v>10394</v>
      </c>
      <c r="X308" s="311"/>
      <c r="Y308" s="312"/>
      <c r="Z308" s="113">
        <f t="shared" si="33"/>
        <v>111</v>
      </c>
    </row>
    <row r="309" spans="1:26" s="244" customFormat="1" hidden="1" x14ac:dyDescent="0.25">
      <c r="A309" s="96" t="s">
        <v>1374</v>
      </c>
      <c r="B309" s="96" t="s">
        <v>2558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1200.835</v>
      </c>
      <c r="U309" s="15">
        <f t="shared" si="31"/>
        <v>32.454999999999927</v>
      </c>
      <c r="V309" s="312">
        <f t="shared" si="32"/>
        <v>98.365000000000009</v>
      </c>
      <c r="W309" s="244">
        <v>10394</v>
      </c>
      <c r="X309" s="311"/>
      <c r="Y309" s="312"/>
      <c r="Z309" s="113">
        <f t="shared" si="33"/>
        <v>111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535.57500000000005</v>
      </c>
      <c r="U310" s="15">
        <f t="shared" si="31"/>
        <v>14.475000000000023</v>
      </c>
      <c r="V310" s="312">
        <f t="shared" si="32"/>
        <v>44.424999999999955</v>
      </c>
      <c r="W310" s="244">
        <v>10394</v>
      </c>
      <c r="X310" s="311"/>
      <c r="Y310" s="312"/>
      <c r="Z310" s="113">
        <f t="shared" si="33"/>
        <v>111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720.13099999999997</v>
      </c>
      <c r="U311" s="15">
        <f t="shared" si="31"/>
        <v>19.462999999999965</v>
      </c>
      <c r="V311" s="312">
        <f t="shared" si="32"/>
        <v>59.38900000000001</v>
      </c>
      <c r="W311" s="244">
        <v>10394</v>
      </c>
      <c r="X311" s="311"/>
      <c r="Y311" s="312"/>
      <c r="Z311" s="113">
        <f t="shared" si="33"/>
        <v>111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33059.050000000003</v>
      </c>
      <c r="U312" s="552">
        <f t="shared" si="31"/>
        <v>869.97500000000218</v>
      </c>
      <c r="V312" s="318">
        <f t="shared" si="32"/>
        <v>1740.9499999999971</v>
      </c>
      <c r="W312" s="317">
        <v>10046</v>
      </c>
      <c r="X312" s="319"/>
      <c r="Y312" s="318"/>
      <c r="Z312" s="154">
        <f t="shared" si="33"/>
        <v>114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33059.050000000003</v>
      </c>
      <c r="U313" s="15">
        <f t="shared" si="31"/>
        <v>869.97500000000218</v>
      </c>
      <c r="V313" s="312">
        <f t="shared" si="32"/>
        <v>1740.9499999999971</v>
      </c>
      <c r="W313" s="244">
        <v>10046</v>
      </c>
      <c r="X313" s="311"/>
      <c r="Y313" s="312"/>
      <c r="Z313" s="113">
        <f t="shared" si="33"/>
        <v>114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10689.762500000001</v>
      </c>
      <c r="U314" s="15">
        <f t="shared" si="31"/>
        <v>288.91250000000036</v>
      </c>
      <c r="V314" s="312">
        <f t="shared" si="32"/>
        <v>867.73749999999927</v>
      </c>
      <c r="W314" s="244">
        <v>10429</v>
      </c>
      <c r="X314" s="311"/>
      <c r="Y314" s="312"/>
      <c r="Z314" s="113">
        <f t="shared" si="33"/>
        <v>111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3872.5124999999994</v>
      </c>
      <c r="U315" s="15">
        <f t="shared" si="31"/>
        <v>104.66249999999991</v>
      </c>
      <c r="V315" s="334">
        <f t="shared" si="32"/>
        <v>314.98750000000064</v>
      </c>
      <c r="W315" s="333">
        <v>10429</v>
      </c>
      <c r="X315" s="311"/>
      <c r="Y315" s="312"/>
      <c r="Z315" s="113">
        <f t="shared" si="33"/>
        <v>111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9294.875</v>
      </c>
      <c r="U316" s="15">
        <f t="shared" si="31"/>
        <v>242.47500000000036</v>
      </c>
      <c r="V316" s="312">
        <f t="shared" si="32"/>
        <v>405.125</v>
      </c>
      <c r="W316" s="244">
        <v>9901</v>
      </c>
      <c r="X316" s="311"/>
      <c r="Y316" s="312"/>
      <c r="Z316" s="113">
        <f t="shared" si="33"/>
        <v>115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7713.625</v>
      </c>
      <c r="U317" s="15">
        <f t="shared" si="31"/>
        <v>201.22499999999945</v>
      </c>
      <c r="V317" s="312">
        <f t="shared" si="32"/>
        <v>336.375</v>
      </c>
      <c r="W317" s="244">
        <v>9901</v>
      </c>
      <c r="X317" s="311"/>
      <c r="Y317" s="312"/>
      <c r="Z317" s="113">
        <f t="shared" si="33"/>
        <v>115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6592.3749999999991</v>
      </c>
      <c r="U318" s="15">
        <f t="shared" si="31"/>
        <v>171.97499999999945</v>
      </c>
      <c r="V318" s="312">
        <f t="shared" si="32"/>
        <v>287.62500000000091</v>
      </c>
      <c r="W318" s="244">
        <v>9901</v>
      </c>
      <c r="X318" s="311"/>
      <c r="Y318" s="312"/>
      <c r="Z318" s="113">
        <f t="shared" si="33"/>
        <v>115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3611.958333333333</v>
      </c>
      <c r="U319" s="15">
        <f t="shared" si="31"/>
        <v>94.224999999999909</v>
      </c>
      <c r="V319" s="312">
        <f t="shared" si="32"/>
        <v>158.04166666666697</v>
      </c>
      <c r="W319" s="244">
        <v>9901</v>
      </c>
      <c r="X319" s="311"/>
      <c r="Y319" s="312"/>
      <c r="Z319" s="113">
        <f t="shared" si="33"/>
        <v>115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22115.023000000001</v>
      </c>
      <c r="U322" s="15">
        <f t="shared" si="31"/>
        <v>571.94024999999965</v>
      </c>
      <c r="V322" s="312">
        <f t="shared" si="32"/>
        <v>763.58699999999953</v>
      </c>
      <c r="W322" s="244">
        <v>9777</v>
      </c>
      <c r="X322" s="311"/>
      <c r="Y322" s="312"/>
      <c r="Z322" s="113">
        <f t="shared" si="33"/>
        <v>116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9866.1511666666665</v>
      </c>
      <c r="U323" s="15">
        <f t="shared" si="31"/>
        <v>248.72650000000067</v>
      </c>
      <c r="V323" s="312">
        <f t="shared" si="32"/>
        <v>83.90883333333295</v>
      </c>
      <c r="W323" s="244">
        <v>9897</v>
      </c>
      <c r="X323" s="311"/>
      <c r="Y323" s="312"/>
      <c r="Z323" s="113">
        <f t="shared" si="33"/>
        <v>119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9866.1511666666665</v>
      </c>
      <c r="U324" s="15">
        <f t="shared" si="31"/>
        <v>248.72650000000067</v>
      </c>
      <c r="V324" s="312">
        <f t="shared" si="32"/>
        <v>83.90883333333295</v>
      </c>
      <c r="W324" s="244">
        <v>9897</v>
      </c>
      <c r="X324" s="311"/>
      <c r="Y324" s="312"/>
      <c r="Z324" s="113">
        <f t="shared" si="33"/>
        <v>119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2963.1198333333332</v>
      </c>
      <c r="U325" s="15">
        <f t="shared" si="31"/>
        <v>74.70049999999992</v>
      </c>
      <c r="V325" s="312">
        <f t="shared" si="32"/>
        <v>25.900166666666792</v>
      </c>
      <c r="W325" s="244">
        <v>9897</v>
      </c>
      <c r="X325" s="311"/>
      <c r="Y325" s="312"/>
      <c r="Z325" s="113">
        <f t="shared" si="33"/>
        <v>119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4744.5399166666666</v>
      </c>
      <c r="U326" s="15">
        <f t="shared" si="31"/>
        <v>119.61024999999972</v>
      </c>
      <c r="V326" s="312">
        <f t="shared" si="32"/>
        <v>40.870083333333241</v>
      </c>
      <c r="W326" s="244">
        <v>9897</v>
      </c>
      <c r="X326" s="311"/>
      <c r="Y326" s="312"/>
      <c r="Z326" s="113">
        <f t="shared" si="33"/>
        <v>119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5199.9231666666665</v>
      </c>
      <c r="U327" s="15">
        <f t="shared" si="31"/>
        <v>131.09050000000025</v>
      </c>
      <c r="V327" s="312">
        <f t="shared" si="32"/>
        <v>44.696833333333416</v>
      </c>
      <c r="W327" s="244">
        <v>9897</v>
      </c>
      <c r="X327" s="311"/>
      <c r="Y327" s="312"/>
      <c r="Z327" s="113">
        <f t="shared" si="33"/>
        <v>119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4619.45</v>
      </c>
      <c r="U328" s="15">
        <f t="shared" si="31"/>
        <v>124.84999999999945</v>
      </c>
      <c r="V328" s="312">
        <f t="shared" si="32"/>
        <v>375.55000000000018</v>
      </c>
      <c r="W328" s="244">
        <v>98</v>
      </c>
      <c r="X328" s="311"/>
      <c r="Y328" s="312"/>
      <c r="Z328" s="113">
        <f t="shared" si="33"/>
        <v>111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5636.95</v>
      </c>
      <c r="U329" s="15">
        <f t="shared" ref="U329:U360" si="37">T329-S329</f>
        <v>152.35000000000036</v>
      </c>
      <c r="V329" s="312">
        <f t="shared" ref="V329:V360" si="38">N329-T329</f>
        <v>458.05000000000018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111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939.87750000000005</v>
      </c>
      <c r="U331" s="15">
        <f t="shared" si="37"/>
        <v>24.952499999999986</v>
      </c>
      <c r="V331" s="312">
        <f t="shared" si="38"/>
        <v>59.222499999999968</v>
      </c>
      <c r="X331" s="311"/>
      <c r="Y331" s="312"/>
      <c r="Z331" s="113">
        <f t="shared" si="39"/>
        <v>113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939.87750000000005</v>
      </c>
      <c r="U332" s="15">
        <f t="shared" si="37"/>
        <v>24.952499999999986</v>
      </c>
      <c r="V332" s="312">
        <f t="shared" si="38"/>
        <v>59.222499999999968</v>
      </c>
      <c r="X332" s="311"/>
      <c r="Y332" s="312"/>
      <c r="Z332" s="113">
        <f t="shared" si="39"/>
        <v>113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939.87750000000005</v>
      </c>
      <c r="U333" s="15">
        <f t="shared" si="37"/>
        <v>24.952499999999986</v>
      </c>
      <c r="V333" s="312">
        <f t="shared" si="38"/>
        <v>59.222499999999968</v>
      </c>
      <c r="X333" s="311"/>
      <c r="Y333" s="312"/>
      <c r="Z333" s="113">
        <f t="shared" si="39"/>
        <v>113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939.87750000000005</v>
      </c>
      <c r="U334" s="15">
        <f t="shared" si="37"/>
        <v>24.952499999999986</v>
      </c>
      <c r="V334" s="312">
        <f t="shared" si="38"/>
        <v>59.222499999999968</v>
      </c>
      <c r="X334" s="311"/>
      <c r="Y334" s="312"/>
      <c r="Z334" s="113">
        <f t="shared" si="39"/>
        <v>113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939.87750000000005</v>
      </c>
      <c r="U335" s="15">
        <f t="shared" si="37"/>
        <v>24.952499999999986</v>
      </c>
      <c r="V335" s="312">
        <f t="shared" si="38"/>
        <v>59.222499999999968</v>
      </c>
      <c r="X335" s="311"/>
      <c r="Y335" s="312"/>
      <c r="Z335" s="113">
        <f t="shared" si="39"/>
        <v>113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939.87750000000005</v>
      </c>
      <c r="U336" s="15">
        <f t="shared" si="37"/>
        <v>24.952499999999986</v>
      </c>
      <c r="V336" s="312">
        <f t="shared" si="38"/>
        <v>59.222499999999968</v>
      </c>
      <c r="X336" s="311"/>
      <c r="Y336" s="312"/>
      <c r="Z336" s="113">
        <f t="shared" si="39"/>
        <v>113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939.87750000000005</v>
      </c>
      <c r="U337" s="15">
        <f t="shared" si="37"/>
        <v>24.952499999999986</v>
      </c>
      <c r="V337" s="312">
        <f t="shared" si="38"/>
        <v>59.222499999999968</v>
      </c>
      <c r="X337" s="311"/>
      <c r="Y337" s="312"/>
      <c r="Z337" s="113">
        <f t="shared" si="39"/>
        <v>113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939.87750000000005</v>
      </c>
      <c r="U338" s="15">
        <f t="shared" si="37"/>
        <v>24.952499999999986</v>
      </c>
      <c r="V338" s="312">
        <f t="shared" si="38"/>
        <v>59.222499999999968</v>
      </c>
      <c r="X338" s="311"/>
      <c r="Y338" s="312"/>
      <c r="Z338" s="113">
        <f t="shared" si="39"/>
        <v>113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939.87750000000005</v>
      </c>
      <c r="U339" s="15">
        <f t="shared" si="37"/>
        <v>24.952499999999986</v>
      </c>
      <c r="V339" s="312">
        <f t="shared" si="38"/>
        <v>59.222499999999968</v>
      </c>
      <c r="X339" s="311"/>
      <c r="Y339" s="312"/>
      <c r="Z339" s="113">
        <f t="shared" si="39"/>
        <v>113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939.87750000000005</v>
      </c>
      <c r="U340" s="15">
        <f t="shared" si="37"/>
        <v>24.952499999999986</v>
      </c>
      <c r="V340" s="312">
        <f t="shared" si="38"/>
        <v>59.222499999999968</v>
      </c>
      <c r="X340" s="311"/>
      <c r="Y340" s="312"/>
      <c r="Z340" s="113">
        <f t="shared" si="39"/>
        <v>113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939.87750000000005</v>
      </c>
      <c r="U341" s="15">
        <f t="shared" si="37"/>
        <v>24.952499999999986</v>
      </c>
      <c r="V341" s="312">
        <f t="shared" si="38"/>
        <v>59.222499999999968</v>
      </c>
      <c r="X341" s="311"/>
      <c r="Y341" s="312"/>
      <c r="Z341" s="113">
        <f t="shared" si="39"/>
        <v>113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939.87750000000005</v>
      </c>
      <c r="U342" s="15">
        <f t="shared" si="37"/>
        <v>24.952499999999986</v>
      </c>
      <c r="V342" s="312">
        <f t="shared" si="38"/>
        <v>59.222499999999968</v>
      </c>
      <c r="X342" s="311"/>
      <c r="Y342" s="312"/>
      <c r="Z342" s="113">
        <f t="shared" si="39"/>
        <v>113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939.87750000000005</v>
      </c>
      <c r="U343" s="15">
        <f t="shared" si="37"/>
        <v>24.952499999999986</v>
      </c>
      <c r="V343" s="312">
        <f t="shared" si="38"/>
        <v>59.222499999999968</v>
      </c>
      <c r="X343" s="311"/>
      <c r="Y343" s="312"/>
      <c r="Z343" s="113">
        <f t="shared" si="39"/>
        <v>113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939.87750000000005</v>
      </c>
      <c r="U344" s="15">
        <f t="shared" si="37"/>
        <v>24.952499999999986</v>
      </c>
      <c r="V344" s="312">
        <f t="shared" si="38"/>
        <v>59.222499999999968</v>
      </c>
      <c r="X344" s="311"/>
      <c r="Y344" s="312"/>
      <c r="Z344" s="113">
        <f t="shared" si="39"/>
        <v>113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939.87750000000005</v>
      </c>
      <c r="U345" s="15">
        <f t="shared" si="37"/>
        <v>24.952499999999986</v>
      </c>
      <c r="V345" s="312">
        <f t="shared" si="38"/>
        <v>59.222499999999968</v>
      </c>
      <c r="X345" s="311"/>
      <c r="Y345" s="312"/>
      <c r="Z345" s="113">
        <f t="shared" si="39"/>
        <v>113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939.87750000000005</v>
      </c>
      <c r="U346" s="15">
        <f t="shared" si="37"/>
        <v>24.952499999999986</v>
      </c>
      <c r="V346" s="312">
        <f t="shared" si="38"/>
        <v>59.222499999999968</v>
      </c>
      <c r="X346" s="311"/>
      <c r="Y346" s="312"/>
      <c r="Z346" s="113">
        <f t="shared" si="39"/>
        <v>113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939.87750000000005</v>
      </c>
      <c r="U347" s="15">
        <f t="shared" si="37"/>
        <v>24.952499999999986</v>
      </c>
      <c r="V347" s="312">
        <f t="shared" si="38"/>
        <v>59.222499999999968</v>
      </c>
      <c r="X347" s="311"/>
      <c r="Y347" s="312"/>
      <c r="Z347" s="113">
        <f t="shared" si="39"/>
        <v>113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939.87750000000005</v>
      </c>
      <c r="U348" s="15">
        <f t="shared" si="37"/>
        <v>24.952499999999986</v>
      </c>
      <c r="V348" s="312">
        <f t="shared" si="38"/>
        <v>59.222499999999968</v>
      </c>
      <c r="X348" s="311"/>
      <c r="Y348" s="312"/>
      <c r="Z348" s="113">
        <f t="shared" si="39"/>
        <v>113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939.87750000000005</v>
      </c>
      <c r="U349" s="15">
        <f t="shared" si="37"/>
        <v>24.952499999999986</v>
      </c>
      <c r="V349" s="312">
        <f t="shared" si="38"/>
        <v>59.222499999999968</v>
      </c>
      <c r="X349" s="311"/>
      <c r="Y349" s="312"/>
      <c r="Z349" s="113">
        <f t="shared" si="39"/>
        <v>113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939.87750000000005</v>
      </c>
      <c r="U350" s="15">
        <f t="shared" si="37"/>
        <v>24.952499999999986</v>
      </c>
      <c r="V350" s="312">
        <f t="shared" si="38"/>
        <v>59.222499999999968</v>
      </c>
      <c r="X350" s="311"/>
      <c r="Y350" s="312"/>
      <c r="Z350" s="113">
        <f t="shared" si="39"/>
        <v>113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1882.3916666666669</v>
      </c>
      <c r="U351" s="15">
        <f t="shared" si="37"/>
        <v>49.975000000000136</v>
      </c>
      <c r="V351" s="312">
        <f t="shared" si="38"/>
        <v>117.60833333333312</v>
      </c>
      <c r="X351" s="311"/>
      <c r="Y351" s="312"/>
      <c r="Z351" s="113">
        <f t="shared" si="39"/>
        <v>113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1882.3916666666669</v>
      </c>
      <c r="U352" s="15">
        <f t="shared" si="37"/>
        <v>49.975000000000136</v>
      </c>
      <c r="V352" s="312">
        <f t="shared" si="38"/>
        <v>117.60833333333312</v>
      </c>
      <c r="X352" s="311"/>
      <c r="Y352" s="312"/>
      <c r="Z352" s="113">
        <f t="shared" si="39"/>
        <v>113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1882.3916666666669</v>
      </c>
      <c r="U353" s="15">
        <f t="shared" si="37"/>
        <v>49.975000000000136</v>
      </c>
      <c r="V353" s="312">
        <f t="shared" si="38"/>
        <v>117.60833333333312</v>
      </c>
      <c r="X353" s="311"/>
      <c r="Y353" s="312"/>
      <c r="Z353" s="113">
        <f t="shared" si="39"/>
        <v>113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1882.3916666666669</v>
      </c>
      <c r="U354" s="15">
        <f t="shared" si="37"/>
        <v>49.975000000000136</v>
      </c>
      <c r="V354" s="312">
        <f t="shared" si="38"/>
        <v>117.60833333333312</v>
      </c>
      <c r="X354" s="311"/>
      <c r="Y354" s="312"/>
      <c r="Z354" s="113">
        <f t="shared" si="39"/>
        <v>113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1882.3916666666669</v>
      </c>
      <c r="U355" s="15">
        <f t="shared" si="37"/>
        <v>49.975000000000136</v>
      </c>
      <c r="V355" s="312">
        <f t="shared" si="38"/>
        <v>117.60833333333312</v>
      </c>
      <c r="X355" s="311"/>
      <c r="Y355" s="312"/>
      <c r="Z355" s="113">
        <f t="shared" si="39"/>
        <v>113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1882.3916666666669</v>
      </c>
      <c r="U356" s="15">
        <f t="shared" si="37"/>
        <v>49.975000000000136</v>
      </c>
      <c r="V356" s="312">
        <f t="shared" si="38"/>
        <v>117.60833333333312</v>
      </c>
      <c r="X356" s="311"/>
      <c r="Y356" s="312"/>
      <c r="Z356" s="113">
        <f t="shared" si="39"/>
        <v>113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1882.3916666666669</v>
      </c>
      <c r="U357" s="15">
        <f t="shared" si="37"/>
        <v>49.975000000000136</v>
      </c>
      <c r="V357" s="312">
        <f t="shared" si="38"/>
        <v>117.60833333333312</v>
      </c>
      <c r="X357" s="311"/>
      <c r="Y357" s="312"/>
      <c r="Z357" s="113">
        <f t="shared" si="39"/>
        <v>113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1882.3916666666669</v>
      </c>
      <c r="U358" s="15">
        <f t="shared" si="37"/>
        <v>49.975000000000136</v>
      </c>
      <c r="V358" s="312">
        <f t="shared" si="38"/>
        <v>117.60833333333312</v>
      </c>
      <c r="X358" s="311"/>
      <c r="Y358" s="312"/>
      <c r="Z358" s="113">
        <f t="shared" si="39"/>
        <v>113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1882.3916666666669</v>
      </c>
      <c r="U359" s="15">
        <f t="shared" si="37"/>
        <v>49.975000000000136</v>
      </c>
      <c r="V359" s="312">
        <f t="shared" si="38"/>
        <v>117.60833333333312</v>
      </c>
      <c r="X359" s="311"/>
      <c r="Y359" s="312"/>
      <c r="Z359" s="113">
        <f t="shared" si="39"/>
        <v>113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1882.3916666666669</v>
      </c>
      <c r="U360" s="15">
        <f t="shared" si="37"/>
        <v>49.975000000000136</v>
      </c>
      <c r="V360" s="312">
        <f t="shared" si="38"/>
        <v>117.60833333333312</v>
      </c>
      <c r="X360" s="311"/>
      <c r="Y360" s="312"/>
      <c r="Z360" s="113">
        <f t="shared" si="39"/>
        <v>113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4087.5899999999992</v>
      </c>
      <c r="U361" s="15">
        <f t="shared" ref="U361:U370" si="43">T361-S361</f>
        <v>104.80999999999995</v>
      </c>
      <c r="V361" s="312">
        <f t="shared" ref="V361:V370" si="44">N361-T361</f>
        <v>105.8100000000004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117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4087.5899999999992</v>
      </c>
      <c r="U362" s="15">
        <f t="shared" si="43"/>
        <v>104.80999999999995</v>
      </c>
      <c r="V362" s="312">
        <f t="shared" si="44"/>
        <v>105.8100000000004</v>
      </c>
      <c r="W362" s="244">
        <v>9683</v>
      </c>
      <c r="X362" s="311"/>
      <c r="Y362" s="312"/>
      <c r="Z362" s="113">
        <f t="shared" si="45"/>
        <v>117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4087.5899999999992</v>
      </c>
      <c r="U363" s="15">
        <f t="shared" si="43"/>
        <v>104.80999999999995</v>
      </c>
      <c r="V363" s="312">
        <f t="shared" si="44"/>
        <v>105.8100000000004</v>
      </c>
      <c r="W363" s="244">
        <v>9683</v>
      </c>
      <c r="X363" s="311"/>
      <c r="Y363" s="312"/>
      <c r="Z363" s="113">
        <f t="shared" si="45"/>
        <v>117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1948.9762500000002</v>
      </c>
      <c r="U364" s="15">
        <f t="shared" si="43"/>
        <v>49.973749999999882</v>
      </c>
      <c r="V364" s="312">
        <f t="shared" si="44"/>
        <v>50.973749999999882</v>
      </c>
      <c r="W364" s="244">
        <v>9714</v>
      </c>
      <c r="X364" s="311"/>
      <c r="Y364" s="312"/>
      <c r="Z364" s="113">
        <f t="shared" si="45"/>
        <v>117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7101.3600000000006</v>
      </c>
      <c r="U365" s="15">
        <f t="shared" si="43"/>
        <v>190.21500000000015</v>
      </c>
      <c r="V365" s="312">
        <f t="shared" si="44"/>
        <v>508.23999999999978</v>
      </c>
      <c r="W365" s="244">
        <v>10391</v>
      </c>
      <c r="X365" s="311"/>
      <c r="Y365" s="312"/>
      <c r="Z365" s="113">
        <f t="shared" si="45"/>
        <v>112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3723.4399999999996</v>
      </c>
      <c r="U366" s="15">
        <f t="shared" si="43"/>
        <v>99.734999999999673</v>
      </c>
      <c r="V366" s="312">
        <f t="shared" si="44"/>
        <v>266.96000000000049</v>
      </c>
      <c r="W366" s="244">
        <v>10391</v>
      </c>
      <c r="X366" s="311"/>
      <c r="Y366" s="312"/>
      <c r="Z366" s="113">
        <f t="shared" si="45"/>
        <v>112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752.74650000000008</v>
      </c>
      <c r="U367" s="15">
        <f t="shared" si="43"/>
        <v>20.344500000000039</v>
      </c>
      <c r="V367" s="312">
        <f t="shared" si="44"/>
        <v>62.03349999999989</v>
      </c>
      <c r="W367" s="244">
        <v>10414</v>
      </c>
      <c r="X367" s="311"/>
      <c r="Y367" s="312"/>
      <c r="Z367" s="113">
        <f t="shared" si="45"/>
        <v>111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752.74650000000008</v>
      </c>
      <c r="U368" s="15">
        <f t="shared" si="43"/>
        <v>20.344500000000039</v>
      </c>
      <c r="V368" s="312">
        <f t="shared" si="44"/>
        <v>62.03349999999989</v>
      </c>
      <c r="W368" s="244">
        <v>10414</v>
      </c>
      <c r="X368" s="311"/>
      <c r="Y368" s="312"/>
      <c r="Z368" s="113">
        <f t="shared" si="45"/>
        <v>111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752.74650000000008</v>
      </c>
      <c r="U369" s="15">
        <f t="shared" si="43"/>
        <v>20.344500000000039</v>
      </c>
      <c r="V369" s="312">
        <f t="shared" si="44"/>
        <v>62.03349999999989</v>
      </c>
      <c r="W369" s="244">
        <v>10414</v>
      </c>
      <c r="X369" s="311"/>
      <c r="Y369" s="312"/>
      <c r="Z369" s="113">
        <f t="shared" si="45"/>
        <v>111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3783.0464999999999</v>
      </c>
      <c r="U370" s="15">
        <f t="shared" si="43"/>
        <v>102.24450000000024</v>
      </c>
      <c r="V370" s="312">
        <f t="shared" si="44"/>
        <v>307.73350000000028</v>
      </c>
      <c r="W370" s="244">
        <v>10394</v>
      </c>
      <c r="X370" s="311"/>
      <c r="Y370" s="312"/>
      <c r="Z370" s="113">
        <f t="shared" si="45"/>
        <v>111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339184.45250000013</v>
      </c>
      <c r="U371" s="26">
        <f>SUM(U297:U370)</f>
        <v>8873.8772500000086</v>
      </c>
      <c r="V371" s="26">
        <f>SUM(V297:V370)</f>
        <v>15844.637499999995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2281774.9125000001</v>
      </c>
      <c r="U373" s="29">
        <f>+U371+U295</f>
        <v>8873.8772500000086</v>
      </c>
      <c r="V373" s="29">
        <f>+V371+V295</f>
        <v>16130.637499999972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34025.75</v>
      </c>
      <c r="U375" s="15">
        <f t="shared" ref="U375:U438" si="49">T375-S375</f>
        <v>927.97499999999854</v>
      </c>
      <c r="V375" s="312">
        <f t="shared" ref="V375:V438" si="50">N375-T375</f>
        <v>3094.25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110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4235.652</v>
      </c>
      <c r="U376" s="15">
        <f t="shared" si="49"/>
        <v>117.65700000000015</v>
      </c>
      <c r="V376" s="312">
        <f t="shared" si="50"/>
        <v>471.6279999999997</v>
      </c>
      <c r="W376" s="244">
        <v>10793</v>
      </c>
      <c r="X376" s="311"/>
      <c r="Y376" s="312"/>
      <c r="Z376" s="113">
        <f t="shared" si="51"/>
        <v>108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3616.5600000000004</v>
      </c>
      <c r="U377" s="15">
        <f t="shared" si="49"/>
        <v>100.46000000000004</v>
      </c>
      <c r="V377" s="312">
        <f t="shared" si="50"/>
        <v>402.83999999999969</v>
      </c>
      <c r="W377" s="244">
        <v>10793</v>
      </c>
      <c r="X377" s="311"/>
      <c r="Y377" s="312"/>
      <c r="Z377" s="113">
        <f t="shared" si="51"/>
        <v>108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1031.616</v>
      </c>
      <c r="U378" s="15">
        <f t="shared" si="49"/>
        <v>28.656000000000063</v>
      </c>
      <c r="V378" s="312">
        <f t="shared" si="50"/>
        <v>115.62400000000002</v>
      </c>
      <c r="W378" s="244">
        <v>10793</v>
      </c>
      <c r="X378" s="311"/>
      <c r="Y378" s="312"/>
      <c r="Z378" s="113">
        <f t="shared" si="51"/>
        <v>108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1031.616</v>
      </c>
      <c r="U379" s="15">
        <f t="shared" si="49"/>
        <v>28.656000000000063</v>
      </c>
      <c r="V379" s="312">
        <f t="shared" si="50"/>
        <v>115.62400000000002</v>
      </c>
      <c r="W379" s="244">
        <v>10793</v>
      </c>
      <c r="X379" s="311"/>
      <c r="Y379" s="312"/>
      <c r="Z379" s="113">
        <f t="shared" si="51"/>
        <v>108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4941.3959999999997</v>
      </c>
      <c r="U380" s="15">
        <f t="shared" si="49"/>
        <v>137.26099999999951</v>
      </c>
      <c r="V380" s="312">
        <f t="shared" si="50"/>
        <v>550.04399999999987</v>
      </c>
      <c r="W380" s="244">
        <v>10793</v>
      </c>
      <c r="X380" s="311"/>
      <c r="Y380" s="312"/>
      <c r="Z380" s="113">
        <f t="shared" si="51"/>
        <v>108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4941.3959999999997</v>
      </c>
      <c r="U381" s="15">
        <f t="shared" si="49"/>
        <v>137.26099999999951</v>
      </c>
      <c r="V381" s="312">
        <f t="shared" si="50"/>
        <v>550.04399999999987</v>
      </c>
      <c r="W381" s="244">
        <v>10793</v>
      </c>
      <c r="X381" s="311"/>
      <c r="Y381" s="312"/>
      <c r="Z381" s="113">
        <f t="shared" si="51"/>
        <v>108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5466.5280000000012</v>
      </c>
      <c r="U382" s="15">
        <f t="shared" si="49"/>
        <v>151.84800000000087</v>
      </c>
      <c r="V382" s="312">
        <f t="shared" si="50"/>
        <v>608.39199999999892</v>
      </c>
      <c r="W382" s="244">
        <v>10793</v>
      </c>
      <c r="X382" s="311"/>
      <c r="Y382" s="312"/>
      <c r="Z382" s="113">
        <f t="shared" si="51"/>
        <v>108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5466.5280000000012</v>
      </c>
      <c r="U383" s="15">
        <f t="shared" si="49"/>
        <v>151.84800000000087</v>
      </c>
      <c r="V383" s="312">
        <f t="shared" si="50"/>
        <v>608.39199999999892</v>
      </c>
      <c r="W383" s="244">
        <v>10793</v>
      </c>
      <c r="X383" s="311"/>
      <c r="Y383" s="312"/>
      <c r="Z383" s="113">
        <f t="shared" si="51"/>
        <v>108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5466.5280000000012</v>
      </c>
      <c r="U384" s="15">
        <f t="shared" si="49"/>
        <v>151.84800000000087</v>
      </c>
      <c r="V384" s="312">
        <f t="shared" si="50"/>
        <v>608.39199999999892</v>
      </c>
      <c r="W384" s="244">
        <v>10793</v>
      </c>
      <c r="X384" s="311"/>
      <c r="Y384" s="312"/>
      <c r="Z384" s="113">
        <f t="shared" si="51"/>
        <v>108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539.89199999999994</v>
      </c>
      <c r="U385" s="15">
        <f t="shared" si="49"/>
        <v>14.996999999999957</v>
      </c>
      <c r="V385" s="134">
        <f t="shared" si="50"/>
        <v>60.988000000000056</v>
      </c>
      <c r="W385" s="102">
        <v>10793</v>
      </c>
      <c r="X385" s="135"/>
      <c r="Y385" s="134"/>
      <c r="Z385" s="113">
        <f t="shared" si="51"/>
        <v>108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539.89199999999994</v>
      </c>
      <c r="U386" s="15">
        <f t="shared" si="49"/>
        <v>14.996999999999957</v>
      </c>
      <c r="V386" s="134">
        <f t="shared" si="50"/>
        <v>60.988000000000056</v>
      </c>
      <c r="W386" s="102">
        <v>10793</v>
      </c>
      <c r="X386" s="135"/>
      <c r="Y386" s="134"/>
      <c r="Z386" s="113">
        <f t="shared" si="51"/>
        <v>108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539.89199999999994</v>
      </c>
      <c r="U387" s="15">
        <f t="shared" si="49"/>
        <v>14.996999999999957</v>
      </c>
      <c r="V387" s="134">
        <f t="shared" si="50"/>
        <v>60.988000000000056</v>
      </c>
      <c r="W387" s="102">
        <v>10793</v>
      </c>
      <c r="X387" s="135"/>
      <c r="Y387" s="134"/>
      <c r="Z387" s="113">
        <f t="shared" si="51"/>
        <v>108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539.89199999999994</v>
      </c>
      <c r="U388" s="15">
        <f t="shared" si="49"/>
        <v>14.996999999999957</v>
      </c>
      <c r="V388" s="134">
        <f t="shared" si="50"/>
        <v>60.988000000000056</v>
      </c>
      <c r="W388" s="102">
        <v>10793</v>
      </c>
      <c r="X388" s="135"/>
      <c r="Y388" s="134"/>
      <c r="Z388" s="113">
        <f t="shared" si="51"/>
        <v>108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1418.94</v>
      </c>
      <c r="U389" s="15">
        <f t="shared" si="49"/>
        <v>39.414999999999964</v>
      </c>
      <c r="V389" s="142">
        <f t="shared" si="50"/>
        <v>158.65999999999985</v>
      </c>
      <c r="W389" s="140">
        <v>10793</v>
      </c>
      <c r="X389" s="143"/>
      <c r="Y389" s="142"/>
      <c r="Z389" s="144">
        <f t="shared" si="51"/>
        <v>108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1418.94</v>
      </c>
      <c r="U390" s="15">
        <f t="shared" si="49"/>
        <v>39.414999999999964</v>
      </c>
      <c r="V390" s="142">
        <f t="shared" si="50"/>
        <v>158.65999999999985</v>
      </c>
      <c r="W390" s="140">
        <v>10793</v>
      </c>
      <c r="X390" s="143"/>
      <c r="Y390" s="142"/>
      <c r="Z390" s="144">
        <f t="shared" si="51"/>
        <v>108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1418.94</v>
      </c>
      <c r="U391" s="15">
        <f t="shared" si="49"/>
        <v>39.414999999999964</v>
      </c>
      <c r="V391" s="142">
        <f t="shared" si="50"/>
        <v>158.65999999999985</v>
      </c>
      <c r="W391" s="140">
        <v>10793</v>
      </c>
      <c r="X391" s="143"/>
      <c r="Y391" s="142"/>
      <c r="Z391" s="144">
        <f t="shared" si="51"/>
        <v>108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1418.94</v>
      </c>
      <c r="U392" s="15">
        <f t="shared" si="49"/>
        <v>39.414999999999964</v>
      </c>
      <c r="V392" s="142">
        <f t="shared" si="50"/>
        <v>158.65999999999985</v>
      </c>
      <c r="W392" s="140">
        <v>10793</v>
      </c>
      <c r="X392" s="143"/>
      <c r="Y392" s="142"/>
      <c r="Z392" s="144">
        <f t="shared" si="51"/>
        <v>108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1432.0783333333334</v>
      </c>
      <c r="U393" s="15">
        <f t="shared" si="49"/>
        <v>39.414999999999964</v>
      </c>
      <c r="V393" s="142">
        <f t="shared" si="50"/>
        <v>145.52166666666653</v>
      </c>
      <c r="W393" s="140">
        <v>10793</v>
      </c>
      <c r="X393" s="143"/>
      <c r="Y393" s="142"/>
      <c r="Z393" s="144">
        <f t="shared" si="51"/>
        <v>109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2676.96</v>
      </c>
      <c r="U394" s="15">
        <f t="shared" si="49"/>
        <v>74.360000000000127</v>
      </c>
      <c r="V394" s="152">
        <f t="shared" si="50"/>
        <v>298.44000000000005</v>
      </c>
      <c r="W394" s="151">
        <v>10793</v>
      </c>
      <c r="X394" s="153"/>
      <c r="Y394" s="152"/>
      <c r="Z394" s="154">
        <f t="shared" si="51"/>
        <v>108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2676.96</v>
      </c>
      <c r="U395" s="15">
        <f t="shared" si="49"/>
        <v>74.360000000000127</v>
      </c>
      <c r="V395" s="152">
        <f t="shared" si="50"/>
        <v>298.44000000000005</v>
      </c>
      <c r="W395" s="151">
        <v>10793</v>
      </c>
      <c r="X395" s="153"/>
      <c r="Y395" s="152"/>
      <c r="Z395" s="154">
        <f t="shared" si="51"/>
        <v>108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2676.96</v>
      </c>
      <c r="U396" s="15">
        <f t="shared" si="49"/>
        <v>74.360000000000127</v>
      </c>
      <c r="V396" s="152">
        <f t="shared" si="50"/>
        <v>298.44000000000005</v>
      </c>
      <c r="W396" s="151">
        <v>10793</v>
      </c>
      <c r="X396" s="153"/>
      <c r="Y396" s="152"/>
      <c r="Z396" s="154">
        <f t="shared" si="51"/>
        <v>108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2676.96</v>
      </c>
      <c r="U397" s="15">
        <f t="shared" si="49"/>
        <v>74.360000000000127</v>
      </c>
      <c r="V397" s="152">
        <f t="shared" si="50"/>
        <v>298.44000000000005</v>
      </c>
      <c r="W397" s="151">
        <v>10793</v>
      </c>
      <c r="X397" s="153"/>
      <c r="Y397" s="152"/>
      <c r="Z397" s="154">
        <f t="shared" si="51"/>
        <v>108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1246.68</v>
      </c>
      <c r="U398" s="15">
        <f t="shared" si="49"/>
        <v>34.629999999999882</v>
      </c>
      <c r="V398" s="134">
        <f t="shared" si="50"/>
        <v>139.51999999999998</v>
      </c>
      <c r="W398" s="102">
        <v>10793</v>
      </c>
      <c r="X398" s="135"/>
      <c r="Y398" s="134"/>
      <c r="Z398" s="113">
        <f t="shared" si="51"/>
        <v>108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228.77999999999997</v>
      </c>
      <c r="U399" s="15">
        <f t="shared" si="49"/>
        <v>6.3549999999999898</v>
      </c>
      <c r="V399" s="134">
        <f t="shared" si="50"/>
        <v>26.420000000000016</v>
      </c>
      <c r="W399" s="102">
        <v>10793</v>
      </c>
      <c r="X399" s="135"/>
      <c r="Y399" s="134"/>
      <c r="Z399" s="113">
        <f t="shared" si="51"/>
        <v>108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228.77999999999997</v>
      </c>
      <c r="U400" s="15">
        <f t="shared" si="49"/>
        <v>6.3549999999999898</v>
      </c>
      <c r="V400" s="134">
        <f t="shared" si="50"/>
        <v>26.420000000000016</v>
      </c>
      <c r="W400" s="102">
        <v>10793</v>
      </c>
      <c r="X400" s="135"/>
      <c r="Y400" s="134"/>
      <c r="Z400" s="113">
        <f t="shared" si="51"/>
        <v>108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228.77999999999997</v>
      </c>
      <c r="U401" s="15">
        <f t="shared" si="49"/>
        <v>6.3549999999999898</v>
      </c>
      <c r="V401" s="134">
        <f t="shared" si="50"/>
        <v>26.420000000000016</v>
      </c>
      <c r="W401" s="102">
        <v>10793</v>
      </c>
      <c r="X401" s="135"/>
      <c r="Y401" s="134"/>
      <c r="Z401" s="113">
        <f t="shared" si="51"/>
        <v>108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3933.9360000000001</v>
      </c>
      <c r="U402" s="15">
        <f t="shared" si="49"/>
        <v>109.27599999999984</v>
      </c>
      <c r="V402" s="134">
        <f t="shared" si="50"/>
        <v>438.10399999999981</v>
      </c>
      <c r="W402" s="102">
        <v>10793</v>
      </c>
      <c r="X402" s="135"/>
      <c r="Y402" s="134"/>
      <c r="Z402" s="113">
        <f t="shared" si="51"/>
        <v>108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3933.9360000000001</v>
      </c>
      <c r="U403" s="15">
        <f t="shared" si="49"/>
        <v>109.27599999999984</v>
      </c>
      <c r="V403" s="134">
        <f t="shared" si="50"/>
        <v>438.10399999999981</v>
      </c>
      <c r="W403" s="102">
        <v>10793</v>
      </c>
      <c r="X403" s="135"/>
      <c r="Y403" s="134"/>
      <c r="Z403" s="113">
        <f t="shared" si="51"/>
        <v>108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3933.9360000000001</v>
      </c>
      <c r="U404" s="15">
        <f t="shared" si="49"/>
        <v>109.27599999999984</v>
      </c>
      <c r="V404" s="134">
        <f t="shared" si="50"/>
        <v>438.10399999999981</v>
      </c>
      <c r="W404" s="102">
        <v>10793</v>
      </c>
      <c r="X404" s="135"/>
      <c r="Y404" s="134"/>
      <c r="Z404" s="113">
        <f t="shared" si="51"/>
        <v>108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3933.9360000000001</v>
      </c>
      <c r="U405" s="15">
        <f t="shared" si="49"/>
        <v>109.27599999999984</v>
      </c>
      <c r="V405" s="134">
        <f t="shared" si="50"/>
        <v>438.10399999999981</v>
      </c>
      <c r="W405" s="102">
        <v>10793</v>
      </c>
      <c r="X405" s="135"/>
      <c r="Y405" s="134"/>
      <c r="Z405" s="113">
        <f t="shared" si="51"/>
        <v>108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5959.3471666666665</v>
      </c>
      <c r="U406" s="15">
        <f t="shared" si="49"/>
        <v>167.08449999999993</v>
      </c>
      <c r="V406" s="134">
        <f t="shared" si="50"/>
        <v>725.03283333333366</v>
      </c>
      <c r="W406" s="102">
        <v>10899</v>
      </c>
      <c r="X406" s="135"/>
      <c r="Y406" s="134"/>
      <c r="Z406" s="113">
        <f t="shared" si="51"/>
        <v>107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516.27499999999998</v>
      </c>
      <c r="U407" s="15">
        <f t="shared" si="49"/>
        <v>14.474999999999966</v>
      </c>
      <c r="V407" s="134">
        <f t="shared" si="50"/>
        <v>63.725000000000023</v>
      </c>
      <c r="W407" s="102">
        <v>10899</v>
      </c>
      <c r="X407" s="135"/>
      <c r="Y407" s="134"/>
      <c r="Z407" s="113">
        <f t="shared" si="51"/>
        <v>107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4297.7976666666664</v>
      </c>
      <c r="U408" s="15">
        <f t="shared" si="49"/>
        <v>120.4989999999998</v>
      </c>
      <c r="V408" s="134">
        <f t="shared" si="50"/>
        <v>523.16233333333366</v>
      </c>
      <c r="W408" s="102">
        <v>10899</v>
      </c>
      <c r="X408" s="135"/>
      <c r="Y408" s="134"/>
      <c r="Z408" s="113">
        <f t="shared" si="51"/>
        <v>107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4500.527</v>
      </c>
      <c r="U409" s="15">
        <f t="shared" si="49"/>
        <v>126.18299999999999</v>
      </c>
      <c r="V409" s="134">
        <f t="shared" si="50"/>
        <v>547.79299999999967</v>
      </c>
      <c r="W409" s="102">
        <v>10899</v>
      </c>
      <c r="X409" s="135"/>
      <c r="Y409" s="134"/>
      <c r="Z409" s="113">
        <f t="shared" si="51"/>
        <v>107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2036.7450000000001</v>
      </c>
      <c r="U410" s="15">
        <f t="shared" si="49"/>
        <v>57.105000000000018</v>
      </c>
      <c r="V410" s="134">
        <f t="shared" si="50"/>
        <v>248.4549999999997</v>
      </c>
      <c r="W410" s="102">
        <v>10899</v>
      </c>
      <c r="X410" s="135"/>
      <c r="Y410" s="134"/>
      <c r="Z410" s="113">
        <f t="shared" si="51"/>
        <v>107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1428.9671666666666</v>
      </c>
      <c r="U411" s="15">
        <f t="shared" si="49"/>
        <v>40.06450000000018</v>
      </c>
      <c r="V411" s="134">
        <f t="shared" si="50"/>
        <v>174.61283333333336</v>
      </c>
      <c r="W411" s="102">
        <v>10899</v>
      </c>
      <c r="X411" s="135"/>
      <c r="Y411" s="134"/>
      <c r="Z411" s="113">
        <f t="shared" si="51"/>
        <v>107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2012.5866666666668</v>
      </c>
      <c r="U412" s="15">
        <f t="shared" si="49"/>
        <v>56.960000000000036</v>
      </c>
      <c r="V412" s="134">
        <f t="shared" si="50"/>
        <v>266.81333333333328</v>
      </c>
      <c r="W412" s="102">
        <v>11040</v>
      </c>
      <c r="X412" s="135"/>
      <c r="Y412" s="134"/>
      <c r="Z412" s="113">
        <f t="shared" si="51"/>
        <v>106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2012.5866666666668</v>
      </c>
      <c r="U413" s="15">
        <f t="shared" si="49"/>
        <v>56.960000000000036</v>
      </c>
      <c r="V413" s="134">
        <f t="shared" si="50"/>
        <v>266.81333333333328</v>
      </c>
      <c r="W413" s="102">
        <v>11040</v>
      </c>
      <c r="X413" s="135"/>
      <c r="Y413" s="134"/>
      <c r="Z413" s="113">
        <f t="shared" si="51"/>
        <v>106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2272.8519999999999</v>
      </c>
      <c r="U414" s="15">
        <f t="shared" si="49"/>
        <v>64.326000000000022</v>
      </c>
      <c r="V414" s="312">
        <f t="shared" si="50"/>
        <v>301.1880000000001</v>
      </c>
      <c r="W414" s="244">
        <v>11040</v>
      </c>
      <c r="X414" s="311"/>
      <c r="Y414" s="312"/>
      <c r="Z414" s="113">
        <f t="shared" si="51"/>
        <v>106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2272.8519999999999</v>
      </c>
      <c r="U415" s="15">
        <f t="shared" si="49"/>
        <v>64.326000000000022</v>
      </c>
      <c r="V415" s="312">
        <f t="shared" si="50"/>
        <v>301.1880000000001</v>
      </c>
      <c r="W415" s="244">
        <v>11040</v>
      </c>
      <c r="X415" s="311"/>
      <c r="Y415" s="312"/>
      <c r="Z415" s="113">
        <f t="shared" si="51"/>
        <v>106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561.6586666666667</v>
      </c>
      <c r="U416" s="15">
        <f t="shared" si="49"/>
        <v>15.896000000000072</v>
      </c>
      <c r="V416" s="312">
        <f t="shared" si="50"/>
        <v>75.181333333333328</v>
      </c>
      <c r="W416" s="244">
        <v>11040</v>
      </c>
      <c r="X416" s="311"/>
      <c r="Y416" s="312"/>
      <c r="Z416" s="113">
        <f t="shared" si="51"/>
        <v>106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561.6586666666667</v>
      </c>
      <c r="U417" s="15">
        <f t="shared" si="49"/>
        <v>15.896000000000072</v>
      </c>
      <c r="V417" s="312">
        <f t="shared" si="50"/>
        <v>75.181333333333328</v>
      </c>
      <c r="W417" s="244">
        <v>11040</v>
      </c>
      <c r="X417" s="311"/>
      <c r="Y417" s="312"/>
      <c r="Z417" s="113">
        <f t="shared" si="51"/>
        <v>106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561.6586666666667</v>
      </c>
      <c r="U418" s="15">
        <f t="shared" si="49"/>
        <v>15.896000000000072</v>
      </c>
      <c r="V418" s="312">
        <f t="shared" si="50"/>
        <v>75.181333333333328</v>
      </c>
      <c r="W418" s="244">
        <v>11040</v>
      </c>
      <c r="X418" s="311"/>
      <c r="Y418" s="312"/>
      <c r="Z418" s="113">
        <f t="shared" si="51"/>
        <v>106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561.6586666666667</v>
      </c>
      <c r="U419" s="15">
        <f t="shared" si="49"/>
        <v>15.896000000000072</v>
      </c>
      <c r="V419" s="312">
        <f t="shared" si="50"/>
        <v>75.181333333333328</v>
      </c>
      <c r="W419" s="244">
        <v>11040</v>
      </c>
      <c r="X419" s="311"/>
      <c r="Y419" s="312"/>
      <c r="Z419" s="113">
        <f t="shared" si="51"/>
        <v>106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561.6586666666667</v>
      </c>
      <c r="U420" s="15">
        <f t="shared" si="49"/>
        <v>15.896000000000072</v>
      </c>
      <c r="V420" s="312">
        <f t="shared" si="50"/>
        <v>75.181333333333328</v>
      </c>
      <c r="W420" s="244">
        <v>11040</v>
      </c>
      <c r="X420" s="311"/>
      <c r="Y420" s="312"/>
      <c r="Z420" s="113">
        <f t="shared" si="51"/>
        <v>106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529.89400000000001</v>
      </c>
      <c r="U421" s="15">
        <f t="shared" si="49"/>
        <v>14.997000000000071</v>
      </c>
      <c r="V421" s="312">
        <f t="shared" si="50"/>
        <v>70.98599999999999</v>
      </c>
      <c r="W421" s="244">
        <v>11040</v>
      </c>
      <c r="X421" s="311"/>
      <c r="Y421" s="312"/>
      <c r="Z421" s="113">
        <f t="shared" si="51"/>
        <v>106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529.89400000000001</v>
      </c>
      <c r="U422" s="15">
        <f t="shared" si="49"/>
        <v>14.997000000000071</v>
      </c>
      <c r="V422" s="312">
        <f t="shared" si="50"/>
        <v>70.98599999999999</v>
      </c>
      <c r="W422" s="244">
        <v>11040</v>
      </c>
      <c r="X422" s="311"/>
      <c r="Y422" s="312"/>
      <c r="Z422" s="113">
        <f t="shared" si="51"/>
        <v>106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529.89400000000001</v>
      </c>
      <c r="U423" s="15">
        <f t="shared" si="49"/>
        <v>14.997000000000071</v>
      </c>
      <c r="V423" s="312">
        <f t="shared" si="50"/>
        <v>70.98599999999999</v>
      </c>
      <c r="W423" s="244">
        <v>11040</v>
      </c>
      <c r="X423" s="311"/>
      <c r="Y423" s="312"/>
      <c r="Z423" s="113">
        <f t="shared" si="51"/>
        <v>106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529.89400000000001</v>
      </c>
      <c r="U424" s="15">
        <f t="shared" si="49"/>
        <v>14.997000000000071</v>
      </c>
      <c r="V424" s="312">
        <f t="shared" si="50"/>
        <v>70.98599999999999</v>
      </c>
      <c r="W424" s="244">
        <v>11040</v>
      </c>
      <c r="X424" s="311"/>
      <c r="Y424" s="312"/>
      <c r="Z424" s="113">
        <f t="shared" si="51"/>
        <v>106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529.89400000000001</v>
      </c>
      <c r="U425" s="15">
        <f t="shared" si="49"/>
        <v>14.997000000000071</v>
      </c>
      <c r="V425" s="312">
        <f t="shared" si="50"/>
        <v>70.98599999999999</v>
      </c>
      <c r="W425" s="244">
        <v>11040</v>
      </c>
      <c r="X425" s="311"/>
      <c r="Y425" s="312"/>
      <c r="Z425" s="113">
        <f t="shared" si="51"/>
        <v>106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529.89400000000001</v>
      </c>
      <c r="U426" s="15">
        <f t="shared" si="49"/>
        <v>14.997000000000071</v>
      </c>
      <c r="V426" s="312">
        <f t="shared" si="50"/>
        <v>70.98599999999999</v>
      </c>
      <c r="W426" s="244">
        <v>11040</v>
      </c>
      <c r="X426" s="311"/>
      <c r="Y426" s="312"/>
      <c r="Z426" s="113">
        <f t="shared" si="51"/>
        <v>106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529.89400000000001</v>
      </c>
      <c r="U427" s="15">
        <f t="shared" si="49"/>
        <v>14.997000000000071</v>
      </c>
      <c r="V427" s="312">
        <f t="shared" si="50"/>
        <v>70.98599999999999</v>
      </c>
      <c r="W427" s="244">
        <v>11040</v>
      </c>
      <c r="X427" s="311"/>
      <c r="Y427" s="312"/>
      <c r="Z427" s="113">
        <f t="shared" si="51"/>
        <v>106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529.89400000000001</v>
      </c>
      <c r="U428" s="15">
        <f t="shared" si="49"/>
        <v>14.997000000000071</v>
      </c>
      <c r="V428" s="312">
        <f t="shared" si="50"/>
        <v>70.98599999999999</v>
      </c>
      <c r="W428" s="244">
        <v>11040</v>
      </c>
      <c r="X428" s="311"/>
      <c r="Y428" s="312"/>
      <c r="Z428" s="113">
        <f t="shared" si="51"/>
        <v>106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529.89400000000001</v>
      </c>
      <c r="U429" s="15">
        <f t="shared" si="49"/>
        <v>14.997000000000071</v>
      </c>
      <c r="V429" s="312">
        <f t="shared" si="50"/>
        <v>70.98599999999999</v>
      </c>
      <c r="W429" s="244">
        <v>11040</v>
      </c>
      <c r="X429" s="311"/>
      <c r="Y429" s="312"/>
      <c r="Z429" s="113">
        <f t="shared" si="51"/>
        <v>106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529.89400000000001</v>
      </c>
      <c r="U430" s="15">
        <f t="shared" si="49"/>
        <v>14.997000000000071</v>
      </c>
      <c r="V430" s="312">
        <f t="shared" si="50"/>
        <v>70.98599999999999</v>
      </c>
      <c r="W430" s="244">
        <v>11040</v>
      </c>
      <c r="X430" s="311"/>
      <c r="Y430" s="312"/>
      <c r="Z430" s="113">
        <f t="shared" si="51"/>
        <v>106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6174.782666666666</v>
      </c>
      <c r="U431" s="15">
        <f t="shared" si="49"/>
        <v>174.75799999999981</v>
      </c>
      <c r="V431" s="312">
        <f t="shared" si="50"/>
        <v>816.53733333333366</v>
      </c>
      <c r="W431" s="244">
        <v>11040</v>
      </c>
      <c r="X431" s="311"/>
      <c r="Y431" s="312"/>
      <c r="Z431" s="113">
        <f t="shared" si="51"/>
        <v>106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6174.782666666666</v>
      </c>
      <c r="U432" s="15">
        <f t="shared" si="49"/>
        <v>174.75799999999981</v>
      </c>
      <c r="V432" s="312">
        <f t="shared" si="50"/>
        <v>816.53733333333366</v>
      </c>
      <c r="W432" s="244">
        <v>11040</v>
      </c>
      <c r="X432" s="311"/>
      <c r="Y432" s="312"/>
      <c r="Z432" s="113">
        <f t="shared" si="51"/>
        <v>106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5365.2960000000003</v>
      </c>
      <c r="U433" s="15">
        <f t="shared" si="49"/>
        <v>151.84799999999996</v>
      </c>
      <c r="V433" s="312">
        <f t="shared" si="50"/>
        <v>709.6239999999998</v>
      </c>
      <c r="W433" s="244">
        <v>11040</v>
      </c>
      <c r="X433" s="311"/>
      <c r="Y433" s="312"/>
      <c r="Z433" s="113">
        <f t="shared" si="51"/>
        <v>106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5365.2960000000003</v>
      </c>
      <c r="U434" s="15">
        <f t="shared" si="49"/>
        <v>151.84799999999996</v>
      </c>
      <c r="V434" s="312">
        <f t="shared" si="50"/>
        <v>709.6239999999998</v>
      </c>
      <c r="W434" s="244">
        <v>11040</v>
      </c>
      <c r="X434" s="311"/>
      <c r="Y434" s="312"/>
      <c r="Z434" s="113">
        <f t="shared" si="51"/>
        <v>106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5365.2960000000003</v>
      </c>
      <c r="U435" s="15">
        <f t="shared" si="49"/>
        <v>151.84799999999996</v>
      </c>
      <c r="V435" s="312">
        <f t="shared" si="50"/>
        <v>709.6239999999998</v>
      </c>
      <c r="W435" s="244">
        <v>11040</v>
      </c>
      <c r="X435" s="311"/>
      <c r="Y435" s="312"/>
      <c r="Z435" s="113">
        <f t="shared" si="51"/>
        <v>106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5365.2960000000003</v>
      </c>
      <c r="U436" s="15">
        <f t="shared" si="49"/>
        <v>151.84799999999996</v>
      </c>
      <c r="V436" s="312">
        <f t="shared" si="50"/>
        <v>709.6239999999998</v>
      </c>
      <c r="W436" s="244">
        <v>11040</v>
      </c>
      <c r="X436" s="311"/>
      <c r="Y436" s="312"/>
      <c r="Z436" s="113">
        <f t="shared" si="51"/>
        <v>106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5365.2960000000003</v>
      </c>
      <c r="U437" s="15">
        <f t="shared" si="49"/>
        <v>151.84799999999996</v>
      </c>
      <c r="V437" s="312">
        <f t="shared" si="50"/>
        <v>709.6239999999998</v>
      </c>
      <c r="W437" s="244">
        <v>11040</v>
      </c>
      <c r="X437" s="311"/>
      <c r="Y437" s="312"/>
      <c r="Z437" s="113">
        <f t="shared" si="51"/>
        <v>106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19.609999999999996</v>
      </c>
      <c r="U438" s="15">
        <f t="shared" si="49"/>
        <v>0.55499999999999972</v>
      </c>
      <c r="V438" s="312">
        <f t="shared" si="50"/>
        <v>3.5900000000000034</v>
      </c>
      <c r="W438" s="244">
        <v>11040</v>
      </c>
      <c r="X438" s="311"/>
      <c r="Y438" s="312"/>
      <c r="Z438" s="113">
        <f t="shared" si="51"/>
        <v>106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19.609999999999996</v>
      </c>
      <c r="U439" s="15">
        <f t="shared" ref="U439:U502" si="55">T439-S439</f>
        <v>0.55499999999999972</v>
      </c>
      <c r="V439" s="312">
        <f t="shared" ref="V439:V502" si="56">N439-T439</f>
        <v>3.5900000000000034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106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19.609999999999996</v>
      </c>
      <c r="U440" s="15">
        <f t="shared" si="55"/>
        <v>0.55499999999999972</v>
      </c>
      <c r="V440" s="312">
        <f t="shared" si="56"/>
        <v>3.5900000000000034</v>
      </c>
      <c r="W440" s="244">
        <v>11040</v>
      </c>
      <c r="X440" s="311"/>
      <c r="Y440" s="312"/>
      <c r="Z440" s="113">
        <f t="shared" si="57"/>
        <v>106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19.609999999999996</v>
      </c>
      <c r="U441" s="15">
        <f t="shared" si="55"/>
        <v>0.55499999999999972</v>
      </c>
      <c r="V441" s="312">
        <f t="shared" si="56"/>
        <v>3.5900000000000034</v>
      </c>
      <c r="W441" s="244">
        <v>11040</v>
      </c>
      <c r="X441" s="311"/>
      <c r="Y441" s="312"/>
      <c r="Z441" s="113">
        <f t="shared" si="57"/>
        <v>106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19.609999999999996</v>
      </c>
      <c r="U442" s="15">
        <f t="shared" si="55"/>
        <v>0.55499999999999972</v>
      </c>
      <c r="V442" s="312">
        <f t="shared" si="56"/>
        <v>3.5900000000000034</v>
      </c>
      <c r="W442" s="244">
        <v>11040</v>
      </c>
      <c r="X442" s="311"/>
      <c r="Y442" s="312"/>
      <c r="Z442" s="113">
        <f t="shared" si="57"/>
        <v>106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19.609999999999996</v>
      </c>
      <c r="U443" s="15">
        <f t="shared" si="55"/>
        <v>0.55499999999999972</v>
      </c>
      <c r="V443" s="312">
        <f t="shared" si="56"/>
        <v>3.5900000000000034</v>
      </c>
      <c r="W443" s="244">
        <v>11040</v>
      </c>
      <c r="X443" s="311"/>
      <c r="Y443" s="312"/>
      <c r="Z443" s="113">
        <f t="shared" si="57"/>
        <v>106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19.609999999999996</v>
      </c>
      <c r="U444" s="15">
        <f t="shared" si="55"/>
        <v>0.55499999999999972</v>
      </c>
      <c r="V444" s="312">
        <f t="shared" si="56"/>
        <v>3.5900000000000034</v>
      </c>
      <c r="W444" s="244">
        <v>11040</v>
      </c>
      <c r="X444" s="311"/>
      <c r="Y444" s="312"/>
      <c r="Z444" s="113">
        <f t="shared" si="57"/>
        <v>106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19.609999999999996</v>
      </c>
      <c r="U445" s="15">
        <f t="shared" si="55"/>
        <v>0.55499999999999972</v>
      </c>
      <c r="V445" s="312">
        <f t="shared" si="56"/>
        <v>3.5900000000000034</v>
      </c>
      <c r="W445" s="244">
        <v>11040</v>
      </c>
      <c r="X445" s="311"/>
      <c r="Y445" s="312"/>
      <c r="Z445" s="113">
        <f t="shared" si="57"/>
        <v>106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19.609999999999996</v>
      </c>
      <c r="U446" s="15">
        <f t="shared" si="55"/>
        <v>0.55499999999999972</v>
      </c>
      <c r="V446" s="312">
        <f t="shared" si="56"/>
        <v>3.5900000000000034</v>
      </c>
      <c r="W446" s="244">
        <v>11040</v>
      </c>
      <c r="X446" s="311"/>
      <c r="Y446" s="312"/>
      <c r="Z446" s="113">
        <f t="shared" si="57"/>
        <v>106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19.609999999999996</v>
      </c>
      <c r="U447" s="15">
        <f t="shared" si="55"/>
        <v>0.55499999999999972</v>
      </c>
      <c r="V447" s="312">
        <f t="shared" si="56"/>
        <v>3.5900000000000034</v>
      </c>
      <c r="W447" s="244">
        <v>11040</v>
      </c>
      <c r="X447" s="311"/>
      <c r="Y447" s="312"/>
      <c r="Z447" s="113">
        <f t="shared" si="57"/>
        <v>106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19.609999999999996</v>
      </c>
      <c r="U448" s="15">
        <f t="shared" si="55"/>
        <v>0.55499999999999972</v>
      </c>
      <c r="V448" s="312">
        <f t="shared" si="56"/>
        <v>3.5900000000000034</v>
      </c>
      <c r="W448" s="244">
        <v>11040</v>
      </c>
      <c r="X448" s="311"/>
      <c r="Y448" s="312"/>
      <c r="Z448" s="113">
        <f t="shared" si="57"/>
        <v>106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19.609999999999996</v>
      </c>
      <c r="U449" s="15">
        <f t="shared" si="55"/>
        <v>0.55499999999999972</v>
      </c>
      <c r="V449" s="312">
        <f t="shared" si="56"/>
        <v>3.5900000000000034</v>
      </c>
      <c r="W449" s="244">
        <v>11040</v>
      </c>
      <c r="X449" s="311"/>
      <c r="Y449" s="312"/>
      <c r="Z449" s="113">
        <f t="shared" si="57"/>
        <v>106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19.609999999999996</v>
      </c>
      <c r="U450" s="15">
        <f t="shared" si="55"/>
        <v>0.55499999999999972</v>
      </c>
      <c r="V450" s="312">
        <f t="shared" si="56"/>
        <v>3.5900000000000034</v>
      </c>
      <c r="W450" s="244">
        <v>11040</v>
      </c>
      <c r="X450" s="311"/>
      <c r="Y450" s="312"/>
      <c r="Z450" s="113">
        <f t="shared" si="57"/>
        <v>106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19.609999999999996</v>
      </c>
      <c r="U451" s="15">
        <f t="shared" si="55"/>
        <v>0.55499999999999972</v>
      </c>
      <c r="V451" s="312">
        <f t="shared" si="56"/>
        <v>3.5900000000000034</v>
      </c>
      <c r="W451" s="244">
        <v>11040</v>
      </c>
      <c r="X451" s="311"/>
      <c r="Y451" s="312"/>
      <c r="Z451" s="113">
        <f t="shared" si="57"/>
        <v>106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19.609999999999996</v>
      </c>
      <c r="U452" s="15">
        <f t="shared" si="55"/>
        <v>0.55499999999999972</v>
      </c>
      <c r="V452" s="312">
        <f t="shared" si="56"/>
        <v>3.5900000000000034</v>
      </c>
      <c r="W452" s="244">
        <v>11040</v>
      </c>
      <c r="X452" s="311"/>
      <c r="Y452" s="312"/>
      <c r="Z452" s="113">
        <f t="shared" si="57"/>
        <v>106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19.609999999999996</v>
      </c>
      <c r="U453" s="15">
        <f t="shared" si="55"/>
        <v>0.55499999999999972</v>
      </c>
      <c r="V453" s="312">
        <f t="shared" si="56"/>
        <v>3.5900000000000034</v>
      </c>
      <c r="W453" s="244">
        <v>11040</v>
      </c>
      <c r="X453" s="311"/>
      <c r="Y453" s="312"/>
      <c r="Z453" s="113">
        <f t="shared" si="57"/>
        <v>106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19.609999999999996</v>
      </c>
      <c r="U454" s="15">
        <f t="shared" si="55"/>
        <v>0.55499999999999972</v>
      </c>
      <c r="V454" s="312">
        <f t="shared" si="56"/>
        <v>3.5900000000000034</v>
      </c>
      <c r="W454" s="244">
        <v>11040</v>
      </c>
      <c r="X454" s="311"/>
      <c r="Y454" s="312"/>
      <c r="Z454" s="113">
        <f t="shared" si="57"/>
        <v>106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19.609999999999996</v>
      </c>
      <c r="U455" s="15">
        <f t="shared" si="55"/>
        <v>0.55499999999999972</v>
      </c>
      <c r="V455" s="312">
        <f t="shared" si="56"/>
        <v>3.5900000000000034</v>
      </c>
      <c r="W455" s="244">
        <v>11040</v>
      </c>
      <c r="X455" s="311"/>
      <c r="Y455" s="312"/>
      <c r="Z455" s="113">
        <f t="shared" si="57"/>
        <v>106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19.609999999999996</v>
      </c>
      <c r="U456" s="15">
        <f t="shared" si="55"/>
        <v>0.55499999999999972</v>
      </c>
      <c r="V456" s="312">
        <f t="shared" si="56"/>
        <v>3.5900000000000034</v>
      </c>
      <c r="W456" s="244">
        <v>11040</v>
      </c>
      <c r="X456" s="311"/>
      <c r="Y456" s="312"/>
      <c r="Z456" s="113">
        <f t="shared" si="57"/>
        <v>106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19.609999999999996</v>
      </c>
      <c r="U457" s="15">
        <f t="shared" si="55"/>
        <v>0.55499999999999972</v>
      </c>
      <c r="V457" s="312">
        <f t="shared" si="56"/>
        <v>3.5900000000000034</v>
      </c>
      <c r="W457" s="244">
        <v>11040</v>
      </c>
      <c r="X457" s="311"/>
      <c r="Y457" s="312"/>
      <c r="Z457" s="113">
        <f t="shared" si="57"/>
        <v>106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19.609999999999996</v>
      </c>
      <c r="U458" s="15">
        <f t="shared" si="55"/>
        <v>0.55499999999999972</v>
      </c>
      <c r="V458" s="312">
        <f t="shared" si="56"/>
        <v>3.5900000000000034</v>
      </c>
      <c r="W458" s="244">
        <v>11040</v>
      </c>
      <c r="X458" s="311"/>
      <c r="Y458" s="312"/>
      <c r="Z458" s="113">
        <f t="shared" si="57"/>
        <v>106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19.609999999999996</v>
      </c>
      <c r="U459" s="15">
        <f t="shared" si="55"/>
        <v>0.55499999999999972</v>
      </c>
      <c r="V459" s="312">
        <f t="shared" si="56"/>
        <v>3.5900000000000034</v>
      </c>
      <c r="W459" s="244">
        <v>11040</v>
      </c>
      <c r="X459" s="311"/>
      <c r="Y459" s="312"/>
      <c r="Z459" s="113">
        <f t="shared" si="57"/>
        <v>106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19.609999999999996</v>
      </c>
      <c r="U460" s="15">
        <f t="shared" si="55"/>
        <v>0.55499999999999972</v>
      </c>
      <c r="V460" s="312">
        <f t="shared" si="56"/>
        <v>3.5900000000000034</v>
      </c>
      <c r="W460" s="244">
        <v>11040</v>
      </c>
      <c r="X460" s="311"/>
      <c r="Y460" s="312"/>
      <c r="Z460" s="113">
        <f t="shared" si="57"/>
        <v>106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19.609999999999996</v>
      </c>
      <c r="U461" s="15">
        <f t="shared" si="55"/>
        <v>0.55499999999999972</v>
      </c>
      <c r="V461" s="312">
        <f t="shared" si="56"/>
        <v>3.5900000000000034</v>
      </c>
      <c r="W461" s="244">
        <v>11040</v>
      </c>
      <c r="X461" s="311"/>
      <c r="Y461" s="312"/>
      <c r="Z461" s="113">
        <f t="shared" si="57"/>
        <v>106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19.609999999999996</v>
      </c>
      <c r="U462" s="15">
        <f t="shared" si="55"/>
        <v>0.55499999999999972</v>
      </c>
      <c r="V462" s="312">
        <f t="shared" si="56"/>
        <v>3.5900000000000034</v>
      </c>
      <c r="W462" s="244">
        <v>11040</v>
      </c>
      <c r="X462" s="311"/>
      <c r="Y462" s="312"/>
      <c r="Z462" s="113">
        <f t="shared" si="57"/>
        <v>106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19.609999999999996</v>
      </c>
      <c r="U463" s="15">
        <f t="shared" si="55"/>
        <v>0.55499999999999972</v>
      </c>
      <c r="V463" s="312">
        <f t="shared" si="56"/>
        <v>3.5900000000000034</v>
      </c>
      <c r="W463" s="244">
        <v>11040</v>
      </c>
      <c r="X463" s="311"/>
      <c r="Y463" s="312"/>
      <c r="Z463" s="113">
        <f t="shared" si="57"/>
        <v>106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19.609999999999996</v>
      </c>
      <c r="U464" s="15">
        <f t="shared" si="55"/>
        <v>0.55499999999999972</v>
      </c>
      <c r="V464" s="312">
        <f t="shared" si="56"/>
        <v>3.5900000000000034</v>
      </c>
      <c r="W464" s="244">
        <v>11040</v>
      </c>
      <c r="X464" s="311"/>
      <c r="Y464" s="312"/>
      <c r="Z464" s="113">
        <f t="shared" si="57"/>
        <v>106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19.609999999999996</v>
      </c>
      <c r="U465" s="15">
        <f t="shared" si="55"/>
        <v>0.55499999999999972</v>
      </c>
      <c r="V465" s="312">
        <f t="shared" si="56"/>
        <v>3.5900000000000034</v>
      </c>
      <c r="W465" s="244">
        <v>11040</v>
      </c>
      <c r="X465" s="311"/>
      <c r="Y465" s="312"/>
      <c r="Z465" s="113">
        <f t="shared" si="57"/>
        <v>106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19.609999999999996</v>
      </c>
      <c r="U466" s="15">
        <f t="shared" si="55"/>
        <v>0.55499999999999972</v>
      </c>
      <c r="V466" s="312">
        <f t="shared" si="56"/>
        <v>3.5900000000000034</v>
      </c>
      <c r="W466" s="244">
        <v>11040</v>
      </c>
      <c r="X466" s="311"/>
      <c r="Y466" s="312"/>
      <c r="Z466" s="113">
        <f t="shared" si="57"/>
        <v>106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19.609999999999996</v>
      </c>
      <c r="U467" s="15">
        <f t="shared" si="55"/>
        <v>0.55499999999999972</v>
      </c>
      <c r="V467" s="312">
        <f t="shared" si="56"/>
        <v>3.5900000000000034</v>
      </c>
      <c r="W467" s="244">
        <v>11040</v>
      </c>
      <c r="X467" s="311"/>
      <c r="Y467" s="312"/>
      <c r="Z467" s="113">
        <f t="shared" si="57"/>
        <v>106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19.609999999999996</v>
      </c>
      <c r="U468" s="15">
        <f t="shared" si="55"/>
        <v>0.55499999999999972</v>
      </c>
      <c r="V468" s="312">
        <f t="shared" si="56"/>
        <v>3.5900000000000034</v>
      </c>
      <c r="W468" s="244">
        <v>11040</v>
      </c>
      <c r="X468" s="311"/>
      <c r="Y468" s="312"/>
      <c r="Z468" s="113">
        <f t="shared" si="57"/>
        <v>106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19.609999999999996</v>
      </c>
      <c r="U469" s="15">
        <f t="shared" si="55"/>
        <v>0.55499999999999972</v>
      </c>
      <c r="V469" s="312">
        <f t="shared" si="56"/>
        <v>3.5900000000000034</v>
      </c>
      <c r="W469" s="244">
        <v>11040</v>
      </c>
      <c r="X469" s="311"/>
      <c r="Y469" s="312"/>
      <c r="Z469" s="113">
        <f t="shared" si="57"/>
        <v>106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19.609999999999996</v>
      </c>
      <c r="U470" s="15">
        <f t="shared" si="55"/>
        <v>0.55499999999999972</v>
      </c>
      <c r="V470" s="312">
        <f t="shared" si="56"/>
        <v>3.5900000000000034</v>
      </c>
      <c r="W470" s="244">
        <v>11040</v>
      </c>
      <c r="X470" s="311"/>
      <c r="Y470" s="312"/>
      <c r="Z470" s="113">
        <f t="shared" si="57"/>
        <v>106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19.609999999999996</v>
      </c>
      <c r="U471" s="15">
        <f t="shared" si="55"/>
        <v>0.55499999999999972</v>
      </c>
      <c r="V471" s="312">
        <f t="shared" si="56"/>
        <v>3.5900000000000034</v>
      </c>
      <c r="W471" s="244">
        <v>11040</v>
      </c>
      <c r="X471" s="311"/>
      <c r="Y471" s="312"/>
      <c r="Z471" s="113">
        <f t="shared" si="57"/>
        <v>106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19.609999999999996</v>
      </c>
      <c r="U472" s="15">
        <f t="shared" si="55"/>
        <v>0.55499999999999972</v>
      </c>
      <c r="V472" s="312">
        <f t="shared" si="56"/>
        <v>3.5900000000000034</v>
      </c>
      <c r="W472" s="244">
        <v>11040</v>
      </c>
      <c r="X472" s="311"/>
      <c r="Y472" s="312"/>
      <c r="Z472" s="113">
        <f t="shared" si="57"/>
        <v>106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19.609999999999996</v>
      </c>
      <c r="U473" s="15">
        <f t="shared" si="55"/>
        <v>0.55499999999999972</v>
      </c>
      <c r="V473" s="312">
        <f t="shared" si="56"/>
        <v>3.5900000000000034</v>
      </c>
      <c r="W473" s="244">
        <v>11040</v>
      </c>
      <c r="X473" s="311"/>
      <c r="Y473" s="312"/>
      <c r="Z473" s="113">
        <f t="shared" si="57"/>
        <v>106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19.609999999999996</v>
      </c>
      <c r="U474" s="15">
        <f t="shared" si="55"/>
        <v>0.55499999999999972</v>
      </c>
      <c r="V474" s="312">
        <f t="shared" si="56"/>
        <v>3.5900000000000034</v>
      </c>
      <c r="W474" s="244">
        <v>11040</v>
      </c>
      <c r="X474" s="311"/>
      <c r="Y474" s="312"/>
      <c r="Z474" s="113">
        <f t="shared" si="57"/>
        <v>106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19.609999999999996</v>
      </c>
      <c r="U475" s="15">
        <f t="shared" si="55"/>
        <v>0.55499999999999972</v>
      </c>
      <c r="V475" s="312">
        <f t="shared" si="56"/>
        <v>3.5900000000000034</v>
      </c>
      <c r="W475" s="244">
        <v>11040</v>
      </c>
      <c r="X475" s="311"/>
      <c r="Y475" s="312"/>
      <c r="Z475" s="113">
        <f t="shared" si="57"/>
        <v>106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19.609999999999996</v>
      </c>
      <c r="U476" s="15">
        <f t="shared" si="55"/>
        <v>0.55499999999999972</v>
      </c>
      <c r="V476" s="312">
        <f t="shared" si="56"/>
        <v>3.5900000000000034</v>
      </c>
      <c r="W476" s="244">
        <v>11040</v>
      </c>
      <c r="X476" s="311"/>
      <c r="Y476" s="312"/>
      <c r="Z476" s="113">
        <f t="shared" si="57"/>
        <v>106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19.609999999999996</v>
      </c>
      <c r="U477" s="15">
        <f t="shared" si="55"/>
        <v>0.55499999999999972</v>
      </c>
      <c r="V477" s="312">
        <f t="shared" si="56"/>
        <v>3.5900000000000034</v>
      </c>
      <c r="W477" s="244">
        <v>11040</v>
      </c>
      <c r="X477" s="311"/>
      <c r="Y477" s="312"/>
      <c r="Z477" s="113">
        <f t="shared" si="57"/>
        <v>106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19.609999999999996</v>
      </c>
      <c r="U478" s="15">
        <f t="shared" si="55"/>
        <v>0.55499999999999972</v>
      </c>
      <c r="V478" s="312">
        <f t="shared" si="56"/>
        <v>3.5900000000000034</v>
      </c>
      <c r="W478" s="244">
        <v>11040</v>
      </c>
      <c r="X478" s="311"/>
      <c r="Y478" s="312"/>
      <c r="Z478" s="113">
        <f t="shared" si="57"/>
        <v>106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19.609999999999996</v>
      </c>
      <c r="U479" s="15">
        <f t="shared" si="55"/>
        <v>0.55499999999999972</v>
      </c>
      <c r="V479" s="312">
        <f t="shared" si="56"/>
        <v>3.5900000000000034</v>
      </c>
      <c r="W479" s="244">
        <v>11040</v>
      </c>
      <c r="X479" s="311"/>
      <c r="Y479" s="312"/>
      <c r="Z479" s="113">
        <f t="shared" si="57"/>
        <v>106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19.609999999999996</v>
      </c>
      <c r="U480" s="15">
        <f t="shared" si="55"/>
        <v>0.55499999999999972</v>
      </c>
      <c r="V480" s="312">
        <f t="shared" si="56"/>
        <v>3.5900000000000034</v>
      </c>
      <c r="W480" s="244">
        <v>11040</v>
      </c>
      <c r="X480" s="311"/>
      <c r="Y480" s="312"/>
      <c r="Z480" s="113">
        <f t="shared" si="57"/>
        <v>106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19.609999999999996</v>
      </c>
      <c r="U481" s="15">
        <f t="shared" si="55"/>
        <v>0.55499999999999972</v>
      </c>
      <c r="V481" s="312">
        <f t="shared" si="56"/>
        <v>3.5900000000000034</v>
      </c>
      <c r="W481" s="244">
        <v>11040</v>
      </c>
      <c r="X481" s="311"/>
      <c r="Y481" s="312"/>
      <c r="Z481" s="113">
        <f t="shared" si="57"/>
        <v>106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19.609999999999996</v>
      </c>
      <c r="U482" s="15">
        <f t="shared" si="55"/>
        <v>0.55499999999999972</v>
      </c>
      <c r="V482" s="312">
        <f t="shared" si="56"/>
        <v>3.5900000000000034</v>
      </c>
      <c r="W482" s="244">
        <v>11040</v>
      </c>
      <c r="X482" s="311"/>
      <c r="Y482" s="312"/>
      <c r="Z482" s="113">
        <f t="shared" si="57"/>
        <v>106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19.609999999999996</v>
      </c>
      <c r="U483" s="15">
        <f t="shared" si="55"/>
        <v>0.55499999999999972</v>
      </c>
      <c r="V483" s="312">
        <f t="shared" si="56"/>
        <v>3.5900000000000034</v>
      </c>
      <c r="W483" s="244">
        <v>11040</v>
      </c>
      <c r="X483" s="311"/>
      <c r="Y483" s="312"/>
      <c r="Z483" s="113">
        <f t="shared" si="57"/>
        <v>106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19.609999999999996</v>
      </c>
      <c r="U484" s="15">
        <f t="shared" si="55"/>
        <v>0.55499999999999972</v>
      </c>
      <c r="V484" s="312">
        <f t="shared" si="56"/>
        <v>3.5900000000000034</v>
      </c>
      <c r="W484" s="244">
        <v>11040</v>
      </c>
      <c r="X484" s="311"/>
      <c r="Y484" s="312"/>
      <c r="Z484" s="113">
        <f t="shared" si="57"/>
        <v>106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19.609999999999996</v>
      </c>
      <c r="U485" s="15">
        <f t="shared" si="55"/>
        <v>0.55499999999999972</v>
      </c>
      <c r="V485" s="312">
        <f t="shared" si="56"/>
        <v>3.5900000000000034</v>
      </c>
      <c r="W485" s="244">
        <v>11040</v>
      </c>
      <c r="X485" s="311"/>
      <c r="Y485" s="312"/>
      <c r="Z485" s="113">
        <f t="shared" si="57"/>
        <v>106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19.609999999999996</v>
      </c>
      <c r="U486" s="15">
        <f t="shared" si="55"/>
        <v>0.55499999999999972</v>
      </c>
      <c r="V486" s="312">
        <f t="shared" si="56"/>
        <v>3.5900000000000034</v>
      </c>
      <c r="W486" s="244">
        <v>11040</v>
      </c>
      <c r="X486" s="311"/>
      <c r="Y486" s="312"/>
      <c r="Z486" s="113">
        <f t="shared" si="57"/>
        <v>106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19.609999999999996</v>
      </c>
      <c r="U487" s="15">
        <f t="shared" si="55"/>
        <v>0.55499999999999972</v>
      </c>
      <c r="V487" s="312">
        <f t="shared" si="56"/>
        <v>3.5900000000000034</v>
      </c>
      <c r="W487" s="244">
        <v>11040</v>
      </c>
      <c r="X487" s="311"/>
      <c r="Y487" s="312"/>
      <c r="Z487" s="113">
        <f t="shared" si="57"/>
        <v>106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19.609999999999996</v>
      </c>
      <c r="U488" s="15">
        <f t="shared" si="55"/>
        <v>0.55499999999999972</v>
      </c>
      <c r="V488" s="312">
        <f t="shared" si="56"/>
        <v>3.5900000000000034</v>
      </c>
      <c r="W488" s="244">
        <v>11040</v>
      </c>
      <c r="X488" s="311"/>
      <c r="Y488" s="312"/>
      <c r="Z488" s="113">
        <f t="shared" si="57"/>
        <v>106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19.609999999999996</v>
      </c>
      <c r="U489" s="15">
        <f t="shared" si="55"/>
        <v>0.55499999999999972</v>
      </c>
      <c r="V489" s="312">
        <f t="shared" si="56"/>
        <v>3.5900000000000034</v>
      </c>
      <c r="W489" s="244">
        <v>11040</v>
      </c>
      <c r="X489" s="311"/>
      <c r="Y489" s="312"/>
      <c r="Z489" s="113">
        <f t="shared" si="57"/>
        <v>106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19.609999999999996</v>
      </c>
      <c r="U490" s="15">
        <f t="shared" si="55"/>
        <v>0.55499999999999972</v>
      </c>
      <c r="V490" s="312">
        <f t="shared" si="56"/>
        <v>3.5900000000000034</v>
      </c>
      <c r="W490" s="244">
        <v>11040</v>
      </c>
      <c r="X490" s="311"/>
      <c r="Y490" s="312"/>
      <c r="Z490" s="113">
        <f t="shared" si="57"/>
        <v>106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19.609999999999996</v>
      </c>
      <c r="U491" s="15">
        <f t="shared" si="55"/>
        <v>0.55499999999999972</v>
      </c>
      <c r="V491" s="312">
        <f t="shared" si="56"/>
        <v>3.5900000000000034</v>
      </c>
      <c r="W491" s="244">
        <v>11040</v>
      </c>
      <c r="X491" s="311"/>
      <c r="Y491" s="312"/>
      <c r="Z491" s="113">
        <f t="shared" si="57"/>
        <v>106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19.609999999999996</v>
      </c>
      <c r="U492" s="15">
        <f t="shared" si="55"/>
        <v>0.55499999999999972</v>
      </c>
      <c r="V492" s="312">
        <f t="shared" si="56"/>
        <v>3.5900000000000034</v>
      </c>
      <c r="W492" s="244">
        <v>11040</v>
      </c>
      <c r="X492" s="311"/>
      <c r="Y492" s="312"/>
      <c r="Z492" s="113">
        <f t="shared" si="57"/>
        <v>106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19.609999999999996</v>
      </c>
      <c r="U493" s="15">
        <f t="shared" si="55"/>
        <v>0.55499999999999972</v>
      </c>
      <c r="V493" s="312">
        <f t="shared" si="56"/>
        <v>3.5900000000000034</v>
      </c>
      <c r="W493" s="244">
        <v>11040</v>
      </c>
      <c r="X493" s="311"/>
      <c r="Y493" s="312"/>
      <c r="Z493" s="113">
        <f t="shared" si="57"/>
        <v>106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19.609999999999996</v>
      </c>
      <c r="U494" s="15">
        <f t="shared" si="55"/>
        <v>0.55499999999999972</v>
      </c>
      <c r="V494" s="312">
        <f t="shared" si="56"/>
        <v>3.5900000000000034</v>
      </c>
      <c r="W494" s="244">
        <v>11040</v>
      </c>
      <c r="X494" s="311"/>
      <c r="Y494" s="312"/>
      <c r="Z494" s="113">
        <f t="shared" si="57"/>
        <v>106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19.609999999999996</v>
      </c>
      <c r="U495" s="15">
        <f t="shared" si="55"/>
        <v>0.55499999999999972</v>
      </c>
      <c r="V495" s="312">
        <f t="shared" si="56"/>
        <v>3.5900000000000034</v>
      </c>
      <c r="W495" s="244">
        <v>11040</v>
      </c>
      <c r="X495" s="311"/>
      <c r="Y495" s="312"/>
      <c r="Z495" s="113">
        <f t="shared" si="57"/>
        <v>106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19.609999999999996</v>
      </c>
      <c r="U496" s="15">
        <f t="shared" si="55"/>
        <v>0.55499999999999972</v>
      </c>
      <c r="V496" s="312">
        <f t="shared" si="56"/>
        <v>3.5900000000000034</v>
      </c>
      <c r="W496" s="244">
        <v>11040</v>
      </c>
      <c r="X496" s="311"/>
      <c r="Y496" s="312"/>
      <c r="Z496" s="113">
        <f t="shared" si="57"/>
        <v>106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19.609999999999996</v>
      </c>
      <c r="U497" s="15">
        <f t="shared" si="55"/>
        <v>0.55499999999999972</v>
      </c>
      <c r="V497" s="312">
        <f t="shared" si="56"/>
        <v>3.5900000000000034</v>
      </c>
      <c r="W497" s="244">
        <v>11040</v>
      </c>
      <c r="X497" s="311"/>
      <c r="Y497" s="312"/>
      <c r="Z497" s="113">
        <f t="shared" si="57"/>
        <v>106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19.609999999999996</v>
      </c>
      <c r="U498" s="15">
        <f t="shared" si="55"/>
        <v>0.55499999999999972</v>
      </c>
      <c r="V498" s="312">
        <f t="shared" si="56"/>
        <v>3.5900000000000034</v>
      </c>
      <c r="W498" s="244">
        <v>11040</v>
      </c>
      <c r="X498" s="311"/>
      <c r="Y498" s="312"/>
      <c r="Z498" s="113">
        <f t="shared" si="57"/>
        <v>106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19.609999999999996</v>
      </c>
      <c r="U499" s="15">
        <f t="shared" si="55"/>
        <v>0.55499999999999972</v>
      </c>
      <c r="V499" s="312">
        <f t="shared" si="56"/>
        <v>3.5900000000000034</v>
      </c>
      <c r="W499" s="244">
        <v>11040</v>
      </c>
      <c r="X499" s="311"/>
      <c r="Y499" s="312"/>
      <c r="Z499" s="113">
        <f t="shared" si="57"/>
        <v>106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19.609999999999996</v>
      </c>
      <c r="U500" s="15">
        <f t="shared" si="55"/>
        <v>0.55499999999999972</v>
      </c>
      <c r="V500" s="312">
        <f t="shared" si="56"/>
        <v>3.5900000000000034</v>
      </c>
      <c r="W500" s="244">
        <v>11040</v>
      </c>
      <c r="X500" s="311"/>
      <c r="Y500" s="312"/>
      <c r="Z500" s="113">
        <f t="shared" si="57"/>
        <v>106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19.609999999999996</v>
      </c>
      <c r="U501" s="15">
        <f t="shared" si="55"/>
        <v>0.55499999999999972</v>
      </c>
      <c r="V501" s="312">
        <f t="shared" si="56"/>
        <v>3.5900000000000034</v>
      </c>
      <c r="W501" s="244">
        <v>11040</v>
      </c>
      <c r="X501" s="311"/>
      <c r="Y501" s="312"/>
      <c r="Z501" s="113">
        <f t="shared" si="57"/>
        <v>106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6147.1166666666668</v>
      </c>
      <c r="U502" s="15">
        <f t="shared" si="55"/>
        <v>173.97500000000036</v>
      </c>
      <c r="V502" s="312">
        <f t="shared" si="56"/>
        <v>812.88333333333321</v>
      </c>
      <c r="W502" s="244">
        <v>11040</v>
      </c>
      <c r="X502" s="311"/>
      <c r="Y502" s="312"/>
      <c r="Z502" s="113">
        <f t="shared" si="57"/>
        <v>106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1744.1200249999999</v>
      </c>
      <c r="U503" s="15">
        <f t="shared" ref="U503:U566" si="61">T503-S503</f>
        <v>49.361887499999966</v>
      </c>
      <c r="V503" s="312">
        <f t="shared" ref="V503:V566" si="62">N503-T503</f>
        <v>231.35547500000007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106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1744.1200249999999</v>
      </c>
      <c r="U504" s="15">
        <f t="shared" si="61"/>
        <v>49.361887499999966</v>
      </c>
      <c r="V504" s="312">
        <f t="shared" si="62"/>
        <v>231.35547500000007</v>
      </c>
      <c r="W504" s="244">
        <v>11040</v>
      </c>
      <c r="X504" s="311"/>
      <c r="Y504" s="312"/>
      <c r="Z504" s="113">
        <f t="shared" si="63"/>
        <v>106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1744.1200249999999</v>
      </c>
      <c r="U505" s="15">
        <f t="shared" si="61"/>
        <v>49.361887499999966</v>
      </c>
      <c r="V505" s="312">
        <f t="shared" si="62"/>
        <v>231.35547500000007</v>
      </c>
      <c r="W505" s="244">
        <v>11040</v>
      </c>
      <c r="X505" s="311"/>
      <c r="Y505" s="312"/>
      <c r="Z505" s="113">
        <f t="shared" si="63"/>
        <v>106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1744.1200249999999</v>
      </c>
      <c r="U506" s="15">
        <f t="shared" si="61"/>
        <v>49.361887499999966</v>
      </c>
      <c r="V506" s="312">
        <f t="shared" si="62"/>
        <v>231.35547500000007</v>
      </c>
      <c r="W506" s="244">
        <v>11040</v>
      </c>
      <c r="X506" s="311"/>
      <c r="Y506" s="312"/>
      <c r="Z506" s="113">
        <f t="shared" si="63"/>
        <v>106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1744.1200249999999</v>
      </c>
      <c r="U507" s="15">
        <f t="shared" si="61"/>
        <v>49.361887499999966</v>
      </c>
      <c r="V507" s="312">
        <f t="shared" si="62"/>
        <v>231.35547500000007</v>
      </c>
      <c r="W507" s="244">
        <v>11040</v>
      </c>
      <c r="X507" s="311"/>
      <c r="Y507" s="312"/>
      <c r="Z507" s="113">
        <f t="shared" si="63"/>
        <v>106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3861.0853333333334</v>
      </c>
      <c r="U508" s="15">
        <f t="shared" si="61"/>
        <v>109.27599999999984</v>
      </c>
      <c r="V508" s="312">
        <f t="shared" si="62"/>
        <v>510.95466666666653</v>
      </c>
      <c r="W508" s="244">
        <v>11040</v>
      </c>
      <c r="X508" s="311"/>
      <c r="Y508" s="312"/>
      <c r="Z508" s="113">
        <f t="shared" si="63"/>
        <v>106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3861.0853333333334</v>
      </c>
      <c r="U509" s="15">
        <f t="shared" si="61"/>
        <v>109.27599999999984</v>
      </c>
      <c r="V509" s="312">
        <f t="shared" si="62"/>
        <v>510.95466666666653</v>
      </c>
      <c r="W509" s="244">
        <v>11040</v>
      </c>
      <c r="X509" s="311"/>
      <c r="Y509" s="312"/>
      <c r="Z509" s="113">
        <f t="shared" si="63"/>
        <v>106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3861.0853333333334</v>
      </c>
      <c r="U510" s="15">
        <f t="shared" si="61"/>
        <v>109.27599999999984</v>
      </c>
      <c r="V510" s="312">
        <f t="shared" si="62"/>
        <v>510.95466666666653</v>
      </c>
      <c r="W510" s="244">
        <v>11040</v>
      </c>
      <c r="X510" s="311"/>
      <c r="Y510" s="312"/>
      <c r="Z510" s="113">
        <f t="shared" si="63"/>
        <v>106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3861.0853333333334</v>
      </c>
      <c r="U511" s="15">
        <f t="shared" si="61"/>
        <v>109.27599999999984</v>
      </c>
      <c r="V511" s="312">
        <f t="shared" si="62"/>
        <v>510.95466666666653</v>
      </c>
      <c r="W511" s="244">
        <v>11040</v>
      </c>
      <c r="X511" s="311"/>
      <c r="Y511" s="312"/>
      <c r="Z511" s="113">
        <f t="shared" si="63"/>
        <v>106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3861.0853333333334</v>
      </c>
      <c r="U512" s="15">
        <f t="shared" si="61"/>
        <v>109.27599999999984</v>
      </c>
      <c r="V512" s="312">
        <f t="shared" si="62"/>
        <v>510.95466666666653</v>
      </c>
      <c r="W512" s="244">
        <v>11040</v>
      </c>
      <c r="X512" s="311"/>
      <c r="Y512" s="312"/>
      <c r="Z512" s="113">
        <f t="shared" si="63"/>
        <v>106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1392.6633333333334</v>
      </c>
      <c r="U513" s="15">
        <f t="shared" si="61"/>
        <v>39.414999999999964</v>
      </c>
      <c r="V513" s="334">
        <f t="shared" si="62"/>
        <v>184.9366666666665</v>
      </c>
      <c r="W513" s="333">
        <v>11040</v>
      </c>
      <c r="X513" s="335"/>
      <c r="Y513" s="334"/>
      <c r="Z513" s="179">
        <f t="shared" si="63"/>
        <v>106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1392.6633333333334</v>
      </c>
      <c r="U514" s="15">
        <f t="shared" si="61"/>
        <v>39.414999999999964</v>
      </c>
      <c r="V514" s="334">
        <f t="shared" si="62"/>
        <v>184.9366666666665</v>
      </c>
      <c r="W514" s="333">
        <v>11040</v>
      </c>
      <c r="X514" s="335"/>
      <c r="Y514" s="334"/>
      <c r="Z514" s="179">
        <f t="shared" si="63"/>
        <v>106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1392.6633333333334</v>
      </c>
      <c r="U515" s="15">
        <f t="shared" si="61"/>
        <v>39.414999999999964</v>
      </c>
      <c r="V515" s="334">
        <f t="shared" si="62"/>
        <v>184.9366666666665</v>
      </c>
      <c r="W515" s="333">
        <v>11040</v>
      </c>
      <c r="X515" s="335"/>
      <c r="Y515" s="334"/>
      <c r="Z515" s="179">
        <f t="shared" si="63"/>
        <v>106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1392.6633333333334</v>
      </c>
      <c r="U516" s="15">
        <f t="shared" si="61"/>
        <v>39.414999999999964</v>
      </c>
      <c r="V516" s="334">
        <f t="shared" si="62"/>
        <v>184.9366666666665</v>
      </c>
      <c r="W516" s="333">
        <v>11040</v>
      </c>
      <c r="X516" s="335"/>
      <c r="Y516" s="334"/>
      <c r="Z516" s="179">
        <f t="shared" si="63"/>
        <v>106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1392.6633333333334</v>
      </c>
      <c r="U517" s="15">
        <f t="shared" si="61"/>
        <v>39.414999999999964</v>
      </c>
      <c r="V517" s="334">
        <f t="shared" si="62"/>
        <v>184.9366666666665</v>
      </c>
      <c r="W517" s="333">
        <v>11040</v>
      </c>
      <c r="X517" s="335"/>
      <c r="Y517" s="334"/>
      <c r="Z517" s="179">
        <f t="shared" si="63"/>
        <v>106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1392.6633333333334</v>
      </c>
      <c r="U518" s="15">
        <f t="shared" si="61"/>
        <v>39.414999999999964</v>
      </c>
      <c r="V518" s="312">
        <f t="shared" si="62"/>
        <v>184.9366666666665</v>
      </c>
      <c r="W518" s="244">
        <v>11040</v>
      </c>
      <c r="X518" s="311"/>
      <c r="Y518" s="312"/>
      <c r="Z518" s="113">
        <f t="shared" si="63"/>
        <v>106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1392.6633333333334</v>
      </c>
      <c r="U519" s="15">
        <f t="shared" si="61"/>
        <v>39.414999999999964</v>
      </c>
      <c r="V519" s="312">
        <f t="shared" si="62"/>
        <v>184.9366666666665</v>
      </c>
      <c r="W519" s="244">
        <v>11040</v>
      </c>
      <c r="X519" s="311"/>
      <c r="Y519" s="312"/>
      <c r="Z519" s="113">
        <f t="shared" si="63"/>
        <v>106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1392.6633333333334</v>
      </c>
      <c r="U520" s="15">
        <f t="shared" si="61"/>
        <v>39.414999999999964</v>
      </c>
      <c r="V520" s="312">
        <f t="shared" si="62"/>
        <v>184.9366666666665</v>
      </c>
      <c r="W520" s="244">
        <v>11040</v>
      </c>
      <c r="X520" s="311"/>
      <c r="Y520" s="312"/>
      <c r="Z520" s="113">
        <f t="shared" si="63"/>
        <v>106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1392.6633333333334</v>
      </c>
      <c r="U521" s="15">
        <f t="shared" si="61"/>
        <v>39.414999999999964</v>
      </c>
      <c r="V521" s="312">
        <f t="shared" si="62"/>
        <v>184.9366666666665</v>
      </c>
      <c r="W521" s="244">
        <v>11040</v>
      </c>
      <c r="X521" s="311"/>
      <c r="Y521" s="312"/>
      <c r="Z521" s="113">
        <f t="shared" si="63"/>
        <v>106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3199.1506666666669</v>
      </c>
      <c r="U522" s="15">
        <f t="shared" si="61"/>
        <v>90.542000000000371</v>
      </c>
      <c r="V522" s="312">
        <f t="shared" si="62"/>
        <v>423.52933333333294</v>
      </c>
      <c r="W522" s="244">
        <v>11040</v>
      </c>
      <c r="X522" s="311"/>
      <c r="Y522" s="312"/>
      <c r="Z522" s="113">
        <f t="shared" si="63"/>
        <v>106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3199.1506666666669</v>
      </c>
      <c r="U523" s="15">
        <f t="shared" si="61"/>
        <v>90.542000000000371</v>
      </c>
      <c r="V523" s="312">
        <f t="shared" si="62"/>
        <v>423.52933333333294</v>
      </c>
      <c r="W523" s="244">
        <v>11040</v>
      </c>
      <c r="X523" s="311"/>
      <c r="Y523" s="312"/>
      <c r="Z523" s="113">
        <f t="shared" si="63"/>
        <v>106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3199.1506666666669</v>
      </c>
      <c r="U524" s="15">
        <f t="shared" si="61"/>
        <v>90.542000000000371</v>
      </c>
      <c r="V524" s="312">
        <f t="shared" si="62"/>
        <v>423.52933333333294</v>
      </c>
      <c r="W524" s="244">
        <v>11040</v>
      </c>
      <c r="X524" s="311"/>
      <c r="Y524" s="312"/>
      <c r="Z524" s="113">
        <f t="shared" si="63"/>
        <v>106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3199.1506666666669</v>
      </c>
      <c r="U525" s="15">
        <f t="shared" si="61"/>
        <v>90.542000000000371</v>
      </c>
      <c r="V525" s="312">
        <f t="shared" si="62"/>
        <v>423.52933333333294</v>
      </c>
      <c r="W525" s="244">
        <v>11040</v>
      </c>
      <c r="X525" s="311"/>
      <c r="Y525" s="312"/>
      <c r="Z525" s="113">
        <f t="shared" si="63"/>
        <v>106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3199.1506666666669</v>
      </c>
      <c r="U526" s="15">
        <f t="shared" si="61"/>
        <v>90.542000000000371</v>
      </c>
      <c r="V526" s="312">
        <f t="shared" si="62"/>
        <v>423.52933333333294</v>
      </c>
      <c r="W526" s="244">
        <v>11040</v>
      </c>
      <c r="X526" s="311"/>
      <c r="Y526" s="312"/>
      <c r="Z526" s="113">
        <f t="shared" si="63"/>
        <v>106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3199.1506666666669</v>
      </c>
      <c r="U527" s="15">
        <f t="shared" si="61"/>
        <v>90.542000000000371</v>
      </c>
      <c r="V527" s="312">
        <f t="shared" si="62"/>
        <v>423.52933333333294</v>
      </c>
      <c r="W527" s="244">
        <v>11040</v>
      </c>
      <c r="X527" s="311"/>
      <c r="Y527" s="312"/>
      <c r="Z527" s="113">
        <f t="shared" si="63"/>
        <v>106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3199.1506666666669</v>
      </c>
      <c r="U528" s="15">
        <f t="shared" si="61"/>
        <v>90.542000000000371</v>
      </c>
      <c r="V528" s="312">
        <f t="shared" si="62"/>
        <v>423.52933333333294</v>
      </c>
      <c r="W528" s="244">
        <v>11040</v>
      </c>
      <c r="X528" s="311"/>
      <c r="Y528" s="312"/>
      <c r="Z528" s="113">
        <f t="shared" si="63"/>
        <v>106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3199.1506666666669</v>
      </c>
      <c r="U529" s="15">
        <f t="shared" si="61"/>
        <v>90.542000000000371</v>
      </c>
      <c r="V529" s="334">
        <f t="shared" si="62"/>
        <v>423.52933333333294</v>
      </c>
      <c r="W529" s="333">
        <v>11040</v>
      </c>
      <c r="X529" s="335"/>
      <c r="Y529" s="334"/>
      <c r="Z529" s="179">
        <f t="shared" si="63"/>
        <v>106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3199.1506666666669</v>
      </c>
      <c r="U530" s="15">
        <f t="shared" si="61"/>
        <v>90.542000000000371</v>
      </c>
      <c r="V530" s="334">
        <f t="shared" si="62"/>
        <v>423.52933333333294</v>
      </c>
      <c r="W530" s="333">
        <v>11040</v>
      </c>
      <c r="X530" s="335"/>
      <c r="Y530" s="334"/>
      <c r="Z530" s="179">
        <f t="shared" si="63"/>
        <v>106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3199.1506666666669</v>
      </c>
      <c r="U531" s="15">
        <f t="shared" si="61"/>
        <v>90.542000000000371</v>
      </c>
      <c r="V531" s="312">
        <f t="shared" si="62"/>
        <v>423.52933333333294</v>
      </c>
      <c r="W531" s="244">
        <v>11040</v>
      </c>
      <c r="X531" s="311"/>
      <c r="Y531" s="312"/>
      <c r="Z531" s="113">
        <f t="shared" si="63"/>
        <v>106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3199.1506666666669</v>
      </c>
      <c r="U532" s="15">
        <f t="shared" si="61"/>
        <v>90.542000000000371</v>
      </c>
      <c r="V532" s="312">
        <f t="shared" si="62"/>
        <v>423.52933333333294</v>
      </c>
      <c r="W532" s="244">
        <v>11040</v>
      </c>
      <c r="X532" s="311"/>
      <c r="Y532" s="312"/>
      <c r="Z532" s="113">
        <f t="shared" si="63"/>
        <v>106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3199.1506666666669</v>
      </c>
      <c r="U533" s="15">
        <f t="shared" si="61"/>
        <v>90.542000000000371</v>
      </c>
      <c r="V533" s="312">
        <f t="shared" si="62"/>
        <v>423.52933333333294</v>
      </c>
      <c r="W533" s="244">
        <v>11040</v>
      </c>
      <c r="X533" s="311"/>
      <c r="Y533" s="312"/>
      <c r="Z533" s="113">
        <f t="shared" si="63"/>
        <v>106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3199.1506666666669</v>
      </c>
      <c r="U534" s="15">
        <f t="shared" si="61"/>
        <v>90.542000000000371</v>
      </c>
      <c r="V534" s="312">
        <f t="shared" si="62"/>
        <v>423.52933333333294</v>
      </c>
      <c r="W534" s="244">
        <v>11040</v>
      </c>
      <c r="X534" s="311"/>
      <c r="Y534" s="312"/>
      <c r="Z534" s="113">
        <f t="shared" si="63"/>
        <v>106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3199.1506666666669</v>
      </c>
      <c r="U535" s="15">
        <f t="shared" si="61"/>
        <v>90.542000000000371</v>
      </c>
      <c r="V535" s="312">
        <f t="shared" si="62"/>
        <v>423.52933333333294</v>
      </c>
      <c r="W535" s="244">
        <v>11040</v>
      </c>
      <c r="X535" s="311"/>
      <c r="Y535" s="312"/>
      <c r="Z535" s="113">
        <f t="shared" si="63"/>
        <v>106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3199.1506666666669</v>
      </c>
      <c r="U536" s="15">
        <f t="shared" si="61"/>
        <v>90.542000000000371</v>
      </c>
      <c r="V536" s="312">
        <f t="shared" si="62"/>
        <v>423.52933333333294</v>
      </c>
      <c r="W536" s="244">
        <v>11040</v>
      </c>
      <c r="X536" s="311"/>
      <c r="Y536" s="312"/>
      <c r="Z536" s="113">
        <f t="shared" si="63"/>
        <v>106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3199.1506666666669</v>
      </c>
      <c r="U537" s="15">
        <f t="shared" si="61"/>
        <v>90.542000000000371</v>
      </c>
      <c r="V537" s="312">
        <f t="shared" si="62"/>
        <v>423.52933333333294</v>
      </c>
      <c r="W537" s="244">
        <v>11040</v>
      </c>
      <c r="X537" s="311"/>
      <c r="Y537" s="312"/>
      <c r="Z537" s="113">
        <f t="shared" si="63"/>
        <v>106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3199.1506666666669</v>
      </c>
      <c r="U538" s="15">
        <f t="shared" si="61"/>
        <v>90.542000000000371</v>
      </c>
      <c r="V538" s="312">
        <f t="shared" si="62"/>
        <v>423.52933333333294</v>
      </c>
      <c r="W538" s="244">
        <v>11040</v>
      </c>
      <c r="X538" s="311"/>
      <c r="Y538" s="312"/>
      <c r="Z538" s="113">
        <f t="shared" si="63"/>
        <v>106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3387.6893333333333</v>
      </c>
      <c r="U539" s="552">
        <f t="shared" si="61"/>
        <v>95.877999999999702</v>
      </c>
      <c r="V539" s="318">
        <f t="shared" si="62"/>
        <v>448.43066666666664</v>
      </c>
      <c r="W539" s="317">
        <v>11040</v>
      </c>
      <c r="X539" s="319"/>
      <c r="Y539" s="318"/>
      <c r="Z539" s="154">
        <f t="shared" si="63"/>
        <v>106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3387.6893333333333</v>
      </c>
      <c r="U540" s="15">
        <f t="shared" si="61"/>
        <v>95.877999999999702</v>
      </c>
      <c r="V540" s="312">
        <f t="shared" si="62"/>
        <v>448.43066666666664</v>
      </c>
      <c r="W540" s="244">
        <v>11040</v>
      </c>
      <c r="X540" s="311"/>
      <c r="Y540" s="312"/>
      <c r="Z540" s="113">
        <f t="shared" si="63"/>
        <v>106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6799.5177323947464</v>
      </c>
      <c r="U541" s="15">
        <f t="shared" si="61"/>
        <v>192.43918110551203</v>
      </c>
      <c r="V541" s="312">
        <f t="shared" si="62"/>
        <v>899.04951182572131</v>
      </c>
      <c r="W541" s="244">
        <v>11055</v>
      </c>
      <c r="X541" s="311"/>
      <c r="Y541" s="312"/>
      <c r="Z541" s="113">
        <f t="shared" si="63"/>
        <v>106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6799.5177323947464</v>
      </c>
      <c r="U542" s="15">
        <f t="shared" si="61"/>
        <v>192.43918110551203</v>
      </c>
      <c r="V542" s="312">
        <f t="shared" si="62"/>
        <v>899.04951182572131</v>
      </c>
      <c r="X542" s="311"/>
      <c r="Y542" s="312"/>
      <c r="Z542" s="113">
        <f t="shared" si="63"/>
        <v>106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6799.5177323947464</v>
      </c>
      <c r="U543" s="15">
        <f t="shared" si="61"/>
        <v>192.43918110551203</v>
      </c>
      <c r="V543" s="312">
        <f t="shared" si="62"/>
        <v>899.04951182572131</v>
      </c>
      <c r="X543" s="311"/>
      <c r="Y543" s="312"/>
      <c r="Z543" s="113">
        <f t="shared" si="63"/>
        <v>106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6799.5177323947464</v>
      </c>
      <c r="U544" s="15">
        <f t="shared" si="61"/>
        <v>192.43918110551203</v>
      </c>
      <c r="V544" s="312">
        <f t="shared" si="62"/>
        <v>899.04951182572131</v>
      </c>
      <c r="X544" s="311"/>
      <c r="Y544" s="312"/>
      <c r="Z544" s="113">
        <f t="shared" si="63"/>
        <v>106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6799.5177323947464</v>
      </c>
      <c r="U545" s="15">
        <f t="shared" si="61"/>
        <v>192.43918110551203</v>
      </c>
      <c r="V545" s="312">
        <f t="shared" si="62"/>
        <v>899.04951182572131</v>
      </c>
      <c r="X545" s="311"/>
      <c r="Y545" s="312"/>
      <c r="Z545" s="113">
        <f t="shared" si="63"/>
        <v>106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5905.7507351847707</v>
      </c>
      <c r="U546" s="15">
        <f t="shared" si="61"/>
        <v>167.14388873164444</v>
      </c>
      <c r="V546" s="312">
        <f t="shared" si="62"/>
        <v>781.00481408100677</v>
      </c>
      <c r="W546" s="244">
        <v>11055</v>
      </c>
      <c r="X546" s="311"/>
      <c r="Y546" s="312"/>
      <c r="Z546" s="113">
        <f t="shared" si="63"/>
        <v>106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6993.8149057012633</v>
      </c>
      <c r="U547" s="15">
        <f t="shared" si="61"/>
        <v>197.93815770852598</v>
      </c>
      <c r="V547" s="312">
        <f t="shared" si="62"/>
        <v>924.71140263978941</v>
      </c>
      <c r="W547" s="244">
        <v>11055</v>
      </c>
      <c r="X547" s="311"/>
      <c r="Y547" s="312"/>
      <c r="Z547" s="113">
        <f t="shared" si="63"/>
        <v>106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6993.8149057012633</v>
      </c>
      <c r="U548" s="15">
        <f t="shared" si="61"/>
        <v>197.93815770852598</v>
      </c>
      <c r="V548" s="312">
        <f t="shared" si="62"/>
        <v>924.71140263978941</v>
      </c>
      <c r="X548" s="311"/>
      <c r="Y548" s="312"/>
      <c r="Z548" s="113">
        <f t="shared" si="63"/>
        <v>106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5905.7507351847707</v>
      </c>
      <c r="U549" s="15">
        <f t="shared" si="61"/>
        <v>167.14388873164444</v>
      </c>
      <c r="V549" s="312">
        <f t="shared" si="62"/>
        <v>781.00481408100677</v>
      </c>
      <c r="W549" s="244">
        <v>11055</v>
      </c>
      <c r="X549" s="311"/>
      <c r="Y549" s="312"/>
      <c r="Z549" s="113">
        <f t="shared" si="63"/>
        <v>106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6644.079993749534</v>
      </c>
      <c r="U550" s="15">
        <f t="shared" si="61"/>
        <v>188.03999982310052</v>
      </c>
      <c r="V550" s="312">
        <f t="shared" si="62"/>
        <v>878.51999917446665</v>
      </c>
      <c r="X550" s="311"/>
      <c r="Y550" s="312"/>
      <c r="Z550" s="113">
        <f t="shared" si="63"/>
        <v>106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4168.3999999999996</v>
      </c>
      <c r="U551" s="15">
        <f t="shared" si="61"/>
        <v>122.59999999999945</v>
      </c>
      <c r="V551" s="352">
        <f t="shared" si="62"/>
        <v>736.60000000000036</v>
      </c>
      <c r="X551" s="353"/>
      <c r="Y551" s="352"/>
      <c r="Z551" s="224">
        <f t="shared" si="63"/>
        <v>102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19157.25</v>
      </c>
      <c r="U552" s="15">
        <f t="shared" si="61"/>
        <v>547.34999999999854</v>
      </c>
      <c r="V552" s="312">
        <f t="shared" si="62"/>
        <v>2737.75</v>
      </c>
      <c r="W552" s="244">
        <v>11121</v>
      </c>
      <c r="X552" s="311"/>
      <c r="Y552" s="312"/>
      <c r="Z552" s="113">
        <f t="shared" si="63"/>
        <v>105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4505.8075000000008</v>
      </c>
      <c r="U553" s="15">
        <f t="shared" si="61"/>
        <v>132.52375000000029</v>
      </c>
      <c r="V553" s="318">
        <f t="shared" si="62"/>
        <v>796.14249999999902</v>
      </c>
      <c r="X553" s="319"/>
      <c r="Y553" s="318"/>
      <c r="Z553" s="154">
        <f t="shared" si="63"/>
        <v>102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3314.2946200703445</v>
      </c>
      <c r="U554" s="561">
        <f t="shared" si="61"/>
        <v>94.694132002010065</v>
      </c>
      <c r="V554" s="334">
        <f t="shared" si="62"/>
        <v>474.47066001004896</v>
      </c>
      <c r="W554" s="333">
        <v>11148</v>
      </c>
      <c r="X554" s="311"/>
      <c r="Y554" s="312"/>
      <c r="Z554" s="113">
        <f t="shared" si="63"/>
        <v>105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6921.7422975852787</v>
      </c>
      <c r="U555" s="561">
        <f t="shared" si="61"/>
        <v>197.76406564529407</v>
      </c>
      <c r="V555" s="334">
        <f t="shared" si="62"/>
        <v>989.82032822646852</v>
      </c>
      <c r="W555" s="333">
        <v>11148</v>
      </c>
      <c r="X555" s="311"/>
      <c r="Y555" s="312"/>
      <c r="Z555" s="113">
        <f t="shared" si="63"/>
        <v>105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5558.1615965150413</v>
      </c>
      <c r="U556" s="561">
        <f t="shared" si="61"/>
        <v>158.80461704328627</v>
      </c>
      <c r="V556" s="334">
        <f t="shared" si="62"/>
        <v>795.02308521643408</v>
      </c>
      <c r="W556" s="333">
        <v>11148</v>
      </c>
      <c r="X556" s="311"/>
      <c r="Y556" s="312"/>
      <c r="Z556" s="113">
        <f t="shared" si="63"/>
        <v>105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4259.0201522042389</v>
      </c>
      <c r="U557" s="561">
        <f t="shared" si="61"/>
        <v>121.68629006297851</v>
      </c>
      <c r="V557" s="334">
        <f t="shared" si="62"/>
        <v>609.43145031489166</v>
      </c>
      <c r="W557" s="333">
        <v>11148</v>
      </c>
      <c r="X557" s="311"/>
      <c r="Y557" s="312"/>
      <c r="Z557" s="113">
        <f t="shared" si="63"/>
        <v>105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12539.464645791952</v>
      </c>
      <c r="U558" s="561">
        <f t="shared" si="61"/>
        <v>358.27041845119857</v>
      </c>
      <c r="V558" s="334">
        <f t="shared" si="62"/>
        <v>1792.3520922559928</v>
      </c>
      <c r="W558" s="333">
        <v>11148</v>
      </c>
      <c r="X558" s="311"/>
      <c r="Y558" s="312"/>
      <c r="Z558" s="113">
        <f t="shared" si="63"/>
        <v>105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4716.9991556016694</v>
      </c>
      <c r="U559" s="561">
        <f t="shared" si="61"/>
        <v>134.77140444576162</v>
      </c>
      <c r="V559" s="334">
        <f t="shared" si="62"/>
        <v>674.85702222880991</v>
      </c>
      <c r="W559" s="333">
        <v>11148</v>
      </c>
      <c r="X559" s="311"/>
      <c r="Y559" s="312"/>
      <c r="Z559" s="113">
        <f t="shared" si="63"/>
        <v>105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5460.3520103623232</v>
      </c>
      <c r="U560" s="561">
        <f t="shared" si="61"/>
        <v>156.01005743892347</v>
      </c>
      <c r="V560" s="334">
        <f t="shared" si="62"/>
        <v>781.05028719461734</v>
      </c>
      <c r="W560" s="333"/>
      <c r="X560" s="311"/>
      <c r="Y560" s="312"/>
      <c r="Z560" s="113">
        <f t="shared" si="63"/>
        <v>105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5131.1606666666667</v>
      </c>
      <c r="U561" s="561">
        <f t="shared" si="61"/>
        <v>148.01424999999927</v>
      </c>
      <c r="V561" s="334">
        <f t="shared" si="62"/>
        <v>790.40933333333305</v>
      </c>
      <c r="W561" s="333"/>
      <c r="X561" s="311"/>
      <c r="Y561" s="312"/>
      <c r="Z561" s="113">
        <f t="shared" si="63"/>
        <v>104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5995</v>
      </c>
      <c r="U562" s="15">
        <f t="shared" si="61"/>
        <v>179.85000000000036</v>
      </c>
      <c r="V562" s="312">
        <f t="shared" si="62"/>
        <v>1200</v>
      </c>
      <c r="W562" s="244">
        <v>11797</v>
      </c>
      <c r="X562" s="311"/>
      <c r="Y562" s="312"/>
      <c r="Z562" s="136">
        <f t="shared" si="63"/>
        <v>100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5995</v>
      </c>
      <c r="U563" s="15">
        <f t="shared" si="61"/>
        <v>179.85000000000036</v>
      </c>
      <c r="V563" s="312">
        <f t="shared" si="62"/>
        <v>1200</v>
      </c>
      <c r="W563" s="244">
        <v>11797</v>
      </c>
      <c r="X563" s="311"/>
      <c r="Y563" s="312"/>
      <c r="Z563" s="113">
        <f t="shared" si="63"/>
        <v>100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5995</v>
      </c>
      <c r="U564" s="15">
        <f t="shared" si="61"/>
        <v>179.85000000000036</v>
      </c>
      <c r="V564" s="312">
        <f t="shared" si="62"/>
        <v>1200</v>
      </c>
      <c r="W564" s="244">
        <v>11797</v>
      </c>
      <c r="X564" s="311"/>
      <c r="Y564" s="312"/>
      <c r="Z564" s="113">
        <f t="shared" si="63"/>
        <v>100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5995</v>
      </c>
      <c r="U565" s="15">
        <f t="shared" si="61"/>
        <v>179.85000000000036</v>
      </c>
      <c r="V565" s="312">
        <f t="shared" si="62"/>
        <v>1200</v>
      </c>
      <c r="W565" s="244">
        <v>11797</v>
      </c>
      <c r="X565" s="311"/>
      <c r="Y565" s="312"/>
      <c r="Z565" s="113">
        <f t="shared" si="63"/>
        <v>100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5995</v>
      </c>
      <c r="U566" s="15">
        <f t="shared" si="61"/>
        <v>179.85000000000036</v>
      </c>
      <c r="V566" s="312">
        <f t="shared" si="62"/>
        <v>1200</v>
      </c>
      <c r="W566" s="244">
        <v>11797</v>
      </c>
      <c r="X566" s="311"/>
      <c r="Y566" s="312"/>
      <c r="Z566" s="113">
        <f t="shared" si="63"/>
        <v>100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4249.1499999999996</v>
      </c>
      <c r="U567" s="15">
        <f t="shared" ref="U567:U624" si="67">T567-S567</f>
        <v>124.97499999999945</v>
      </c>
      <c r="V567" s="312">
        <f t="shared" ref="V567:V624" si="68">N567-T567</f>
        <v>750.85000000000036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102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4249.1499999999996</v>
      </c>
      <c r="U568" s="15">
        <f t="shared" si="67"/>
        <v>124.97499999999945</v>
      </c>
      <c r="V568" s="312">
        <f t="shared" si="68"/>
        <v>750.85000000000036</v>
      </c>
      <c r="W568" s="244">
        <v>11444</v>
      </c>
      <c r="X568" s="311"/>
      <c r="Y568" s="312"/>
      <c r="Z568" s="113">
        <f t="shared" si="69"/>
        <v>102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11059.987499999999</v>
      </c>
      <c r="U569" s="15">
        <f t="shared" si="67"/>
        <v>325.29375000000073</v>
      </c>
      <c r="V569" s="312">
        <f t="shared" si="68"/>
        <v>1952.7625000000007</v>
      </c>
      <c r="W569" s="244">
        <v>11485</v>
      </c>
      <c r="X569" s="311"/>
      <c r="Y569" s="312"/>
      <c r="Z569" s="113">
        <f t="shared" si="69"/>
        <v>102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11239.55</v>
      </c>
      <c r="U570" s="15">
        <f t="shared" si="67"/>
        <v>330.57499999999891</v>
      </c>
      <c r="V570" s="312">
        <f t="shared" si="68"/>
        <v>1984.4500000000007</v>
      </c>
      <c r="W570" s="244">
        <v>11485</v>
      </c>
      <c r="X570" s="311"/>
      <c r="Y570" s="312"/>
      <c r="Z570" s="113">
        <f t="shared" si="69"/>
        <v>102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14587.020000000002</v>
      </c>
      <c r="U571" s="15">
        <f t="shared" si="67"/>
        <v>429.03000000000065</v>
      </c>
      <c r="V571" s="312">
        <f t="shared" si="68"/>
        <v>2575.1799999999985</v>
      </c>
      <c r="W571" s="244">
        <v>11486</v>
      </c>
      <c r="X571" s="311"/>
      <c r="Y571" s="312"/>
      <c r="Z571" s="113">
        <f t="shared" si="69"/>
        <v>102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3447.192</v>
      </c>
      <c r="U572" s="15">
        <f t="shared" si="67"/>
        <v>101.38799999999992</v>
      </c>
      <c r="V572" s="312">
        <f t="shared" si="68"/>
        <v>609.32799999999997</v>
      </c>
      <c r="W572" s="244">
        <v>11486</v>
      </c>
      <c r="X572" s="311"/>
      <c r="Y572" s="312"/>
      <c r="Z572" s="113">
        <f t="shared" si="69"/>
        <v>102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2398.0880000000002</v>
      </c>
      <c r="U573" s="15">
        <f t="shared" si="67"/>
        <v>70.532000000000153</v>
      </c>
      <c r="V573" s="312">
        <f t="shared" si="68"/>
        <v>424.19200000000001</v>
      </c>
      <c r="W573" s="244">
        <v>11486</v>
      </c>
      <c r="X573" s="311"/>
      <c r="Y573" s="312"/>
      <c r="Z573" s="113">
        <f t="shared" si="69"/>
        <v>102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4881.8220000000001</v>
      </c>
      <c r="U574" s="15">
        <f t="shared" si="67"/>
        <v>143.58300000000054</v>
      </c>
      <c r="V574" s="312">
        <f t="shared" si="68"/>
        <v>862.49799999999959</v>
      </c>
      <c r="W574" s="244">
        <v>11486</v>
      </c>
      <c r="X574" s="311"/>
      <c r="Y574" s="312"/>
      <c r="Z574" s="113">
        <f t="shared" si="69"/>
        <v>102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4881.8220000000001</v>
      </c>
      <c r="U575" s="15">
        <f t="shared" si="67"/>
        <v>143.58300000000054</v>
      </c>
      <c r="V575" s="312">
        <f t="shared" si="68"/>
        <v>862.49799999999959</v>
      </c>
      <c r="W575" s="244">
        <v>11486</v>
      </c>
      <c r="X575" s="311"/>
      <c r="Y575" s="312"/>
      <c r="Z575" s="113">
        <f t="shared" si="69"/>
        <v>102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4881.8220000000001</v>
      </c>
      <c r="U576" s="15">
        <f t="shared" si="67"/>
        <v>143.58300000000054</v>
      </c>
      <c r="V576" s="312">
        <f t="shared" si="68"/>
        <v>862.49799999999959</v>
      </c>
      <c r="W576" s="244">
        <v>11486</v>
      </c>
      <c r="X576" s="311"/>
      <c r="Y576" s="312"/>
      <c r="Z576" s="113">
        <f t="shared" si="69"/>
        <v>102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4881.8220000000001</v>
      </c>
      <c r="U577" s="15">
        <f t="shared" si="67"/>
        <v>143.58300000000054</v>
      </c>
      <c r="V577" s="312">
        <f t="shared" si="68"/>
        <v>862.49799999999959</v>
      </c>
      <c r="W577" s="244">
        <v>11486</v>
      </c>
      <c r="X577" s="311"/>
      <c r="Y577" s="312"/>
      <c r="Z577" s="113">
        <f t="shared" si="69"/>
        <v>102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11545.21</v>
      </c>
      <c r="U578" s="15">
        <f t="shared" si="67"/>
        <v>339.56499999999869</v>
      </c>
      <c r="V578" s="312">
        <f t="shared" si="68"/>
        <v>2038.3900000000012</v>
      </c>
      <c r="W578" s="244">
        <v>11486</v>
      </c>
      <c r="X578" s="311"/>
      <c r="Y578" s="312"/>
      <c r="Z578" s="113">
        <f t="shared" si="69"/>
        <v>102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3386.06</v>
      </c>
      <c r="U579" s="15">
        <f t="shared" si="67"/>
        <v>99.590000000000146</v>
      </c>
      <c r="V579" s="312">
        <f t="shared" si="68"/>
        <v>598.54</v>
      </c>
      <c r="W579" s="244">
        <v>11486</v>
      </c>
      <c r="X579" s="311"/>
      <c r="Y579" s="312"/>
      <c r="Z579" s="113">
        <f t="shared" si="69"/>
        <v>102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3386.06</v>
      </c>
      <c r="U580" s="15">
        <f t="shared" si="67"/>
        <v>99.590000000000146</v>
      </c>
      <c r="V580" s="312">
        <f t="shared" si="68"/>
        <v>598.54</v>
      </c>
      <c r="W580" s="244">
        <v>11486</v>
      </c>
      <c r="X580" s="311"/>
      <c r="Y580" s="312"/>
      <c r="Z580" s="113">
        <f t="shared" si="69"/>
        <v>102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3386.06</v>
      </c>
      <c r="U581" s="15">
        <f t="shared" si="67"/>
        <v>99.590000000000146</v>
      </c>
      <c r="V581" s="312">
        <f t="shared" si="68"/>
        <v>598.54</v>
      </c>
      <c r="W581" s="244">
        <v>11486</v>
      </c>
      <c r="X581" s="311"/>
      <c r="Y581" s="312"/>
      <c r="Z581" s="113">
        <f t="shared" si="69"/>
        <v>102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3386.06</v>
      </c>
      <c r="U582" s="15">
        <f t="shared" si="67"/>
        <v>99.590000000000146</v>
      </c>
      <c r="V582" s="312">
        <f t="shared" si="68"/>
        <v>598.54</v>
      </c>
      <c r="W582" s="244">
        <v>11486</v>
      </c>
      <c r="X582" s="311"/>
      <c r="Y582" s="312"/>
      <c r="Z582" s="113">
        <f t="shared" si="69"/>
        <v>102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3386.06</v>
      </c>
      <c r="U583" s="15">
        <f t="shared" si="67"/>
        <v>99.590000000000146</v>
      </c>
      <c r="V583" s="312">
        <f t="shared" si="68"/>
        <v>598.54</v>
      </c>
      <c r="W583" s="244">
        <v>11486</v>
      </c>
      <c r="X583" s="311"/>
      <c r="Y583" s="312"/>
      <c r="Z583" s="113">
        <f t="shared" si="69"/>
        <v>102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5546.977175</v>
      </c>
      <c r="U584" s="561">
        <f t="shared" si="67"/>
        <v>163.14638749999995</v>
      </c>
      <c r="V584" s="334">
        <f t="shared" si="68"/>
        <v>979.87832499999968</v>
      </c>
      <c r="W584" s="333">
        <v>11496</v>
      </c>
      <c r="X584" s="311"/>
      <c r="Y584" s="312"/>
      <c r="Z584" s="113">
        <f t="shared" si="69"/>
        <v>102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5546.977175</v>
      </c>
      <c r="U585" s="561">
        <f t="shared" si="67"/>
        <v>163.14638749999995</v>
      </c>
      <c r="V585" s="334">
        <f t="shared" si="68"/>
        <v>979.87832499999968</v>
      </c>
      <c r="W585" s="333">
        <v>11496</v>
      </c>
      <c r="X585" s="311"/>
      <c r="Y585" s="312"/>
      <c r="Z585" s="113">
        <f t="shared" si="69"/>
        <v>102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5546.977175</v>
      </c>
      <c r="U586" s="561">
        <f t="shared" si="67"/>
        <v>163.14638749999995</v>
      </c>
      <c r="V586" s="334">
        <f t="shared" si="68"/>
        <v>979.87832499999968</v>
      </c>
      <c r="W586" s="333">
        <v>11496</v>
      </c>
      <c r="X586" s="311"/>
      <c r="Y586" s="312"/>
      <c r="Z586" s="113">
        <f t="shared" si="69"/>
        <v>102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5546.977175</v>
      </c>
      <c r="U587" s="561">
        <f t="shared" si="67"/>
        <v>163.14638749999995</v>
      </c>
      <c r="V587" s="334">
        <f t="shared" si="68"/>
        <v>979.87832499999968</v>
      </c>
      <c r="W587" s="333">
        <v>11496</v>
      </c>
      <c r="X587" s="311"/>
      <c r="Y587" s="312"/>
      <c r="Z587" s="113">
        <f t="shared" si="69"/>
        <v>102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5546.977175</v>
      </c>
      <c r="U588" s="561">
        <f t="shared" si="67"/>
        <v>163.14638749999995</v>
      </c>
      <c r="V588" s="334">
        <f t="shared" si="68"/>
        <v>979.87832499999968</v>
      </c>
      <c r="W588" s="333">
        <v>11496</v>
      </c>
      <c r="X588" s="311"/>
      <c r="Y588" s="312"/>
      <c r="Z588" s="113">
        <f t="shared" si="69"/>
        <v>102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5546.977175</v>
      </c>
      <c r="U589" s="561">
        <f t="shared" si="67"/>
        <v>163.14638749999995</v>
      </c>
      <c r="V589" s="334">
        <f t="shared" si="68"/>
        <v>979.87832499999968</v>
      </c>
      <c r="W589" s="333">
        <v>11496</v>
      </c>
      <c r="X589" s="311"/>
      <c r="Y589" s="312"/>
      <c r="Z589" s="113">
        <f t="shared" si="69"/>
        <v>102</v>
      </c>
    </row>
    <row r="590" spans="1:26" s="244" customFormat="1" hidden="1" x14ac:dyDescent="0.25">
      <c r="A590" s="244" t="s">
        <v>1833</v>
      </c>
      <c r="B590" s="244" t="s">
        <v>2557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531645.22241666657</v>
      </c>
      <c r="U590" s="15">
        <f t="shared" si="67"/>
        <v>15791.442249999964</v>
      </c>
      <c r="V590" s="312">
        <f t="shared" si="68"/>
        <v>100013.46758333337</v>
      </c>
      <c r="W590" s="244">
        <v>11642</v>
      </c>
      <c r="X590" s="311"/>
      <c r="Y590" s="312"/>
      <c r="Z590" s="113">
        <f t="shared" si="69"/>
        <v>101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15176.849166666669</v>
      </c>
      <c r="U591" s="15">
        <f t="shared" si="67"/>
        <v>450.79750000000058</v>
      </c>
      <c r="V591" s="312">
        <f t="shared" si="68"/>
        <v>2856.0508333333328</v>
      </c>
      <c r="W591" s="244">
        <v>11657</v>
      </c>
      <c r="X591" s="311"/>
      <c r="Y591" s="312"/>
      <c r="Z591" s="113">
        <f t="shared" si="69"/>
        <v>101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17487.661833333332</v>
      </c>
      <c r="U592" s="15">
        <f t="shared" si="67"/>
        <v>519.43549999999959</v>
      </c>
      <c r="V592" s="312">
        <f t="shared" si="68"/>
        <v>3290.7581666666665</v>
      </c>
      <c r="W592" s="244">
        <v>11658</v>
      </c>
      <c r="X592" s="311"/>
      <c r="Y592" s="312"/>
      <c r="Z592" s="113">
        <f t="shared" si="69"/>
        <v>101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11245.348416666666</v>
      </c>
      <c r="U593" s="15">
        <f t="shared" si="67"/>
        <v>334.02024999999958</v>
      </c>
      <c r="V593" s="312">
        <f t="shared" si="68"/>
        <v>2116.4615833333337</v>
      </c>
      <c r="W593" s="244">
        <v>11658</v>
      </c>
      <c r="X593" s="311"/>
      <c r="Y593" s="312"/>
      <c r="Z593" s="113">
        <f t="shared" si="69"/>
        <v>101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10613.382999999998</v>
      </c>
      <c r="U594" s="15">
        <f t="shared" si="67"/>
        <v>315.2489999999998</v>
      </c>
      <c r="V594" s="312">
        <f t="shared" si="68"/>
        <v>1997.5770000000011</v>
      </c>
      <c r="W594" s="244">
        <v>11658</v>
      </c>
      <c r="X594" s="311"/>
      <c r="Y594" s="312"/>
      <c r="Z594" s="113">
        <f t="shared" si="69"/>
        <v>101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10613.382999999998</v>
      </c>
      <c r="U595" s="15">
        <f t="shared" si="67"/>
        <v>315.2489999999998</v>
      </c>
      <c r="V595" s="312">
        <f t="shared" si="68"/>
        <v>1997.5770000000011</v>
      </c>
      <c r="W595" s="244">
        <v>11658</v>
      </c>
      <c r="X595" s="311"/>
      <c r="Y595" s="312"/>
      <c r="Z595" s="113">
        <f t="shared" si="69"/>
        <v>101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10613.382999999998</v>
      </c>
      <c r="U596" s="15">
        <f t="shared" si="67"/>
        <v>315.2489999999998</v>
      </c>
      <c r="V596" s="312">
        <f t="shared" si="68"/>
        <v>1997.5770000000011</v>
      </c>
      <c r="W596" s="244">
        <v>11658</v>
      </c>
      <c r="X596" s="311"/>
      <c r="Y596" s="312"/>
      <c r="Z596" s="113">
        <f t="shared" si="69"/>
        <v>101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10613.382999999998</v>
      </c>
      <c r="U597" s="15">
        <f t="shared" si="67"/>
        <v>315.2489999999998</v>
      </c>
      <c r="V597" s="312">
        <f t="shared" si="68"/>
        <v>1997.5770000000011</v>
      </c>
      <c r="W597" s="244">
        <v>11658</v>
      </c>
      <c r="X597" s="311"/>
      <c r="Y597" s="312"/>
      <c r="Z597" s="113">
        <f t="shared" si="69"/>
        <v>101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10613.382999999998</v>
      </c>
      <c r="U598" s="15">
        <f t="shared" si="67"/>
        <v>315.2489999999998</v>
      </c>
      <c r="V598" s="312">
        <f t="shared" si="68"/>
        <v>1997.5770000000011</v>
      </c>
      <c r="W598" s="244">
        <v>11658</v>
      </c>
      <c r="X598" s="311"/>
      <c r="Y598" s="312"/>
      <c r="Z598" s="113">
        <f t="shared" si="69"/>
        <v>101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10613.382999999998</v>
      </c>
      <c r="U599" s="15">
        <f t="shared" si="67"/>
        <v>315.2489999999998</v>
      </c>
      <c r="V599" s="312">
        <f t="shared" si="68"/>
        <v>1997.5770000000011</v>
      </c>
      <c r="W599" s="244">
        <v>11658</v>
      </c>
      <c r="X599" s="311"/>
      <c r="Y599" s="312"/>
      <c r="Z599" s="113">
        <f t="shared" si="69"/>
        <v>101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10613.382999999998</v>
      </c>
      <c r="U600" s="15">
        <f t="shared" si="67"/>
        <v>315.2489999999998</v>
      </c>
      <c r="V600" s="312">
        <f t="shared" si="68"/>
        <v>1997.5770000000011</v>
      </c>
      <c r="W600" s="244">
        <v>11658</v>
      </c>
      <c r="X600" s="311"/>
      <c r="Y600" s="312"/>
      <c r="Z600" s="113">
        <f t="shared" si="69"/>
        <v>101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10613.382999999998</v>
      </c>
      <c r="U601" s="15">
        <f t="shared" si="67"/>
        <v>315.2489999999998</v>
      </c>
      <c r="V601" s="312">
        <f t="shared" si="68"/>
        <v>1997.5770000000011</v>
      </c>
      <c r="W601" s="244">
        <v>11658</v>
      </c>
      <c r="X601" s="311"/>
      <c r="Y601" s="312"/>
      <c r="Z601" s="113">
        <f t="shared" si="69"/>
        <v>101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10613.382999999998</v>
      </c>
      <c r="U602" s="15">
        <f t="shared" si="67"/>
        <v>315.2489999999998</v>
      </c>
      <c r="V602" s="312">
        <f t="shared" si="68"/>
        <v>1997.5770000000011</v>
      </c>
      <c r="W602" s="244">
        <v>11658</v>
      </c>
      <c r="X602" s="311"/>
      <c r="Y602" s="312"/>
      <c r="Z602" s="113">
        <f t="shared" si="69"/>
        <v>101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10613.382999999998</v>
      </c>
      <c r="U603" s="15">
        <f t="shared" si="67"/>
        <v>315.2489999999998</v>
      </c>
      <c r="V603" s="312">
        <f t="shared" si="68"/>
        <v>1997.5770000000011</v>
      </c>
      <c r="W603" s="244">
        <v>11658</v>
      </c>
      <c r="X603" s="311"/>
      <c r="Y603" s="312"/>
      <c r="Z603" s="113">
        <f t="shared" si="69"/>
        <v>101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10613.382999999998</v>
      </c>
      <c r="U604" s="15">
        <f t="shared" si="67"/>
        <v>315.2489999999998</v>
      </c>
      <c r="V604" s="312">
        <f t="shared" si="68"/>
        <v>1997.5770000000011</v>
      </c>
      <c r="W604" s="244">
        <v>11658</v>
      </c>
      <c r="X604" s="311"/>
      <c r="Y604" s="312"/>
      <c r="Z604" s="113">
        <f t="shared" si="69"/>
        <v>101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10613.382999999998</v>
      </c>
      <c r="U605" s="15">
        <f t="shared" si="67"/>
        <v>315.2489999999998</v>
      </c>
      <c r="V605" s="312">
        <f t="shared" si="68"/>
        <v>1997.5770000000011</v>
      </c>
      <c r="W605" s="244">
        <v>11658</v>
      </c>
      <c r="X605" s="311"/>
      <c r="Y605" s="312"/>
      <c r="Z605" s="113">
        <f t="shared" si="69"/>
        <v>101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10613.382999999998</v>
      </c>
      <c r="U606" s="15">
        <f t="shared" si="67"/>
        <v>315.2489999999998</v>
      </c>
      <c r="V606" s="312">
        <f t="shared" si="68"/>
        <v>1997.5770000000011</v>
      </c>
      <c r="W606" s="244">
        <v>11658</v>
      </c>
      <c r="X606" s="311"/>
      <c r="Y606" s="312"/>
      <c r="Z606" s="113">
        <f t="shared" si="69"/>
        <v>101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10613.382999999998</v>
      </c>
      <c r="U607" s="15">
        <f t="shared" si="67"/>
        <v>315.2489999999998</v>
      </c>
      <c r="V607" s="312">
        <f t="shared" si="68"/>
        <v>1997.5770000000011</v>
      </c>
      <c r="W607" s="244">
        <v>11658</v>
      </c>
      <c r="X607" s="311"/>
      <c r="Y607" s="312"/>
      <c r="Z607" s="113">
        <f t="shared" si="69"/>
        <v>101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10613.382999999998</v>
      </c>
      <c r="U608" s="15">
        <f t="shared" si="67"/>
        <v>315.2489999999998</v>
      </c>
      <c r="V608" s="312">
        <f t="shared" si="68"/>
        <v>1997.5770000000011</v>
      </c>
      <c r="W608" s="244">
        <v>11658</v>
      </c>
      <c r="X608" s="311"/>
      <c r="Y608" s="312"/>
      <c r="Z608" s="113">
        <f t="shared" si="69"/>
        <v>101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10613.382999999998</v>
      </c>
      <c r="U609" s="15">
        <f t="shared" si="67"/>
        <v>315.2489999999998</v>
      </c>
      <c r="V609" s="312">
        <f t="shared" si="68"/>
        <v>1997.5770000000011</v>
      </c>
      <c r="W609" s="244">
        <v>11658</v>
      </c>
      <c r="X609" s="311"/>
      <c r="Y609" s="312"/>
      <c r="Z609" s="113">
        <f t="shared" si="69"/>
        <v>101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10613.382999999998</v>
      </c>
      <c r="U610" s="15">
        <f t="shared" si="67"/>
        <v>315.2489999999998</v>
      </c>
      <c r="V610" s="312">
        <f t="shared" si="68"/>
        <v>1997.5770000000011</v>
      </c>
      <c r="W610" s="244">
        <v>11658</v>
      </c>
      <c r="X610" s="311"/>
      <c r="Y610" s="312"/>
      <c r="Z610" s="113">
        <f t="shared" si="69"/>
        <v>101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16825.118666666669</v>
      </c>
      <c r="U611" s="15">
        <f t="shared" si="67"/>
        <v>499.75600000000122</v>
      </c>
      <c r="V611" s="312">
        <f t="shared" si="68"/>
        <v>3166.1213333333326</v>
      </c>
      <c r="W611" s="244">
        <v>11658</v>
      </c>
      <c r="X611" s="311"/>
      <c r="Y611" s="312"/>
      <c r="Z611" s="113">
        <f t="shared" si="69"/>
        <v>101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16825.118666666669</v>
      </c>
      <c r="U612" s="15">
        <f t="shared" si="67"/>
        <v>499.75600000000122</v>
      </c>
      <c r="V612" s="312">
        <f t="shared" si="68"/>
        <v>3166.1213333333326</v>
      </c>
      <c r="W612" s="244">
        <v>11658</v>
      </c>
      <c r="X612" s="311"/>
      <c r="Y612" s="312"/>
      <c r="Z612" s="113">
        <f t="shared" si="69"/>
        <v>101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16825.118666666669</v>
      </c>
      <c r="U613" s="15">
        <f t="shared" si="67"/>
        <v>499.75600000000122</v>
      </c>
      <c r="V613" s="312">
        <f t="shared" si="68"/>
        <v>3166.1213333333326</v>
      </c>
      <c r="W613" s="244">
        <v>11658</v>
      </c>
      <c r="X613" s="311"/>
      <c r="Y613" s="312"/>
      <c r="Z613" s="113">
        <f t="shared" si="69"/>
        <v>101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16825.118666666669</v>
      </c>
      <c r="U614" s="15">
        <f t="shared" si="67"/>
        <v>499.75600000000122</v>
      </c>
      <c r="V614" s="312">
        <f t="shared" si="68"/>
        <v>3166.1213333333326</v>
      </c>
      <c r="W614" s="244">
        <v>11658</v>
      </c>
      <c r="X614" s="311"/>
      <c r="Y614" s="312"/>
      <c r="Z614" s="113">
        <f t="shared" si="69"/>
        <v>101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5896.6156666666666</v>
      </c>
      <c r="U615" s="15">
        <f t="shared" si="67"/>
        <v>175.14700000000084</v>
      </c>
      <c r="V615" s="312">
        <f t="shared" si="68"/>
        <v>1110.2643333333335</v>
      </c>
      <c r="W615" s="244">
        <v>11658</v>
      </c>
      <c r="X615" s="311"/>
      <c r="Y615" s="312"/>
      <c r="Z615" s="113">
        <f t="shared" si="69"/>
        <v>101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5896.6156666666666</v>
      </c>
      <c r="U616" s="15">
        <f t="shared" si="67"/>
        <v>175.14700000000084</v>
      </c>
      <c r="V616" s="312">
        <f t="shared" si="68"/>
        <v>1110.2643333333335</v>
      </c>
      <c r="W616" s="244">
        <v>11658</v>
      </c>
      <c r="X616" s="311"/>
      <c r="Y616" s="312"/>
      <c r="Z616" s="113">
        <f t="shared" si="69"/>
        <v>101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5896.6156666666666</v>
      </c>
      <c r="U617" s="15">
        <f t="shared" si="67"/>
        <v>175.14700000000084</v>
      </c>
      <c r="V617" s="312">
        <f t="shared" si="68"/>
        <v>1110.2643333333335</v>
      </c>
      <c r="W617" s="244">
        <v>11658</v>
      </c>
      <c r="X617" s="311"/>
      <c r="Y617" s="312"/>
      <c r="Z617" s="113">
        <f t="shared" si="69"/>
        <v>101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5896.6156666666666</v>
      </c>
      <c r="U618" s="15">
        <f t="shared" si="67"/>
        <v>175.14700000000084</v>
      </c>
      <c r="V618" s="312">
        <f t="shared" si="68"/>
        <v>1110.2643333333335</v>
      </c>
      <c r="W618" s="244">
        <v>11658</v>
      </c>
      <c r="X618" s="311"/>
      <c r="Y618" s="312"/>
      <c r="Z618" s="113">
        <f t="shared" si="69"/>
        <v>101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5896.6156666666666</v>
      </c>
      <c r="U619" s="15">
        <f t="shared" si="67"/>
        <v>175.14700000000084</v>
      </c>
      <c r="V619" s="312">
        <f t="shared" si="68"/>
        <v>1110.2643333333335</v>
      </c>
      <c r="W619" s="244">
        <v>11658</v>
      </c>
      <c r="X619" s="311"/>
      <c r="Y619" s="312"/>
      <c r="Z619" s="113">
        <f t="shared" si="69"/>
        <v>101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5896.6156666666666</v>
      </c>
      <c r="U620" s="15">
        <f t="shared" si="67"/>
        <v>175.14700000000084</v>
      </c>
      <c r="V620" s="312">
        <f t="shared" si="68"/>
        <v>1110.2643333333335</v>
      </c>
      <c r="W620" s="244">
        <v>11658</v>
      </c>
      <c r="X620" s="311"/>
      <c r="Y620" s="312"/>
      <c r="Z620" s="113">
        <f t="shared" si="69"/>
        <v>101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5896.6156666666666</v>
      </c>
      <c r="U621" s="15">
        <f t="shared" si="67"/>
        <v>175.14700000000084</v>
      </c>
      <c r="V621" s="312">
        <f t="shared" si="68"/>
        <v>1110.2643333333335</v>
      </c>
      <c r="W621" s="244">
        <v>11658</v>
      </c>
      <c r="X621" s="311"/>
      <c r="Y621" s="312"/>
      <c r="Z621" s="113">
        <f t="shared" si="69"/>
        <v>101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5896.6156666666666</v>
      </c>
      <c r="U622" s="15">
        <f t="shared" si="67"/>
        <v>175.14700000000084</v>
      </c>
      <c r="V622" s="312">
        <f t="shared" si="68"/>
        <v>1110.2643333333335</v>
      </c>
      <c r="W622" s="244">
        <v>11658</v>
      </c>
      <c r="X622" s="311"/>
      <c r="Y622" s="312"/>
      <c r="Z622" s="113">
        <f t="shared" si="69"/>
        <v>101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5896.6156666666666</v>
      </c>
      <c r="U623" s="15">
        <f t="shared" si="67"/>
        <v>175.14700000000084</v>
      </c>
      <c r="V623" s="312">
        <f t="shared" si="68"/>
        <v>1110.2643333333335</v>
      </c>
      <c r="W623" s="244">
        <v>11658</v>
      </c>
      <c r="X623" s="311"/>
      <c r="Y623" s="312"/>
      <c r="Z623" s="113">
        <f t="shared" si="69"/>
        <v>101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5896.6156666666666</v>
      </c>
      <c r="U624" s="15">
        <f t="shared" si="67"/>
        <v>175.14700000000084</v>
      </c>
      <c r="V624" s="312">
        <f t="shared" si="68"/>
        <v>1110.2643333333335</v>
      </c>
      <c r="W624" s="244">
        <v>11658</v>
      </c>
      <c r="X624" s="311">
        <f>R624*46</f>
        <v>2685.5873333333329</v>
      </c>
      <c r="Y624" s="312"/>
      <c r="Z624" s="113">
        <f t="shared" si="69"/>
        <v>101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1478496.9640906248</v>
      </c>
      <c r="U625" s="26">
        <f>SUM(U375:U624)</f>
        <v>43228.405995820372</v>
      </c>
      <c r="V625" s="26">
        <f>SUM(V375:V624)</f>
        <v>250889.27574219168</v>
      </c>
      <c r="X625" s="311"/>
      <c r="Y625" s="312"/>
      <c r="Z625" s="113"/>
      <c r="AA625" s="356">
        <f>+Z624+AA624</f>
        <v>147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3760271.8765906249</v>
      </c>
      <c r="U627" s="29">
        <f>+U625+U373</f>
        <v>52102.283245820377</v>
      </c>
      <c r="V627" s="29">
        <f>+V625+V373</f>
        <v>267019.91324219166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8466.4833333333354</v>
      </c>
      <c r="U630" s="15">
        <f t="shared" ref="U630:U644" si="72">T630-S630</f>
        <v>261.85000000000036</v>
      </c>
      <c r="V630" s="178">
        <f t="shared" ref="V630:V644" si="73">N630-T630</f>
        <v>2008.5166666666646</v>
      </c>
      <c r="Y630" s="134"/>
      <c r="Z630" s="136">
        <f t="shared" ref="Z630:Z644" si="74">IF((DATEDIF(G630,Z$4,"m"))&gt;=120,120,(DATEDIF(G630,Z$4,"m")))</f>
        <v>97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9601.6561666666676</v>
      </c>
      <c r="U631" s="15">
        <f t="shared" si="72"/>
        <v>293.92825000000084</v>
      </c>
      <c r="V631" s="178">
        <f t="shared" si="73"/>
        <v>2156.4738333333316</v>
      </c>
      <c r="Y631" s="134"/>
      <c r="Z631" s="136">
        <f t="shared" si="74"/>
        <v>98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1796.9666666666667</v>
      </c>
      <c r="U632" s="15">
        <f t="shared" si="72"/>
        <v>57.349999999999909</v>
      </c>
      <c r="V632" s="134">
        <f t="shared" si="73"/>
        <v>498.0333333333333</v>
      </c>
      <c r="Y632" s="134"/>
      <c r="Z632" s="113">
        <f t="shared" si="74"/>
        <v>94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1796.9666666666667</v>
      </c>
      <c r="U633" s="15">
        <f t="shared" si="72"/>
        <v>57.349999999999909</v>
      </c>
      <c r="V633" s="134">
        <f t="shared" si="73"/>
        <v>498.0333333333333</v>
      </c>
      <c r="Y633" s="134"/>
      <c r="Z633" s="113">
        <f t="shared" si="74"/>
        <v>94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4258.7233333333334</v>
      </c>
      <c r="U634" s="15">
        <f t="shared" si="72"/>
        <v>145.18375000000015</v>
      </c>
      <c r="V634" s="312">
        <f t="shared" si="73"/>
        <v>1549.626666666667</v>
      </c>
      <c r="Y634" s="312"/>
      <c r="Z634" s="113">
        <f t="shared" si="74"/>
        <v>88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4258.7233333333334</v>
      </c>
      <c r="U635" s="15">
        <f t="shared" si="72"/>
        <v>145.18375000000015</v>
      </c>
      <c r="V635" s="312">
        <f t="shared" si="73"/>
        <v>1549.626666666667</v>
      </c>
      <c r="Y635" s="312"/>
      <c r="Z635" s="113">
        <f t="shared" si="74"/>
        <v>88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4258.7233333333334</v>
      </c>
      <c r="U636" s="15">
        <f t="shared" si="72"/>
        <v>145.18375000000015</v>
      </c>
      <c r="V636" s="312">
        <f t="shared" si="73"/>
        <v>1549.626666666667</v>
      </c>
      <c r="Y636" s="312"/>
      <c r="Z636" s="113">
        <f t="shared" si="74"/>
        <v>88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4258.7233333333334</v>
      </c>
      <c r="U637" s="15">
        <f t="shared" si="72"/>
        <v>145.18375000000015</v>
      </c>
      <c r="V637" s="312">
        <f t="shared" si="73"/>
        <v>1549.626666666667</v>
      </c>
      <c r="Y637" s="312"/>
      <c r="Z637" s="113">
        <f t="shared" si="74"/>
        <v>88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4258.7233333333334</v>
      </c>
      <c r="U638" s="15">
        <f t="shared" si="72"/>
        <v>145.18375000000015</v>
      </c>
      <c r="V638" s="312">
        <f t="shared" si="73"/>
        <v>1549.626666666667</v>
      </c>
      <c r="Y638" s="312"/>
      <c r="Z638" s="113">
        <f t="shared" si="74"/>
        <v>88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4258.7233333333334</v>
      </c>
      <c r="U639" s="15">
        <f t="shared" si="72"/>
        <v>145.18375000000015</v>
      </c>
      <c r="V639" s="312">
        <f t="shared" si="73"/>
        <v>1549.626666666667</v>
      </c>
      <c r="Y639" s="312"/>
      <c r="Z639" s="113">
        <f t="shared" si="74"/>
        <v>88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4258.7233333333334</v>
      </c>
      <c r="U640" s="15">
        <f t="shared" si="72"/>
        <v>145.18375000000015</v>
      </c>
      <c r="V640" s="312">
        <f t="shared" si="73"/>
        <v>1549.626666666667</v>
      </c>
      <c r="Y640" s="312"/>
      <c r="Z640" s="113">
        <f t="shared" si="74"/>
        <v>88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4258.7233333333334</v>
      </c>
      <c r="U641" s="15">
        <f t="shared" si="72"/>
        <v>145.18375000000015</v>
      </c>
      <c r="V641" s="312">
        <f t="shared" si="73"/>
        <v>1549.626666666667</v>
      </c>
      <c r="Y641" s="312"/>
      <c r="Z641" s="113">
        <f t="shared" si="74"/>
        <v>88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4258.7233333333334</v>
      </c>
      <c r="U642" s="15">
        <f t="shared" si="72"/>
        <v>145.18375000000015</v>
      </c>
      <c r="V642" s="312">
        <f t="shared" si="73"/>
        <v>1549.626666666667</v>
      </c>
      <c r="Y642" s="312"/>
      <c r="Z642" s="113">
        <f t="shared" si="74"/>
        <v>88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4258.7233333333334</v>
      </c>
      <c r="U643" s="15">
        <f t="shared" si="72"/>
        <v>145.18375000000015</v>
      </c>
      <c r="V643" s="312">
        <f t="shared" si="73"/>
        <v>1549.626666666667</v>
      </c>
      <c r="Y643" s="312"/>
      <c r="Z643" s="113">
        <f t="shared" si="74"/>
        <v>88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4258.7379999999994</v>
      </c>
      <c r="U644" s="15">
        <f t="shared" si="72"/>
        <v>145.18425000000025</v>
      </c>
      <c r="V644" s="312">
        <f t="shared" si="73"/>
        <v>1549.6320000000005</v>
      </c>
      <c r="Y644" s="312"/>
      <c r="Z644" s="113">
        <f t="shared" si="74"/>
        <v>88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68508.044166666688</v>
      </c>
      <c r="U645" s="26">
        <f>SUM(U630:U644)</f>
        <v>2267.5000000000027</v>
      </c>
      <c r="V645" s="26">
        <f>SUM(V630:V644)</f>
        <v>22206.955833333333</v>
      </c>
      <c r="X645" s="311"/>
      <c r="Y645" s="312"/>
      <c r="Z645" s="113"/>
      <c r="AA645" s="356">
        <f>+Z644+AA644</f>
        <v>88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3828779.9207572918</v>
      </c>
      <c r="U647" s="29">
        <f>+U645+U627</f>
        <v>54369.783245820377</v>
      </c>
      <c r="V647" s="29">
        <f>+V645+V627</f>
        <v>289226.86907552497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16165.575000000001</v>
      </c>
      <c r="U649" s="15">
        <f t="shared" ref="U649:U668" si="79">T649-S649</f>
        <v>598.72499999999854</v>
      </c>
      <c r="V649" s="134">
        <f t="shared" ref="V649:V668" si="80">N649-T649</f>
        <v>7784.4249999999993</v>
      </c>
      <c r="Y649" s="134"/>
      <c r="Z649" s="113">
        <f t="shared" ref="Z649:Z668" si="81">IF((DATEDIF(G649,Z$4,"m"))&gt;=120,120,(DATEDIF(G649,Z$4,"m")))</f>
        <v>81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16165.575000000001</v>
      </c>
      <c r="U650" s="15">
        <f t="shared" si="79"/>
        <v>598.72499999999854</v>
      </c>
      <c r="V650" s="134">
        <f t="shared" si="80"/>
        <v>7784.4249999999993</v>
      </c>
      <c r="Y650" s="134"/>
      <c r="Z650" s="113">
        <f t="shared" si="81"/>
        <v>81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40495.949999999997</v>
      </c>
      <c r="U651" s="15">
        <f t="shared" si="79"/>
        <v>1499.8499999999985</v>
      </c>
      <c r="V651" s="134">
        <f t="shared" si="80"/>
        <v>19499.050000000003</v>
      </c>
      <c r="Y651" s="134"/>
      <c r="Z651" s="113">
        <f t="shared" si="81"/>
        <v>81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40495.949999999997</v>
      </c>
      <c r="U652" s="15">
        <f t="shared" si="79"/>
        <v>1499.8499999999985</v>
      </c>
      <c r="V652" s="134">
        <f t="shared" si="80"/>
        <v>19499.050000000003</v>
      </c>
      <c r="Y652" s="134"/>
      <c r="Z652" s="113">
        <f t="shared" si="81"/>
        <v>81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3086.813333333334</v>
      </c>
      <c r="U653" s="15">
        <f t="shared" si="79"/>
        <v>115.75550000000021</v>
      </c>
      <c r="V653" s="312">
        <f t="shared" si="80"/>
        <v>1544.4066666666663</v>
      </c>
      <c r="Y653" s="312"/>
      <c r="Z653" s="113">
        <f t="shared" si="81"/>
        <v>80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1741.8866666666668</v>
      </c>
      <c r="U654" s="15">
        <f t="shared" si="79"/>
        <v>65.320750000000089</v>
      </c>
      <c r="V654" s="312">
        <f t="shared" si="80"/>
        <v>871.94333333333316</v>
      </c>
      <c r="Y654" s="312"/>
      <c r="Z654" s="113">
        <f t="shared" si="81"/>
        <v>80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4789.666666666667</v>
      </c>
      <c r="U655" s="15">
        <f t="shared" si="79"/>
        <v>179.61250000000018</v>
      </c>
      <c r="V655" s="312">
        <f t="shared" si="80"/>
        <v>2395.833333333333</v>
      </c>
      <c r="Y655" s="312"/>
      <c r="Z655" s="113">
        <f t="shared" si="81"/>
        <v>80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2549.2466666666669</v>
      </c>
      <c r="U656" s="15">
        <f t="shared" si="79"/>
        <v>95.596750000000156</v>
      </c>
      <c r="V656" s="312">
        <f t="shared" si="80"/>
        <v>1275.623333333333</v>
      </c>
      <c r="Y656" s="312"/>
      <c r="Z656" s="113">
        <f t="shared" si="81"/>
        <v>80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98801.17333333334</v>
      </c>
      <c r="U657" s="15">
        <f t="shared" si="79"/>
        <v>3705.044000000009</v>
      </c>
      <c r="V657" s="345">
        <f t="shared" si="80"/>
        <v>49401.58666666667</v>
      </c>
      <c r="Y657" s="345"/>
      <c r="Z657" s="94">
        <f t="shared" si="81"/>
        <v>80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15566.133333333335</v>
      </c>
      <c r="U658" s="15">
        <f t="shared" si="79"/>
        <v>583.73000000000138</v>
      </c>
      <c r="V658" s="312">
        <f t="shared" si="80"/>
        <v>7784.0666666666657</v>
      </c>
      <c r="Y658" s="312"/>
      <c r="Z658" s="113">
        <f t="shared" si="81"/>
        <v>80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4601.0510000000004</v>
      </c>
      <c r="U659" s="15">
        <f t="shared" si="79"/>
        <v>164.32325000000037</v>
      </c>
      <c r="V659" s="312">
        <f t="shared" si="80"/>
        <v>1972.8789999999999</v>
      </c>
      <c r="Y659" s="312"/>
      <c r="Z659" s="113">
        <f t="shared" si="81"/>
        <v>84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4601.0510000000004</v>
      </c>
      <c r="U660" s="15">
        <f t="shared" si="79"/>
        <v>164.32325000000037</v>
      </c>
      <c r="V660" s="312">
        <f t="shared" si="80"/>
        <v>1972.8789999999999</v>
      </c>
      <c r="Y660" s="312"/>
      <c r="Z660" s="113">
        <f t="shared" si="81"/>
        <v>84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4061.3299999999995</v>
      </c>
      <c r="U661" s="15">
        <f t="shared" si="79"/>
        <v>145.04749999999967</v>
      </c>
      <c r="V661" s="312">
        <f t="shared" si="80"/>
        <v>1741.5700000000002</v>
      </c>
      <c r="Y661" s="312"/>
      <c r="Z661" s="113">
        <f t="shared" si="81"/>
        <v>84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2747.346</v>
      </c>
      <c r="U662" s="15">
        <f t="shared" si="79"/>
        <v>98.119500000000244</v>
      </c>
      <c r="V662" s="312">
        <f t="shared" si="80"/>
        <v>1178.4340000000002</v>
      </c>
      <c r="Y662" s="312"/>
      <c r="Z662" s="113">
        <f t="shared" si="81"/>
        <v>84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2747.346</v>
      </c>
      <c r="U663" s="15">
        <f t="shared" si="79"/>
        <v>98.119500000000244</v>
      </c>
      <c r="V663" s="134">
        <f t="shared" si="80"/>
        <v>1178.4340000000002</v>
      </c>
      <c r="Y663" s="134"/>
      <c r="Z663" s="113">
        <f t="shared" si="81"/>
        <v>84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2747.346</v>
      </c>
      <c r="U664" s="15">
        <f t="shared" si="79"/>
        <v>98.119500000000244</v>
      </c>
      <c r="V664" s="134">
        <f t="shared" si="80"/>
        <v>1178.4340000000002</v>
      </c>
      <c r="Y664" s="134"/>
      <c r="Z664" s="113">
        <f t="shared" si="81"/>
        <v>84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1322.461</v>
      </c>
      <c r="U665" s="15">
        <f t="shared" si="79"/>
        <v>47.230749999999944</v>
      </c>
      <c r="V665" s="134">
        <f t="shared" si="80"/>
        <v>567.76900000000001</v>
      </c>
      <c r="Y665" s="134"/>
      <c r="Z665" s="113">
        <f t="shared" si="81"/>
        <v>84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2445.7999999999997</v>
      </c>
      <c r="U666" s="15">
        <f t="shared" si="79"/>
        <v>87.349999999999909</v>
      </c>
      <c r="V666" s="312">
        <f t="shared" si="80"/>
        <v>1049.2000000000003</v>
      </c>
      <c r="Y666" s="312"/>
      <c r="Z666" s="113">
        <f t="shared" si="81"/>
        <v>84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1499.2333333333336</v>
      </c>
      <c r="U667" s="15">
        <f t="shared" si="79"/>
        <v>54.850000000000136</v>
      </c>
      <c r="V667" s="134">
        <f t="shared" si="80"/>
        <v>695.76666666666642</v>
      </c>
      <c r="Y667" s="134"/>
      <c r="Z667" s="113">
        <f t="shared" si="81"/>
        <v>82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10552.656249999998</v>
      </c>
      <c r="U668" s="15">
        <f t="shared" si="79"/>
        <v>422.10624999999891</v>
      </c>
      <c r="V668" s="134">
        <f t="shared" si="80"/>
        <v>6332.5937500000018</v>
      </c>
      <c r="Y668" s="134"/>
      <c r="Z668" s="113">
        <f t="shared" si="81"/>
        <v>75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277183.59058333334</v>
      </c>
      <c r="U669" s="26">
        <f>SUM(U649:U668)</f>
        <v>10321.79900000001</v>
      </c>
      <c r="V669" s="26">
        <f>SUM(V649:V668)</f>
        <v>135708.36941666668</v>
      </c>
      <c r="X669" s="311"/>
      <c r="Y669" s="312"/>
      <c r="Z669" s="113"/>
      <c r="AA669" s="356">
        <f>+Z668+AA668</f>
        <v>75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4105963.5113406251</v>
      </c>
      <c r="U671" s="29">
        <f>+U669+U647</f>
        <v>64691.582245820391</v>
      </c>
      <c r="V671" s="29">
        <f>+V669+V647</f>
        <v>424935.23849219165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7448.7906666666668</v>
      </c>
      <c r="U673" s="15">
        <f t="shared" ref="U673:U691" si="84">T673-S673</f>
        <v>301.97800000000007</v>
      </c>
      <c r="V673" s="134">
        <f t="shared" ref="V673:V691" si="85">N673-T673</f>
        <v>4631.329333333334</v>
      </c>
      <c r="W673" s="237">
        <v>15039</v>
      </c>
      <c r="Y673" s="134"/>
      <c r="Z673" s="113">
        <f t="shared" ref="Z673:Z691" si="86">IF((DATEDIF(G673,Z$4,"m"))&gt;=120,120,(DATEDIF(G673,Z$4,"m")))</f>
        <v>74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62924.395333333334</v>
      </c>
      <c r="U674" s="15">
        <f t="shared" si="84"/>
        <v>2550.9890000000014</v>
      </c>
      <c r="V674" s="134">
        <f t="shared" si="85"/>
        <v>39116.164666666664</v>
      </c>
      <c r="W674" s="237">
        <v>15039</v>
      </c>
      <c r="Y674" s="134"/>
      <c r="Z674" s="113">
        <f t="shared" si="86"/>
        <v>74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24205.190333333336</v>
      </c>
      <c r="U675" s="15">
        <f t="shared" si="84"/>
        <v>981.291500000003</v>
      </c>
      <c r="V675" s="312">
        <f t="shared" si="85"/>
        <v>15047.469666666668</v>
      </c>
      <c r="W675" s="363">
        <v>15038</v>
      </c>
      <c r="Y675" s="312"/>
      <c r="Z675" s="113">
        <f t="shared" si="86"/>
        <v>74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14923.092833333334</v>
      </c>
      <c r="U676" s="15">
        <f t="shared" si="84"/>
        <v>604.99025000000074</v>
      </c>
      <c r="V676" s="312">
        <f t="shared" si="85"/>
        <v>9277.5171666666665</v>
      </c>
      <c r="W676" s="363">
        <v>15167</v>
      </c>
      <c r="Y676" s="312"/>
      <c r="Z676" s="113">
        <f t="shared" si="86"/>
        <v>74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13970.922499999999</v>
      </c>
      <c r="U677" s="15">
        <f t="shared" si="84"/>
        <v>566.38875000000007</v>
      </c>
      <c r="V677" s="312">
        <f t="shared" si="85"/>
        <v>8685.6275000000005</v>
      </c>
      <c r="W677" s="363">
        <v>15167</v>
      </c>
      <c r="Y677" s="312"/>
      <c r="Z677" s="113">
        <f t="shared" si="86"/>
        <v>74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14524.806333333334</v>
      </c>
      <c r="U678" s="15">
        <f t="shared" si="84"/>
        <v>588.84349999999904</v>
      </c>
      <c r="V678" s="312">
        <f t="shared" si="85"/>
        <v>9029.9336666666677</v>
      </c>
      <c r="W678" s="363">
        <v>15167</v>
      </c>
      <c r="Y678" s="312"/>
      <c r="Z678" s="113">
        <f t="shared" si="86"/>
        <v>74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10281.782000000001</v>
      </c>
      <c r="U679" s="15">
        <f t="shared" si="84"/>
        <v>416.82899999999972</v>
      </c>
      <c r="V679" s="312">
        <f t="shared" si="85"/>
        <v>6392.3779999999988</v>
      </c>
      <c r="W679" s="363">
        <v>15167</v>
      </c>
      <c r="Y679" s="312"/>
      <c r="Z679" s="113">
        <f t="shared" si="86"/>
        <v>74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13499.713583333336</v>
      </c>
      <c r="U680" s="15">
        <f t="shared" si="84"/>
        <v>554.78275000000031</v>
      </c>
      <c r="V680" s="312">
        <f t="shared" si="85"/>
        <v>8692.5964166666654</v>
      </c>
      <c r="W680" s="363">
        <v>15167</v>
      </c>
      <c r="Y680" s="312"/>
      <c r="Z680" s="113">
        <f t="shared" si="86"/>
        <v>73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3971.5163333333339</v>
      </c>
      <c r="U681" s="15">
        <f t="shared" si="84"/>
        <v>163.21300000000019</v>
      </c>
      <c r="V681" s="312">
        <f t="shared" si="85"/>
        <v>2558.0036666666665</v>
      </c>
      <c r="W681" s="363">
        <v>15167</v>
      </c>
      <c r="Y681" s="312"/>
      <c r="Z681" s="113">
        <f t="shared" si="86"/>
        <v>73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5460.2965833333328</v>
      </c>
      <c r="U682" s="15">
        <f t="shared" si="84"/>
        <v>224.39574999999968</v>
      </c>
      <c r="V682" s="312">
        <f t="shared" si="85"/>
        <v>3516.5334166666671</v>
      </c>
      <c r="W682" s="363">
        <v>15167</v>
      </c>
      <c r="Y682" s="312"/>
      <c r="Z682" s="113">
        <f t="shared" si="86"/>
        <v>73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10850.610499999999</v>
      </c>
      <c r="U683" s="15">
        <f t="shared" si="84"/>
        <v>445.91549999999916</v>
      </c>
      <c r="V683" s="312">
        <f t="shared" si="85"/>
        <v>6987.0095000000001</v>
      </c>
      <c r="W683" s="363">
        <v>15167</v>
      </c>
      <c r="Y683" s="312"/>
      <c r="Z683" s="113">
        <f t="shared" si="86"/>
        <v>73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3116.3999999999996</v>
      </c>
      <c r="U684" s="15">
        <f t="shared" si="84"/>
        <v>129.84999999999991</v>
      </c>
      <c r="V684" s="312">
        <f t="shared" si="85"/>
        <v>2078.6000000000004</v>
      </c>
      <c r="W684" s="363">
        <v>15291</v>
      </c>
      <c r="Y684" s="312"/>
      <c r="Z684" s="113">
        <f t="shared" si="86"/>
        <v>72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4796.387999999999</v>
      </c>
      <c r="U685" s="15">
        <f t="shared" si="84"/>
        <v>199.84950000000026</v>
      </c>
      <c r="V685" s="312">
        <f t="shared" si="85"/>
        <v>3198.5920000000006</v>
      </c>
      <c r="W685" s="555">
        <v>15308</v>
      </c>
      <c r="Y685" s="312"/>
      <c r="Z685" s="113">
        <f t="shared" si="86"/>
        <v>72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5321.45</v>
      </c>
      <c r="U686" s="15">
        <f t="shared" si="84"/>
        <v>224.84999999999945</v>
      </c>
      <c r="V686" s="312">
        <f t="shared" si="85"/>
        <v>3673.55</v>
      </c>
      <c r="W686" s="555">
        <v>15408</v>
      </c>
      <c r="Y686" s="312"/>
      <c r="Z686" s="113">
        <f t="shared" si="86"/>
        <v>71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32719.458333333336</v>
      </c>
      <c r="U687" s="15">
        <f t="shared" si="84"/>
        <v>1402.2625000000007</v>
      </c>
      <c r="V687" s="312">
        <f t="shared" si="85"/>
        <v>23372.041666666664</v>
      </c>
      <c r="W687" s="555">
        <v>15607</v>
      </c>
      <c r="Y687" s="312"/>
      <c r="Z687" s="113">
        <f t="shared" si="86"/>
        <v>70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2229.9833333333331</v>
      </c>
      <c r="U688" s="15">
        <f t="shared" si="84"/>
        <v>99.849999999999909</v>
      </c>
      <c r="V688" s="312">
        <f t="shared" si="85"/>
        <v>1765.0166666666669</v>
      </c>
      <c r="W688" s="363">
        <v>16105</v>
      </c>
      <c r="Y688" s="312"/>
      <c r="Z688" s="113">
        <f t="shared" si="86"/>
        <v>67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2118.3166666666666</v>
      </c>
      <c r="U689" s="15">
        <f t="shared" si="84"/>
        <v>94.850000000000136</v>
      </c>
      <c r="V689" s="312">
        <f t="shared" si="85"/>
        <v>1676.6833333333334</v>
      </c>
      <c r="W689" s="363">
        <v>16105</v>
      </c>
      <c r="Y689" s="312"/>
      <c r="Z689" s="113">
        <f t="shared" si="86"/>
        <v>67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876.7</v>
      </c>
      <c r="U690" s="15">
        <f t="shared" si="84"/>
        <v>39.850000000000023</v>
      </c>
      <c r="V690" s="312">
        <f t="shared" si="85"/>
        <v>718.3</v>
      </c>
      <c r="W690" s="363">
        <v>16236</v>
      </c>
      <c r="Y690" s="312"/>
      <c r="Z690" s="113">
        <f t="shared" si="86"/>
        <v>66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876.7</v>
      </c>
      <c r="U691" s="15">
        <f t="shared" si="84"/>
        <v>39.850000000000023</v>
      </c>
      <c r="V691" s="312">
        <f t="shared" si="85"/>
        <v>718.3</v>
      </c>
      <c r="W691" s="363">
        <v>16236</v>
      </c>
      <c r="Y691" s="312"/>
      <c r="Z691" s="113">
        <f t="shared" si="86"/>
        <v>66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2913.105</v>
      </c>
      <c r="U694" s="15">
        <f>T694-S694</f>
        <v>134.45100000000002</v>
      </c>
      <c r="V694" s="243">
        <f>N694-T694</f>
        <v>2465.9349999999999</v>
      </c>
      <c r="W694" s="237">
        <v>16181</v>
      </c>
      <c r="Y694" s="243"/>
      <c r="Z694" s="308">
        <f>IF((DATEDIF(G694,Z$4,"m"))&gt;=120,120,(DATEDIF(G694,Z$4,"m")))</f>
        <v>65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1069.7970833333334</v>
      </c>
      <c r="U695" s="15">
        <f>T695-S695</f>
        <v>49.375249999999937</v>
      </c>
      <c r="V695" s="243">
        <f>N695-T695</f>
        <v>906.21291666666662</v>
      </c>
      <c r="W695" s="237">
        <v>16181</v>
      </c>
      <c r="Y695" s="243"/>
      <c r="Z695" s="308">
        <f>IF((DATEDIF(G695,Z$4,"m"))&gt;=120,120,(DATEDIF(G695,Z$4,"m")))</f>
        <v>65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2620.6429166666667</v>
      </c>
      <c r="U696" s="15">
        <f>T696-S696</f>
        <v>120.95274999999992</v>
      </c>
      <c r="V696" s="243">
        <f>N696-T696</f>
        <v>2218.467083333333</v>
      </c>
      <c r="W696" s="237">
        <v>16181</v>
      </c>
      <c r="Y696" s="243"/>
      <c r="Z696" s="308">
        <f>IF((DATEDIF(G696,Z$4,"m"))&gt;=120,120,(DATEDIF(G696,Z$4,"m")))</f>
        <v>65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5413.416666666667</v>
      </c>
      <c r="U697" s="15">
        <f>T697-S697</f>
        <v>249.85000000000036</v>
      </c>
      <c r="V697" s="312">
        <f>N697-T697</f>
        <v>4581.583333333333</v>
      </c>
      <c r="W697" s="363">
        <v>16312</v>
      </c>
      <c r="Y697" s="312"/>
      <c r="Z697" s="113">
        <f>IF((DATEDIF(G697,Z$4,"m"))&gt;=120,120,(DATEDIF(G697,Z$4,"m")))</f>
        <v>65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1498617.2350000001</v>
      </c>
      <c r="U699" s="258">
        <f>SUM(U673:U698)</f>
        <v>32733.518000000062</v>
      </c>
      <c r="V699" s="258">
        <f>SUM(V673:V698)</f>
        <v>532686.08499999996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5604580.746340625</v>
      </c>
      <c r="U701" s="29">
        <f>+U699+U671</f>
        <v>97425.100245820446</v>
      </c>
      <c r="V701" s="29">
        <f>+V699+V671</f>
        <v>957621.32349219162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2831.9843333333333</v>
      </c>
      <c r="U703" s="15">
        <f>T703-S703</f>
        <v>137.03150000000005</v>
      </c>
      <c r="V703" s="134">
        <f>N703-T703</f>
        <v>2649.2756666666669</v>
      </c>
      <c r="W703" s="102">
        <v>16617</v>
      </c>
      <c r="X703" s="135"/>
      <c r="Y703" s="229"/>
      <c r="Z703" s="113">
        <f>IF((DATEDIF(G703,Z$4,"m"))&gt;=120,120,(DATEDIF(G703,Z$4,"m")))</f>
        <v>62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2831.9843333333333</v>
      </c>
      <c r="U704" s="15">
        <f>T704-S704</f>
        <v>137.03150000000005</v>
      </c>
      <c r="V704" s="134">
        <f>N704-T704</f>
        <v>2649.2756666666669</v>
      </c>
      <c r="W704" s="102">
        <v>16617</v>
      </c>
      <c r="X704" s="135"/>
      <c r="Y704" s="229"/>
      <c r="Z704" s="113">
        <f>IF((DATEDIF(G704,Z$4,"m"))&gt;=120,120,(DATEDIF(G704,Z$4,"m")))</f>
        <v>62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5663.9686666666666</v>
      </c>
      <c r="U705" s="112">
        <f>SUM(U703:U704)</f>
        <v>274.0630000000001</v>
      </c>
      <c r="V705" s="112">
        <f>SUM(V703:V704)</f>
        <v>5298.5513333333338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3294.3612333333335</v>
      </c>
      <c r="U707" s="15">
        <f t="shared" ref="U707:U719" si="90">T707-S707</f>
        <v>176.48363749999999</v>
      </c>
      <c r="V707" s="134">
        <f t="shared" ref="V707:V719" si="91">N707-T707</f>
        <v>3764.9842666666668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56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3294.3612333333335</v>
      </c>
      <c r="U708" s="15">
        <f t="shared" si="90"/>
        <v>176.48363749999999</v>
      </c>
      <c r="V708" s="134">
        <f t="shared" si="91"/>
        <v>3764.9842666666668</v>
      </c>
      <c r="W708" s="102">
        <v>17327</v>
      </c>
      <c r="X708" s="135"/>
      <c r="Y708" s="229"/>
      <c r="Z708" s="113">
        <f t="shared" si="92"/>
        <v>56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3294.3612333333335</v>
      </c>
      <c r="U709" s="15">
        <f t="shared" si="90"/>
        <v>176.48363749999999</v>
      </c>
      <c r="V709" s="134">
        <f t="shared" si="91"/>
        <v>3764.9842666666668</v>
      </c>
      <c r="W709" s="102">
        <v>17327</v>
      </c>
      <c r="X709" s="135"/>
      <c r="Y709" s="229"/>
      <c r="Z709" s="113">
        <f t="shared" si="92"/>
        <v>56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3294.3612333333335</v>
      </c>
      <c r="U710" s="15">
        <f t="shared" si="90"/>
        <v>176.48363749999999</v>
      </c>
      <c r="V710" s="134">
        <f t="shared" si="91"/>
        <v>3764.9842666666668</v>
      </c>
      <c r="W710" s="102">
        <v>17327</v>
      </c>
      <c r="X710" s="135"/>
      <c r="Y710" s="229"/>
      <c r="Z710" s="113">
        <f t="shared" si="92"/>
        <v>56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3294.3612333333335</v>
      </c>
      <c r="U711" s="15">
        <f t="shared" si="90"/>
        <v>176.48363749999999</v>
      </c>
      <c r="V711" s="134">
        <f t="shared" si="91"/>
        <v>3764.9842666666668</v>
      </c>
      <c r="W711" s="102">
        <v>17327</v>
      </c>
      <c r="X711" s="135"/>
      <c r="Y711" s="229"/>
      <c r="Z711" s="113">
        <f t="shared" si="92"/>
        <v>56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3673.492666666667</v>
      </c>
      <c r="U712" s="15">
        <f t="shared" si="90"/>
        <v>196.79425000000037</v>
      </c>
      <c r="V712" s="134">
        <f t="shared" si="91"/>
        <v>4198.2773333333334</v>
      </c>
      <c r="W712" s="102">
        <v>17327</v>
      </c>
      <c r="X712" s="135"/>
      <c r="Y712" s="229"/>
      <c r="Z712" s="113">
        <f t="shared" si="92"/>
        <v>56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1411.4706666666664</v>
      </c>
      <c r="U713" s="15">
        <f t="shared" si="90"/>
        <v>75.614499999999907</v>
      </c>
      <c r="V713" s="134">
        <f t="shared" si="91"/>
        <v>1613.1093333333336</v>
      </c>
      <c r="W713" s="102">
        <v>17327</v>
      </c>
      <c r="X713" s="135"/>
      <c r="Y713" s="229"/>
      <c r="Z713" s="113">
        <f t="shared" si="92"/>
        <v>56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306.12189999999998</v>
      </c>
      <c r="U714" s="15">
        <f t="shared" si="90"/>
        <v>16.399387499999989</v>
      </c>
      <c r="V714" s="134">
        <f t="shared" si="91"/>
        <v>349.85360000000003</v>
      </c>
      <c r="W714" s="102">
        <v>17327</v>
      </c>
      <c r="X714" s="135"/>
      <c r="Y714" s="229"/>
      <c r="Z714" s="113">
        <f t="shared" si="92"/>
        <v>56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306.12189999999998</v>
      </c>
      <c r="U715" s="15">
        <f t="shared" si="90"/>
        <v>16.399387499999989</v>
      </c>
      <c r="V715" s="134">
        <f t="shared" si="91"/>
        <v>349.85360000000003</v>
      </c>
      <c r="W715" s="102">
        <v>17327</v>
      </c>
      <c r="X715" s="135"/>
      <c r="Y715" s="229"/>
      <c r="Z715" s="113">
        <f t="shared" si="92"/>
        <v>56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306.12189999999998</v>
      </c>
      <c r="U716" s="15">
        <f t="shared" si="90"/>
        <v>16.399387499999989</v>
      </c>
      <c r="V716" s="134">
        <f t="shared" si="91"/>
        <v>349.85360000000003</v>
      </c>
      <c r="W716" s="102">
        <v>17327</v>
      </c>
      <c r="X716" s="135"/>
      <c r="Y716" s="229"/>
      <c r="Z716" s="113">
        <f t="shared" si="92"/>
        <v>56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306.12189999999998</v>
      </c>
      <c r="U717" s="15">
        <f t="shared" si="90"/>
        <v>16.399387499999989</v>
      </c>
      <c r="V717" s="134">
        <f t="shared" si="91"/>
        <v>349.85360000000003</v>
      </c>
      <c r="W717" s="102">
        <v>17327</v>
      </c>
      <c r="X717" s="135"/>
      <c r="Y717" s="229"/>
      <c r="Z717" s="113">
        <f t="shared" si="92"/>
        <v>56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306.12189999999998</v>
      </c>
      <c r="U718" s="15">
        <f t="shared" si="90"/>
        <v>16.399387499999989</v>
      </c>
      <c r="V718" s="134">
        <f t="shared" si="91"/>
        <v>349.85360000000003</v>
      </c>
      <c r="W718" s="102">
        <v>17327</v>
      </c>
      <c r="X718" s="135"/>
      <c r="Y718" s="229"/>
      <c r="Z718" s="113">
        <f t="shared" si="92"/>
        <v>56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4708.6573333333326</v>
      </c>
      <c r="U719" s="15">
        <f t="shared" si="90"/>
        <v>252.2494999999999</v>
      </c>
      <c r="V719" s="134">
        <f t="shared" si="91"/>
        <v>5381.3226666666669</v>
      </c>
      <c r="W719" s="102">
        <v>17327</v>
      </c>
      <c r="X719" s="135"/>
      <c r="Y719" s="229"/>
      <c r="Z719" s="113">
        <f t="shared" si="92"/>
        <v>56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27796.036333333326</v>
      </c>
      <c r="U720" s="112">
        <f>SUM(U707:U719)</f>
        <v>1489.0733750000004</v>
      </c>
      <c r="V720" s="112">
        <f>SUM(V707:V719)</f>
        <v>31766.898666666664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5671.874867999999</v>
      </c>
      <c r="U722" s="15">
        <f t="shared" ref="U722:U753" si="95">T722-S722</f>
        <v>309.37499279999975</v>
      </c>
      <c r="V722" s="134">
        <f t="shared" ref="V722:V753" si="96">N722-T722</f>
        <v>6703.1248439999999</v>
      </c>
      <c r="W722" s="102">
        <v>17317</v>
      </c>
      <c r="Z722" s="113">
        <f t="shared" ref="Z722:Z753" si="97">IF((DATEDIF(G722,Z$4,"m"))&gt;=120,120,(DATEDIF(G722,Z$4,"m")))</f>
        <v>55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5671.8949649999995</v>
      </c>
      <c r="U723" s="15">
        <f t="shared" si="95"/>
        <v>309.37608899999941</v>
      </c>
      <c r="V723" s="134">
        <f t="shared" si="96"/>
        <v>6703.1485949999987</v>
      </c>
      <c r="W723" s="102">
        <v>17317</v>
      </c>
      <c r="Z723" s="113">
        <f t="shared" si="97"/>
        <v>55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5671.8949649999995</v>
      </c>
      <c r="U724" s="15">
        <f t="shared" si="95"/>
        <v>309.37608899999941</v>
      </c>
      <c r="V724" s="134">
        <f t="shared" si="96"/>
        <v>6703.1485949999987</v>
      </c>
      <c r="W724" s="102">
        <v>17317</v>
      </c>
      <c r="Z724" s="113">
        <f t="shared" si="97"/>
        <v>55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5671.8949649999995</v>
      </c>
      <c r="U725" s="15">
        <f t="shared" si="95"/>
        <v>309.37608899999941</v>
      </c>
      <c r="V725" s="134">
        <f t="shared" si="96"/>
        <v>6703.1485949999987</v>
      </c>
      <c r="W725" s="102">
        <v>17317</v>
      </c>
      <c r="Z725" s="113">
        <f t="shared" si="97"/>
        <v>55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3205.1245875</v>
      </c>
      <c r="U726" s="15">
        <f t="shared" si="95"/>
        <v>174.82497749999993</v>
      </c>
      <c r="V726" s="134">
        <f t="shared" si="96"/>
        <v>3787.8745124999991</v>
      </c>
      <c r="W726" s="102">
        <v>17317</v>
      </c>
      <c r="Z726" s="113">
        <f t="shared" si="97"/>
        <v>55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3205.1245875</v>
      </c>
      <c r="U727" s="15">
        <f t="shared" si="95"/>
        <v>174.82497749999993</v>
      </c>
      <c r="V727" s="134">
        <f t="shared" si="96"/>
        <v>3787.8745124999991</v>
      </c>
      <c r="W727" s="102">
        <v>17317</v>
      </c>
      <c r="Z727" s="113">
        <f t="shared" si="97"/>
        <v>55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3205.1245875</v>
      </c>
      <c r="U728" s="15">
        <f t="shared" si="95"/>
        <v>174.82497749999993</v>
      </c>
      <c r="V728" s="134">
        <f t="shared" si="96"/>
        <v>3787.8745124999991</v>
      </c>
      <c r="W728" s="102">
        <v>17317</v>
      </c>
      <c r="Z728" s="113">
        <f t="shared" si="97"/>
        <v>55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3205.1245875</v>
      </c>
      <c r="U729" s="15">
        <f t="shared" si="95"/>
        <v>174.82497749999993</v>
      </c>
      <c r="V729" s="134">
        <f t="shared" si="96"/>
        <v>3787.8745124999991</v>
      </c>
      <c r="W729" s="102">
        <v>17317</v>
      </c>
      <c r="Z729" s="113">
        <f t="shared" si="97"/>
        <v>55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3205.1245875</v>
      </c>
      <c r="U730" s="15">
        <f t="shared" si="95"/>
        <v>174.82497749999993</v>
      </c>
      <c r="V730" s="134">
        <f t="shared" si="96"/>
        <v>3787.8745124999991</v>
      </c>
      <c r="W730" s="102">
        <v>17317</v>
      </c>
      <c r="Z730" s="113">
        <f t="shared" si="97"/>
        <v>55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692.99958749999996</v>
      </c>
      <c r="U731" s="15">
        <f t="shared" si="95"/>
        <v>37.799977500000068</v>
      </c>
      <c r="V731" s="134">
        <f t="shared" si="96"/>
        <v>818.99951250000004</v>
      </c>
      <c r="W731" s="102">
        <v>17317</v>
      </c>
      <c r="Z731" s="113">
        <f t="shared" si="97"/>
        <v>55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692.99958749999996</v>
      </c>
      <c r="U732" s="15">
        <f t="shared" si="95"/>
        <v>37.799977500000068</v>
      </c>
      <c r="V732" s="134">
        <f t="shared" si="96"/>
        <v>818.99951250000004</v>
      </c>
      <c r="W732" s="102">
        <v>17317</v>
      </c>
      <c r="Z732" s="113">
        <f t="shared" si="97"/>
        <v>55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692.99958749999996</v>
      </c>
      <c r="U733" s="15">
        <f t="shared" si="95"/>
        <v>37.799977500000068</v>
      </c>
      <c r="V733" s="134">
        <f t="shared" si="96"/>
        <v>818.99951250000004</v>
      </c>
      <c r="W733" s="102">
        <v>17317</v>
      </c>
      <c r="Z733" s="113">
        <f t="shared" si="97"/>
        <v>55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692.99958749999996</v>
      </c>
      <c r="U734" s="15">
        <f t="shared" si="95"/>
        <v>37.799977500000068</v>
      </c>
      <c r="V734" s="134">
        <f t="shared" si="96"/>
        <v>818.99951250000004</v>
      </c>
      <c r="W734" s="102">
        <v>17317</v>
      </c>
      <c r="Z734" s="113">
        <f t="shared" si="97"/>
        <v>55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692.99958749999996</v>
      </c>
      <c r="U735" s="15">
        <f t="shared" si="95"/>
        <v>37.799977500000068</v>
      </c>
      <c r="V735" s="134">
        <f t="shared" si="96"/>
        <v>818.99951250000004</v>
      </c>
      <c r="W735" s="102">
        <v>17317</v>
      </c>
      <c r="Z735" s="113">
        <f t="shared" si="97"/>
        <v>55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692.99958749999996</v>
      </c>
      <c r="U736" s="15">
        <f t="shared" si="95"/>
        <v>37.799977500000068</v>
      </c>
      <c r="V736" s="134">
        <f t="shared" si="96"/>
        <v>818.99951250000004</v>
      </c>
      <c r="W736" s="102">
        <v>17317</v>
      </c>
      <c r="Z736" s="113">
        <f t="shared" si="97"/>
        <v>55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692.99958749999996</v>
      </c>
      <c r="U737" s="15">
        <f t="shared" si="95"/>
        <v>37.799977500000068</v>
      </c>
      <c r="V737" s="134">
        <f t="shared" si="96"/>
        <v>818.99951250000004</v>
      </c>
      <c r="W737" s="102">
        <v>17317</v>
      </c>
      <c r="Z737" s="113">
        <f t="shared" si="97"/>
        <v>55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692.99958749999996</v>
      </c>
      <c r="U738" s="15">
        <f t="shared" si="95"/>
        <v>37.799977500000068</v>
      </c>
      <c r="V738" s="134">
        <f t="shared" si="96"/>
        <v>818.99951250000004</v>
      </c>
      <c r="W738" s="102">
        <v>17317</v>
      </c>
      <c r="Z738" s="113">
        <f t="shared" si="97"/>
        <v>55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692.99958749999996</v>
      </c>
      <c r="U739" s="15">
        <f t="shared" si="95"/>
        <v>37.799977500000068</v>
      </c>
      <c r="V739" s="134">
        <f t="shared" si="96"/>
        <v>818.99951250000004</v>
      </c>
      <c r="W739" s="102">
        <v>17317</v>
      </c>
      <c r="Z739" s="113">
        <f t="shared" si="97"/>
        <v>55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692.99958749999996</v>
      </c>
      <c r="U740" s="15">
        <f t="shared" si="95"/>
        <v>37.799977500000068</v>
      </c>
      <c r="V740" s="134">
        <f t="shared" si="96"/>
        <v>818.99951250000004</v>
      </c>
      <c r="W740" s="102">
        <v>17317</v>
      </c>
      <c r="Z740" s="113">
        <f t="shared" si="97"/>
        <v>55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692.99958749999996</v>
      </c>
      <c r="U741" s="15">
        <f t="shared" si="95"/>
        <v>37.799977500000068</v>
      </c>
      <c r="V741" s="134">
        <f t="shared" si="96"/>
        <v>818.99951250000004</v>
      </c>
      <c r="W741" s="102">
        <v>17317</v>
      </c>
      <c r="Z741" s="113">
        <f t="shared" si="97"/>
        <v>55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692.99958749999996</v>
      </c>
      <c r="U742" s="15">
        <f t="shared" si="95"/>
        <v>37.799977500000068</v>
      </c>
      <c r="V742" s="134">
        <f t="shared" si="96"/>
        <v>818.99951250000004</v>
      </c>
      <c r="W742" s="102">
        <v>17317</v>
      </c>
      <c r="Z742" s="113">
        <f t="shared" si="97"/>
        <v>55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692.99958749999996</v>
      </c>
      <c r="U743" s="15">
        <f t="shared" si="95"/>
        <v>37.799977500000068</v>
      </c>
      <c r="V743" s="134">
        <f t="shared" si="96"/>
        <v>818.99951250000004</v>
      </c>
      <c r="W743" s="102">
        <v>17317</v>
      </c>
      <c r="Z743" s="113">
        <f t="shared" si="97"/>
        <v>55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692.99958749999996</v>
      </c>
      <c r="U744" s="15">
        <f t="shared" si="95"/>
        <v>37.799977500000068</v>
      </c>
      <c r="V744" s="134">
        <f t="shared" si="96"/>
        <v>818.99951250000004</v>
      </c>
      <c r="W744" s="102">
        <v>17317</v>
      </c>
      <c r="Z744" s="113">
        <f t="shared" si="97"/>
        <v>55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692.99958749999996</v>
      </c>
      <c r="U745" s="15">
        <f t="shared" si="95"/>
        <v>37.799977500000068</v>
      </c>
      <c r="V745" s="134">
        <f t="shared" si="96"/>
        <v>818.99951250000004</v>
      </c>
      <c r="W745" s="102">
        <v>17317</v>
      </c>
      <c r="Z745" s="113">
        <f t="shared" si="97"/>
        <v>55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692.99958749999996</v>
      </c>
      <c r="U746" s="15">
        <f t="shared" si="95"/>
        <v>37.799977500000068</v>
      </c>
      <c r="V746" s="134">
        <f t="shared" si="96"/>
        <v>818.99951250000004</v>
      </c>
      <c r="W746" s="102">
        <v>17317</v>
      </c>
      <c r="Z746" s="113">
        <f t="shared" si="97"/>
        <v>55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692.99958749999996</v>
      </c>
      <c r="U747" s="15">
        <f t="shared" si="95"/>
        <v>37.799977500000068</v>
      </c>
      <c r="V747" s="134">
        <f t="shared" si="96"/>
        <v>818.99951250000004</v>
      </c>
      <c r="W747" s="102">
        <v>17317</v>
      </c>
      <c r="Z747" s="113">
        <f t="shared" si="97"/>
        <v>55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692.99958749999996</v>
      </c>
      <c r="U748" s="15">
        <f t="shared" si="95"/>
        <v>37.799977500000068</v>
      </c>
      <c r="V748" s="134">
        <f t="shared" si="96"/>
        <v>818.99951250000004</v>
      </c>
      <c r="W748" s="102">
        <v>17317</v>
      </c>
      <c r="Z748" s="113">
        <f t="shared" si="97"/>
        <v>55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692.99958749999996</v>
      </c>
      <c r="U749" s="15">
        <f t="shared" si="95"/>
        <v>37.799977500000068</v>
      </c>
      <c r="V749" s="134">
        <f t="shared" si="96"/>
        <v>818.99951250000004</v>
      </c>
      <c r="W749" s="102">
        <v>17317</v>
      </c>
      <c r="Z749" s="113">
        <f t="shared" si="97"/>
        <v>55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692.99958749999996</v>
      </c>
      <c r="U750" s="15">
        <f t="shared" si="95"/>
        <v>37.799977500000068</v>
      </c>
      <c r="V750" s="134">
        <f t="shared" si="96"/>
        <v>818.99951250000004</v>
      </c>
      <c r="W750" s="102">
        <v>17317</v>
      </c>
      <c r="Z750" s="113">
        <f t="shared" si="97"/>
        <v>55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692.99958749999996</v>
      </c>
      <c r="U751" s="15">
        <f t="shared" si="95"/>
        <v>37.799977500000068</v>
      </c>
      <c r="V751" s="134">
        <f t="shared" si="96"/>
        <v>818.99951250000004</v>
      </c>
      <c r="W751" s="102">
        <v>17317</v>
      </c>
      <c r="Z751" s="113">
        <f t="shared" si="97"/>
        <v>55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692.99958749999996</v>
      </c>
      <c r="U752" s="15">
        <f t="shared" si="95"/>
        <v>37.799977500000068</v>
      </c>
      <c r="V752" s="134">
        <f t="shared" si="96"/>
        <v>818.99951250000004</v>
      </c>
      <c r="W752" s="102">
        <v>17317</v>
      </c>
      <c r="Z752" s="113">
        <f t="shared" si="97"/>
        <v>55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692.99958749999996</v>
      </c>
      <c r="U753" s="15">
        <f t="shared" si="95"/>
        <v>37.799977500000068</v>
      </c>
      <c r="V753" s="134">
        <f t="shared" si="96"/>
        <v>818.99951250000004</v>
      </c>
      <c r="W753" s="102">
        <v>17317</v>
      </c>
      <c r="Z753" s="113">
        <f t="shared" si="97"/>
        <v>55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692.99958749999996</v>
      </c>
      <c r="U754" s="15">
        <f t="shared" ref="U754:U785" si="100">T754-S754</f>
        <v>37.799977500000068</v>
      </c>
      <c r="V754" s="134">
        <f t="shared" ref="V754:V785" si="101">N754-T754</f>
        <v>818.99951250000004</v>
      </c>
      <c r="W754" s="102">
        <v>17317</v>
      </c>
      <c r="Z754" s="113">
        <f t="shared" ref="Z754:Z785" si="102">IF((DATEDIF(G754,Z$4,"m"))&gt;=120,120,(DATEDIF(G754,Z$4,"m")))</f>
        <v>55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692.99958749999996</v>
      </c>
      <c r="U755" s="15">
        <f t="shared" si="100"/>
        <v>37.799977500000068</v>
      </c>
      <c r="V755" s="134">
        <f t="shared" si="101"/>
        <v>818.99951250000004</v>
      </c>
      <c r="W755" s="102">
        <v>17317</v>
      </c>
      <c r="Z755" s="113">
        <f t="shared" si="102"/>
        <v>55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692.99958749999996</v>
      </c>
      <c r="U756" s="15">
        <f t="shared" si="100"/>
        <v>37.799977500000068</v>
      </c>
      <c r="V756" s="134">
        <f t="shared" si="101"/>
        <v>818.99951250000004</v>
      </c>
      <c r="W756" s="102">
        <v>17317</v>
      </c>
      <c r="Z756" s="113">
        <f t="shared" si="102"/>
        <v>55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1608.749538</v>
      </c>
      <c r="U757" s="15">
        <f t="shared" si="100"/>
        <v>87.749974800000018</v>
      </c>
      <c r="V757" s="134">
        <f t="shared" si="101"/>
        <v>1901.2494540000002</v>
      </c>
      <c r="W757" s="102">
        <v>17317</v>
      </c>
      <c r="Z757" s="113">
        <f t="shared" si="102"/>
        <v>55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1608.749538</v>
      </c>
      <c r="U758" s="15">
        <f t="shared" si="100"/>
        <v>87.749974800000018</v>
      </c>
      <c r="V758" s="134">
        <f t="shared" si="101"/>
        <v>1901.2494540000002</v>
      </c>
      <c r="W758" s="102">
        <v>17317</v>
      </c>
      <c r="Z758" s="113">
        <f t="shared" si="102"/>
        <v>55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1608.749538</v>
      </c>
      <c r="U759" s="15">
        <f t="shared" si="100"/>
        <v>87.749974800000018</v>
      </c>
      <c r="V759" s="134">
        <f t="shared" si="101"/>
        <v>1901.2494540000002</v>
      </c>
      <c r="W759" s="102">
        <v>17317</v>
      </c>
      <c r="Z759" s="113">
        <f t="shared" si="102"/>
        <v>55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1608.749538</v>
      </c>
      <c r="U760" s="15">
        <f t="shared" si="100"/>
        <v>87.749974800000018</v>
      </c>
      <c r="V760" s="134">
        <f t="shared" si="101"/>
        <v>1901.2494540000002</v>
      </c>
      <c r="W760" s="102">
        <v>17317</v>
      </c>
      <c r="Z760" s="113">
        <f t="shared" si="102"/>
        <v>55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1608.749538</v>
      </c>
      <c r="U761" s="15">
        <f t="shared" si="100"/>
        <v>87.749974800000018</v>
      </c>
      <c r="V761" s="134">
        <f t="shared" si="101"/>
        <v>1901.2494540000002</v>
      </c>
      <c r="W761" s="102">
        <v>17317</v>
      </c>
      <c r="Z761" s="113">
        <f t="shared" si="102"/>
        <v>55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1608.749538</v>
      </c>
      <c r="U762" s="15">
        <f t="shared" si="100"/>
        <v>87.749974800000018</v>
      </c>
      <c r="V762" s="134">
        <f t="shared" si="101"/>
        <v>1901.2494540000002</v>
      </c>
      <c r="W762" s="102">
        <v>17317</v>
      </c>
      <c r="Z762" s="113">
        <f t="shared" si="102"/>
        <v>55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1608.749538</v>
      </c>
      <c r="U763" s="15">
        <f t="shared" si="100"/>
        <v>87.749974800000018</v>
      </c>
      <c r="V763" s="134">
        <f t="shared" si="101"/>
        <v>1901.2494540000002</v>
      </c>
      <c r="W763" s="102">
        <v>17317</v>
      </c>
      <c r="Z763" s="113">
        <f t="shared" si="102"/>
        <v>55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1608.749538</v>
      </c>
      <c r="U764" s="15">
        <f t="shared" si="100"/>
        <v>87.749974800000018</v>
      </c>
      <c r="V764" s="134">
        <f t="shared" si="101"/>
        <v>1901.2494540000002</v>
      </c>
      <c r="W764" s="102">
        <v>17317</v>
      </c>
      <c r="Z764" s="113">
        <f t="shared" si="102"/>
        <v>55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1608.749538</v>
      </c>
      <c r="U765" s="15">
        <f t="shared" si="100"/>
        <v>87.749974800000018</v>
      </c>
      <c r="V765" s="134">
        <f t="shared" si="101"/>
        <v>1901.2494540000002</v>
      </c>
      <c r="W765" s="102">
        <v>17317</v>
      </c>
      <c r="Z765" s="113">
        <f t="shared" si="102"/>
        <v>55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1608.7082879999996</v>
      </c>
      <c r="U766" s="15">
        <f t="shared" si="100"/>
        <v>87.747724799999787</v>
      </c>
      <c r="V766" s="134">
        <f t="shared" si="101"/>
        <v>1901.2007040000001</v>
      </c>
      <c r="W766" s="102">
        <v>17317</v>
      </c>
      <c r="Z766" s="113">
        <f t="shared" si="102"/>
        <v>55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2277.66</v>
      </c>
      <c r="U767" s="15">
        <f t="shared" si="100"/>
        <v>124.23599999999988</v>
      </c>
      <c r="V767" s="134">
        <f t="shared" si="101"/>
        <v>2691.7799999999997</v>
      </c>
      <c r="W767" s="102">
        <v>17315</v>
      </c>
      <c r="Z767" s="113">
        <f t="shared" si="102"/>
        <v>55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2277.66</v>
      </c>
      <c r="U768" s="15">
        <f t="shared" si="100"/>
        <v>124.23599999999988</v>
      </c>
      <c r="V768" s="134">
        <f t="shared" si="101"/>
        <v>2691.7799999999997</v>
      </c>
      <c r="W768" s="102">
        <v>17315</v>
      </c>
      <c r="Z768" s="113">
        <f t="shared" si="102"/>
        <v>55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2277.66</v>
      </c>
      <c r="U769" s="15">
        <f t="shared" si="100"/>
        <v>124.23599999999988</v>
      </c>
      <c r="V769" s="134">
        <f t="shared" si="101"/>
        <v>2691.7799999999997</v>
      </c>
      <c r="W769" s="102">
        <v>17315</v>
      </c>
      <c r="Z769" s="113">
        <f t="shared" si="102"/>
        <v>55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2277.66</v>
      </c>
      <c r="U770" s="15">
        <f t="shared" si="100"/>
        <v>124.23599999999988</v>
      </c>
      <c r="V770" s="134">
        <f t="shared" si="101"/>
        <v>2691.7799999999997</v>
      </c>
      <c r="W770" s="102">
        <v>17315</v>
      </c>
      <c r="Z770" s="113">
        <f t="shared" si="102"/>
        <v>55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2747.7083333333335</v>
      </c>
      <c r="U771" s="15">
        <f t="shared" si="100"/>
        <v>149.875</v>
      </c>
      <c r="V771" s="134">
        <f t="shared" si="101"/>
        <v>3247.2916666666665</v>
      </c>
      <c r="W771" s="102">
        <v>17375</v>
      </c>
      <c r="Z771" s="113">
        <f t="shared" si="102"/>
        <v>55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767.70833333333337</v>
      </c>
      <c r="U772" s="15">
        <f t="shared" si="100"/>
        <v>41.875</v>
      </c>
      <c r="V772" s="134">
        <f t="shared" si="101"/>
        <v>907.29166666666663</v>
      </c>
      <c r="W772" s="102">
        <v>17375</v>
      </c>
      <c r="Z772" s="113">
        <f t="shared" si="102"/>
        <v>55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767.70833333333337</v>
      </c>
      <c r="U773" s="15">
        <f t="shared" si="100"/>
        <v>41.875</v>
      </c>
      <c r="V773" s="134">
        <f t="shared" si="101"/>
        <v>907.29166666666663</v>
      </c>
      <c r="W773" s="102">
        <v>17375</v>
      </c>
      <c r="Z773" s="113">
        <f t="shared" si="102"/>
        <v>55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767.70833333333337</v>
      </c>
      <c r="U774" s="15">
        <f t="shared" si="100"/>
        <v>41.875</v>
      </c>
      <c r="V774" s="134">
        <f t="shared" si="101"/>
        <v>907.29166666666663</v>
      </c>
      <c r="W774" s="102">
        <v>17375</v>
      </c>
      <c r="Z774" s="113">
        <f t="shared" si="102"/>
        <v>55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13555.208333333334</v>
      </c>
      <c r="U775" s="15">
        <f t="shared" si="100"/>
        <v>739.375</v>
      </c>
      <c r="V775" s="134">
        <f t="shared" si="101"/>
        <v>16019.791666666666</v>
      </c>
      <c r="W775" s="102">
        <v>17375</v>
      </c>
      <c r="Z775" s="113">
        <f t="shared" si="102"/>
        <v>55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767.70833333333337</v>
      </c>
      <c r="U776" s="15">
        <f t="shared" si="100"/>
        <v>41.875</v>
      </c>
      <c r="V776" s="134">
        <f t="shared" si="101"/>
        <v>907.29166666666663</v>
      </c>
      <c r="W776" s="102">
        <v>17375</v>
      </c>
      <c r="Z776" s="113">
        <f t="shared" si="102"/>
        <v>55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767.70833333333337</v>
      </c>
      <c r="U777" s="15">
        <f t="shared" si="100"/>
        <v>41.875</v>
      </c>
      <c r="V777" s="134">
        <f t="shared" si="101"/>
        <v>907.29166666666663</v>
      </c>
      <c r="W777" s="102">
        <v>17375</v>
      </c>
      <c r="Z777" s="113">
        <f t="shared" si="102"/>
        <v>55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767.70833333333337</v>
      </c>
      <c r="U778" s="15">
        <f t="shared" si="100"/>
        <v>41.875</v>
      </c>
      <c r="V778" s="134">
        <f t="shared" si="101"/>
        <v>907.29166666666663</v>
      </c>
      <c r="W778" s="102">
        <v>17375</v>
      </c>
      <c r="Z778" s="113">
        <f t="shared" si="102"/>
        <v>55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767.70833333333337</v>
      </c>
      <c r="U779" s="15">
        <f t="shared" si="100"/>
        <v>41.875</v>
      </c>
      <c r="V779" s="134">
        <f t="shared" si="101"/>
        <v>907.29166666666663</v>
      </c>
      <c r="W779" s="102">
        <v>17375</v>
      </c>
      <c r="Z779" s="113">
        <f t="shared" si="102"/>
        <v>55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767.70833333333337</v>
      </c>
      <c r="U780" s="15">
        <f t="shared" si="100"/>
        <v>41.875</v>
      </c>
      <c r="V780" s="134">
        <f t="shared" si="101"/>
        <v>907.29166666666663</v>
      </c>
      <c r="W780" s="102">
        <v>17375</v>
      </c>
      <c r="Z780" s="113">
        <f t="shared" si="102"/>
        <v>55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767.70833333333337</v>
      </c>
      <c r="U781" s="15">
        <f t="shared" si="100"/>
        <v>41.875</v>
      </c>
      <c r="V781" s="134">
        <f t="shared" si="101"/>
        <v>907.29166666666663</v>
      </c>
      <c r="W781" s="102">
        <v>17375</v>
      </c>
      <c r="Z781" s="113">
        <f t="shared" si="102"/>
        <v>55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332.29166666666669</v>
      </c>
      <c r="U782" s="15">
        <f t="shared" si="100"/>
        <v>18.125</v>
      </c>
      <c r="V782" s="279">
        <f t="shared" si="101"/>
        <v>392.70833333333331</v>
      </c>
      <c r="W782" s="278">
        <v>17384</v>
      </c>
      <c r="Z782" s="280">
        <f t="shared" si="102"/>
        <v>55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332.29166666666669</v>
      </c>
      <c r="U783" s="15">
        <f t="shared" si="100"/>
        <v>18.125</v>
      </c>
      <c r="V783" s="279">
        <f t="shared" si="101"/>
        <v>392.70833333333331</v>
      </c>
      <c r="W783" s="278">
        <v>17384</v>
      </c>
      <c r="Z783" s="280">
        <f t="shared" si="102"/>
        <v>55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332.29166666666669</v>
      </c>
      <c r="U784" s="15">
        <f t="shared" si="100"/>
        <v>18.125</v>
      </c>
      <c r="V784" s="279">
        <f t="shared" si="101"/>
        <v>392.70833333333331</v>
      </c>
      <c r="W784" s="278">
        <v>17384</v>
      </c>
      <c r="Z784" s="280">
        <f t="shared" si="102"/>
        <v>55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332.29166666666669</v>
      </c>
      <c r="U785" s="15">
        <f t="shared" si="100"/>
        <v>18.125</v>
      </c>
      <c r="V785" s="279">
        <f t="shared" si="101"/>
        <v>392.70833333333331</v>
      </c>
      <c r="W785" s="278">
        <v>17384</v>
      </c>
      <c r="Z785" s="280">
        <f t="shared" si="102"/>
        <v>55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332.29166666666669</v>
      </c>
      <c r="U786" s="15">
        <f t="shared" ref="U786:U807" si="105">T786-S786</f>
        <v>18.125</v>
      </c>
      <c r="V786" s="279">
        <f t="shared" ref="V786:V807" si="106">N786-T786</f>
        <v>392.70833333333331</v>
      </c>
      <c r="W786" s="278">
        <v>17384</v>
      </c>
      <c r="Z786" s="280">
        <f t="shared" ref="Z786:Z807" si="107">IF((DATEDIF(G786,Z$4,"m"))&gt;=120,120,(DATEDIF(G786,Z$4,"m")))</f>
        <v>55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332.29166666666669</v>
      </c>
      <c r="U787" s="15">
        <f t="shared" si="105"/>
        <v>18.125</v>
      </c>
      <c r="V787" s="279">
        <f t="shared" si="106"/>
        <v>392.70833333333331</v>
      </c>
      <c r="W787" s="278">
        <v>17384</v>
      </c>
      <c r="Z787" s="280">
        <f t="shared" si="107"/>
        <v>55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332.29166666666669</v>
      </c>
      <c r="U788" s="15">
        <f t="shared" si="105"/>
        <v>18.125</v>
      </c>
      <c r="V788" s="279">
        <f t="shared" si="106"/>
        <v>392.70833333333331</v>
      </c>
      <c r="W788" s="278">
        <v>17384</v>
      </c>
      <c r="Z788" s="280">
        <f t="shared" si="107"/>
        <v>55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332.29166666666669</v>
      </c>
      <c r="U789" s="15">
        <f t="shared" si="105"/>
        <v>18.125</v>
      </c>
      <c r="V789" s="279">
        <f t="shared" si="106"/>
        <v>392.70833333333331</v>
      </c>
      <c r="W789" s="278">
        <v>17384</v>
      </c>
      <c r="Z789" s="280">
        <f t="shared" si="107"/>
        <v>55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332.29166666666669</v>
      </c>
      <c r="U790" s="15">
        <f t="shared" si="105"/>
        <v>18.125</v>
      </c>
      <c r="V790" s="279">
        <f t="shared" si="106"/>
        <v>392.70833333333331</v>
      </c>
      <c r="W790" s="278">
        <v>17384</v>
      </c>
      <c r="Z790" s="280">
        <f t="shared" si="107"/>
        <v>55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332.29166666666669</v>
      </c>
      <c r="U791" s="15">
        <f t="shared" si="105"/>
        <v>18.125</v>
      </c>
      <c r="V791" s="279">
        <f t="shared" si="106"/>
        <v>392.70833333333331</v>
      </c>
      <c r="W791" s="278">
        <v>17384</v>
      </c>
      <c r="Z791" s="280">
        <f t="shared" si="107"/>
        <v>55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332.29166666666669</v>
      </c>
      <c r="U792" s="15">
        <f t="shared" si="105"/>
        <v>18.125</v>
      </c>
      <c r="V792" s="279">
        <f t="shared" si="106"/>
        <v>392.70833333333331</v>
      </c>
      <c r="W792" s="278">
        <v>17384</v>
      </c>
      <c r="Z792" s="280">
        <f t="shared" si="107"/>
        <v>55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332.29166666666669</v>
      </c>
      <c r="U793" s="15">
        <f t="shared" si="105"/>
        <v>18.125</v>
      </c>
      <c r="V793" s="279">
        <f t="shared" si="106"/>
        <v>392.70833333333331</v>
      </c>
      <c r="W793" s="278">
        <v>17384</v>
      </c>
      <c r="Z793" s="280">
        <f t="shared" si="107"/>
        <v>55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332.29166666666669</v>
      </c>
      <c r="U794" s="15">
        <f t="shared" si="105"/>
        <v>18.125</v>
      </c>
      <c r="V794" s="279">
        <f t="shared" si="106"/>
        <v>392.70833333333331</v>
      </c>
      <c r="W794" s="278">
        <v>17384</v>
      </c>
      <c r="Z794" s="280">
        <f t="shared" si="107"/>
        <v>55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332.29166666666669</v>
      </c>
      <c r="U795" s="15">
        <f t="shared" si="105"/>
        <v>18.125</v>
      </c>
      <c r="V795" s="279">
        <f t="shared" si="106"/>
        <v>392.70833333333331</v>
      </c>
      <c r="W795" s="278">
        <v>17384</v>
      </c>
      <c r="Z795" s="280">
        <f t="shared" si="107"/>
        <v>55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332.29166666666669</v>
      </c>
      <c r="U796" s="15">
        <f t="shared" si="105"/>
        <v>18.125</v>
      </c>
      <c r="V796" s="279">
        <f t="shared" si="106"/>
        <v>392.70833333333331</v>
      </c>
      <c r="W796" s="278">
        <v>17384</v>
      </c>
      <c r="Z796" s="280">
        <f t="shared" si="107"/>
        <v>55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332.29166666666669</v>
      </c>
      <c r="U797" s="15">
        <f t="shared" si="105"/>
        <v>18.125</v>
      </c>
      <c r="V797" s="279">
        <f t="shared" si="106"/>
        <v>392.70833333333331</v>
      </c>
      <c r="W797" s="278">
        <v>17384</v>
      </c>
      <c r="Z797" s="280">
        <f t="shared" si="107"/>
        <v>55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332.29166666666669</v>
      </c>
      <c r="U798" s="15">
        <f t="shared" si="105"/>
        <v>18.125</v>
      </c>
      <c r="V798" s="279">
        <f t="shared" si="106"/>
        <v>392.70833333333331</v>
      </c>
      <c r="W798" s="278">
        <v>17384</v>
      </c>
      <c r="Z798" s="280">
        <f t="shared" si="107"/>
        <v>55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332.29166666666669</v>
      </c>
      <c r="U799" s="15">
        <f t="shared" si="105"/>
        <v>18.125</v>
      </c>
      <c r="V799" s="279">
        <f t="shared" si="106"/>
        <v>392.70833333333331</v>
      </c>
      <c r="W799" s="278">
        <v>17384</v>
      </c>
      <c r="Z799" s="280">
        <f t="shared" si="107"/>
        <v>55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332.29166666666669</v>
      </c>
      <c r="U800" s="15">
        <f t="shared" si="105"/>
        <v>18.125</v>
      </c>
      <c r="V800" s="279">
        <f t="shared" si="106"/>
        <v>392.70833333333331</v>
      </c>
      <c r="W800" s="278">
        <v>17384</v>
      </c>
      <c r="Z800" s="280">
        <f t="shared" si="107"/>
        <v>55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332.29166666666669</v>
      </c>
      <c r="U801" s="15">
        <f t="shared" si="105"/>
        <v>18.125</v>
      </c>
      <c r="V801" s="279">
        <f t="shared" si="106"/>
        <v>392.70833333333331</v>
      </c>
      <c r="W801" s="278">
        <v>17384</v>
      </c>
      <c r="Z801" s="280">
        <f t="shared" si="107"/>
        <v>55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332.29166666666669</v>
      </c>
      <c r="U802" s="15">
        <f t="shared" si="105"/>
        <v>18.125</v>
      </c>
      <c r="V802" s="279">
        <f t="shared" si="106"/>
        <v>392.70833333333331</v>
      </c>
      <c r="W802" s="278">
        <v>17384</v>
      </c>
      <c r="Z802" s="280">
        <f t="shared" si="107"/>
        <v>55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332.29166666666669</v>
      </c>
      <c r="U803" s="15">
        <f t="shared" si="105"/>
        <v>18.125</v>
      </c>
      <c r="V803" s="279">
        <f t="shared" si="106"/>
        <v>392.70833333333331</v>
      </c>
      <c r="W803" s="278">
        <v>17384</v>
      </c>
      <c r="Z803" s="280">
        <f t="shared" si="107"/>
        <v>55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332.29166666666669</v>
      </c>
      <c r="U804" s="15">
        <f t="shared" si="105"/>
        <v>18.125</v>
      </c>
      <c r="V804" s="279">
        <f t="shared" si="106"/>
        <v>392.70833333333331</v>
      </c>
      <c r="W804" s="278">
        <v>17384</v>
      </c>
      <c r="Z804" s="280">
        <f t="shared" si="107"/>
        <v>55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332.29166666666669</v>
      </c>
      <c r="U805" s="15">
        <f t="shared" si="105"/>
        <v>18.125</v>
      </c>
      <c r="V805" s="279">
        <f t="shared" si="106"/>
        <v>392.70833333333331</v>
      </c>
      <c r="W805" s="278">
        <v>17384</v>
      </c>
      <c r="Z805" s="280">
        <f t="shared" si="107"/>
        <v>55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332.29166666666669</v>
      </c>
      <c r="U806" s="15">
        <f t="shared" si="105"/>
        <v>18.125</v>
      </c>
      <c r="V806" s="279">
        <f t="shared" si="106"/>
        <v>392.70833333333331</v>
      </c>
      <c r="W806" s="278">
        <v>17384</v>
      </c>
      <c r="Z806" s="280">
        <f t="shared" si="107"/>
        <v>55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332.29166666666669</v>
      </c>
      <c r="U807" s="15">
        <f t="shared" si="105"/>
        <v>18.125</v>
      </c>
      <c r="V807" s="279">
        <f t="shared" si="106"/>
        <v>392.70833333333331</v>
      </c>
      <c r="W807" s="278">
        <v>17384</v>
      </c>
      <c r="Z807" s="280">
        <f t="shared" si="107"/>
        <v>55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113781.14110550017</v>
      </c>
      <c r="U808" s="112">
        <f>SUM(U722:U807)</f>
        <v>6206.2440602999932</v>
      </c>
      <c r="V808" s="112">
        <f>SUM(V722:V807)</f>
        <v>134468.62130650005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8132.2380000000003</v>
      </c>
      <c r="U810" s="15">
        <f>T810-S810</f>
        <v>451.79100000000017</v>
      </c>
      <c r="V810" s="279">
        <f>N810-T810</f>
        <v>9939.4019999999982</v>
      </c>
      <c r="W810" s="278">
        <v>17419</v>
      </c>
      <c r="Z810" s="280">
        <f>IF((DATEDIF(G810,Z$4,"m"))&gt;=120,120,(DATEDIF(G810,Z$4,"m")))</f>
        <v>54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4007.1135833333328</v>
      </c>
      <c r="U811" s="15">
        <f>T811-S811</f>
        <v>226.81774999999971</v>
      </c>
      <c r="V811" s="134">
        <f>N811-T811</f>
        <v>5065.5964166666663</v>
      </c>
      <c r="W811" s="102">
        <v>17577</v>
      </c>
      <c r="X811" s="135"/>
      <c r="Y811" s="229"/>
      <c r="Z811" s="113">
        <f>IF((DATEDIF(G811,Z$4,"m"))&gt;=120,120,(DATEDIF(G811,Z$4,"m")))</f>
        <v>53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4114.5</v>
      </c>
      <c r="U812" s="15">
        <f>T812-S812</f>
        <v>237.375</v>
      </c>
      <c r="V812" s="290">
        <f>N812-T812</f>
        <v>5380.5</v>
      </c>
      <c r="W812" s="278">
        <v>17876</v>
      </c>
      <c r="X812" s="291"/>
      <c r="Y812" s="292"/>
      <c r="Z812" s="280">
        <f>IF((DATEDIF(G812,Z$4,"m"))&gt;=120,120,(DATEDIF(G812,Z$4,"m")))</f>
        <v>52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16253.851583333333</v>
      </c>
      <c r="U813" s="108">
        <f>SUM(U810:U812)</f>
        <v>915.98374999999987</v>
      </c>
      <c r="V813" s="108">
        <f>SUM(V810:V812)</f>
        <v>20385.498416666665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163494.99768883348</v>
      </c>
      <c r="U815" s="114">
        <f>+U808++U720+U705+U813</f>
        <v>8885.3641852999936</v>
      </c>
      <c r="V815" s="114">
        <f>+V808++V720+V705+V813</f>
        <v>191919.56972316673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5768075.7440294586</v>
      </c>
      <c r="U817" s="293">
        <f>+U815+U701</f>
        <v>106310.46443112043</v>
      </c>
      <c r="V817" s="293">
        <f>+V815+V701</f>
        <v>1149540.8932153583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3270.8333333333335</v>
      </c>
      <c r="U819" s="15">
        <f>T819-S819</f>
        <v>196.25</v>
      </c>
      <c r="V819" s="279">
        <f>N819-T819</f>
        <v>4579.1666666666661</v>
      </c>
      <c r="W819" s="102">
        <v>17876</v>
      </c>
      <c r="X819" s="135"/>
      <c r="Y819" s="229"/>
      <c r="Z819" s="113">
        <f>IF((DATEDIF(G819,Z$4,"m"))&gt;=120,120,(DATEDIF(G819,Z$4,"m")))</f>
        <v>50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3270.8333333333335</v>
      </c>
      <c r="U820" s="15">
        <f>T820-S820</f>
        <v>196.25</v>
      </c>
      <c r="V820" s="279">
        <f>N820-T820</f>
        <v>4579.1666666666661</v>
      </c>
      <c r="W820" s="102">
        <v>17876</v>
      </c>
      <c r="X820" s="135"/>
      <c r="Y820" s="229"/>
      <c r="Z820" s="113">
        <f>IF((DATEDIF(G820,Z$4,"m"))&gt;=120,120,(DATEDIF(G820,Z$4,"m")))</f>
        <v>50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6541.666666666667</v>
      </c>
      <c r="U821" s="112">
        <f>SUM(U818:U820)</f>
        <v>392.5</v>
      </c>
      <c r="V821" s="112">
        <f>SUM(V818:V820)</f>
        <v>9158.3333333333321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9561.9825000000001</v>
      </c>
      <c r="U823" s="15">
        <f>T823-S823</f>
        <v>585.42749999999978</v>
      </c>
      <c r="V823" s="279">
        <f>N823-T823</f>
        <v>13855.117499999998</v>
      </c>
      <c r="W823" s="102">
        <v>17890</v>
      </c>
      <c r="X823" s="135"/>
      <c r="Y823" s="229"/>
      <c r="Z823" s="113">
        <f>IF((DATEDIF(G823,Z$4,"m"))&gt;=120,120,(DATEDIF(G823,Z$4,"m")))</f>
        <v>49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15716.341666666667</v>
      </c>
      <c r="U824" s="15">
        <f>T824-S824</f>
        <v>962.22500000000036</v>
      </c>
      <c r="V824" s="279">
        <f>N824-T824</f>
        <v>22773.658333333333</v>
      </c>
      <c r="W824" s="102">
        <v>18036</v>
      </c>
      <c r="Y824" s="134"/>
      <c r="Z824" s="113">
        <f>IF((DATEDIF(G824,Z$4,"m"))&gt;=120,120,(DATEDIF(G824,Z$4,"m")))</f>
        <v>49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25278.324166666665</v>
      </c>
      <c r="U825" s="112">
        <f>SUM(U823:U824)</f>
        <v>1547.6525000000001</v>
      </c>
      <c r="V825" s="112">
        <f>SUM(V823:V824)</f>
        <v>36628.775833333333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10066.5</v>
      </c>
      <c r="U827" s="15">
        <f>T827-S827</f>
        <v>671.09999999999854</v>
      </c>
      <c r="V827" s="279">
        <f>N827-T827</f>
        <v>16778.5</v>
      </c>
      <c r="W827" s="102">
        <v>18257</v>
      </c>
      <c r="X827" s="102"/>
      <c r="Y827" s="134"/>
      <c r="Z827" s="113">
        <f>IF((DATEDIF(G827,Z$4,"m"))&gt;=120,120,(DATEDIF(G827,Z$4,"m")))</f>
        <v>45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73556.400000000009</v>
      </c>
      <c r="U828" s="15">
        <f>T828-S828</f>
        <v>4903.7600000000093</v>
      </c>
      <c r="V828" s="279">
        <f>N828-T828</f>
        <v>122594.99999999999</v>
      </c>
      <c r="W828" s="102">
        <v>18058</v>
      </c>
      <c r="X828" s="102"/>
      <c r="Y828" s="134"/>
      <c r="Z828" s="113">
        <f>IF((DATEDIF(G828,Z$4,"m"))&gt;=120,120,(DATEDIF(G828,Z$4,"m")))</f>
        <v>45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83622.900000000009</v>
      </c>
      <c r="U829" s="112">
        <f>SUM(U827:U828)</f>
        <v>5574.8600000000079</v>
      </c>
      <c r="V829" s="112">
        <f>SUM(V827:V828)</f>
        <v>139373.5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9165.4407777777778</v>
      </c>
      <c r="U831" s="15">
        <f t="shared" ref="U831:U837" si="109">T831-S831</f>
        <v>624.91641666666692</v>
      </c>
      <c r="V831" s="279">
        <f t="shared" ref="V831:V837" si="110">N831-T831</f>
        <v>-1665.4437777777775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44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9165.4407777777778</v>
      </c>
      <c r="U832" s="15">
        <f t="shared" si="109"/>
        <v>624.91641666666692</v>
      </c>
      <c r="V832" s="279">
        <f t="shared" si="110"/>
        <v>-1665.4437777777775</v>
      </c>
      <c r="W832" s="102">
        <v>18253</v>
      </c>
      <c r="Z832" s="113">
        <f t="shared" si="111"/>
        <v>44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9165.4407777777778</v>
      </c>
      <c r="U833" s="15">
        <f t="shared" si="109"/>
        <v>624.91641666666692</v>
      </c>
      <c r="V833" s="279">
        <f t="shared" si="110"/>
        <v>-1665.4437777777775</v>
      </c>
      <c r="W833" s="102">
        <v>18308</v>
      </c>
      <c r="Z833" s="113">
        <f t="shared" si="111"/>
        <v>44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9165.4407777777778</v>
      </c>
      <c r="U834" s="15">
        <f t="shared" si="109"/>
        <v>624.91641666666692</v>
      </c>
      <c r="V834" s="279">
        <f t="shared" si="110"/>
        <v>-1665.4437777777775</v>
      </c>
      <c r="W834" s="102">
        <v>18308</v>
      </c>
      <c r="Z834" s="113">
        <f t="shared" si="111"/>
        <v>44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12710.947333333334</v>
      </c>
      <c r="U835" s="15">
        <f t="shared" si="109"/>
        <v>866.65549999999894</v>
      </c>
      <c r="V835" s="279">
        <f t="shared" si="110"/>
        <v>21956.272666666668</v>
      </c>
      <c r="W835" s="102">
        <v>18384</v>
      </c>
      <c r="X835" s="102"/>
      <c r="Y835" s="134"/>
      <c r="Z835" s="113">
        <f t="shared" si="111"/>
        <v>44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12710.947333333334</v>
      </c>
      <c r="U836" s="15">
        <f t="shared" si="109"/>
        <v>866.65549999999894</v>
      </c>
      <c r="V836" s="279">
        <f t="shared" si="110"/>
        <v>21956.272666666668</v>
      </c>
      <c r="W836" s="102">
        <v>18384</v>
      </c>
      <c r="X836" s="102"/>
      <c r="Y836" s="134"/>
      <c r="Z836" s="113">
        <f t="shared" si="111"/>
        <v>44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35045.633333333331</v>
      </c>
      <c r="U837" s="15">
        <f t="shared" si="109"/>
        <v>2389.4749999999985</v>
      </c>
      <c r="V837" s="279">
        <f t="shared" si="110"/>
        <v>60534.366666666669</v>
      </c>
      <c r="W837" s="102">
        <v>18325</v>
      </c>
      <c r="X837" s="102"/>
      <c r="Y837" s="134"/>
      <c r="Z837" s="113">
        <f t="shared" si="111"/>
        <v>44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97129.291111111103</v>
      </c>
      <c r="U838" s="108">
        <f>SUM(U831:U837)</f>
        <v>6622.4516666666641</v>
      </c>
      <c r="V838" s="108">
        <f>SUM(V831:V837)</f>
        <v>97785.136888888897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10816.7675</v>
      </c>
      <c r="U840" s="15">
        <f>T840-S840</f>
        <v>772.62625000000116</v>
      </c>
      <c r="V840" s="134">
        <f>N840-T840</f>
        <v>20089.282500000001</v>
      </c>
      <c r="W840" s="102">
        <v>18517</v>
      </c>
      <c r="X840" s="102"/>
      <c r="Y840" s="134"/>
      <c r="Z840" s="113">
        <f>IF((DATEDIF(G840,Z$4,"m"))&gt;=120,120,(DATEDIF(G840,Z$4,"m")))</f>
        <v>42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6044.5069999999996</v>
      </c>
      <c r="U841" s="15">
        <f>T841-S841</f>
        <v>431.7505000000001</v>
      </c>
      <c r="V841" s="134">
        <f>N841-T841</f>
        <v>11226.513000000001</v>
      </c>
      <c r="W841" s="102">
        <v>18517</v>
      </c>
      <c r="X841" s="102"/>
      <c r="Y841" s="134"/>
      <c r="Z841" s="113">
        <f>IF((DATEDIF(G841,Z$4,"m"))&gt;=120,120,(DATEDIF(G841,Z$4,"m")))</f>
        <v>42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6044.5069999999996</v>
      </c>
      <c r="U842" s="15">
        <f>T842-S842</f>
        <v>431.7505000000001</v>
      </c>
      <c r="V842" s="134">
        <f>N842-T842</f>
        <v>11226.513000000001</v>
      </c>
      <c r="W842" s="102">
        <v>18517</v>
      </c>
      <c r="X842" s="102"/>
      <c r="Y842" s="134"/>
      <c r="Z842" s="113">
        <f>IF((DATEDIF(G842,Z$4,"m"))&gt;=120,120,(DATEDIF(G842,Z$4,"m")))</f>
        <v>42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22905.781499999997</v>
      </c>
      <c r="U843" s="112">
        <f>SUM(U840:U842)</f>
        <v>1636.1272500000014</v>
      </c>
      <c r="V843" s="112">
        <f>SUM(V840:V842)</f>
        <v>42542.308499999999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3426.5750000000003</v>
      </c>
      <c r="U845" s="15">
        <f>T845-S845</f>
        <v>250.72500000000036</v>
      </c>
      <c r="V845" s="134">
        <f>N845-T845</f>
        <v>6603.4249999999993</v>
      </c>
      <c r="W845" s="102">
        <v>18561</v>
      </c>
      <c r="X845" s="102"/>
      <c r="Y845" s="134"/>
      <c r="Z845" s="113">
        <f>IF((DATEDIF(G845,Z$4,"m"))&gt;=120,120,(DATEDIF(G845,Z$4,"m")))</f>
        <v>41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2620.2416666666668</v>
      </c>
      <c r="U846" s="15">
        <f>T846-S846</f>
        <v>191.72500000000036</v>
      </c>
      <c r="V846" s="134">
        <f>N846-T846</f>
        <v>5049.7583333333332</v>
      </c>
      <c r="W846" s="102">
        <v>18561</v>
      </c>
      <c r="X846" s="102"/>
      <c r="Y846" s="134"/>
      <c r="Z846" s="113">
        <f>IF((DATEDIF(G846,Z$4,"m"))&gt;=120,120,(DATEDIF(G846,Z$4,"m")))</f>
        <v>41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6046.8166666666675</v>
      </c>
      <c r="U847" s="112">
        <f>SUM(U844:U846)</f>
        <v>442.45000000000073</v>
      </c>
      <c r="V847" s="112">
        <f>SUM(V844:V846)</f>
        <v>11653.183333333332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241524.78011111109</v>
      </c>
      <c r="U849" s="114">
        <f>+U821+U825+U829+U838+U843+U847</f>
        <v>16216.041416666674</v>
      </c>
      <c r="V849" s="114">
        <f>+V821+V825+V829+V838+V843+V847</f>
        <v>337141.23788888886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6009600.5241405694</v>
      </c>
      <c r="U851" s="293">
        <f>+U849+U817</f>
        <v>122526.50584778711</v>
      </c>
      <c r="V851" s="293">
        <f>+V849+V817</f>
        <v>1486682.1311042472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1690.1513333333332</v>
      </c>
      <c r="U853" s="15">
        <f>T853-S853</f>
        <v>133.43299999999999</v>
      </c>
      <c r="V853" s="134">
        <f>N853-T853</f>
        <v>3648.1686666666665</v>
      </c>
      <c r="W853" s="103" t="s">
        <v>2050</v>
      </c>
      <c r="X853" s="135"/>
      <c r="Y853" s="134"/>
      <c r="Z853" s="113">
        <f>IF((DATEDIF(G853,Z$4,"m"))&gt;=120,120,(DATEDIF(G853,Z$4,"m")))</f>
        <v>38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1690.1513333333332</v>
      </c>
      <c r="U854" s="15">
        <f>T854-S854</f>
        <v>133.43299999999999</v>
      </c>
      <c r="V854" s="134">
        <f>N854-T854</f>
        <v>3648.1686666666665</v>
      </c>
      <c r="W854" s="103" t="s">
        <v>2050</v>
      </c>
      <c r="X854" s="135"/>
      <c r="Y854" s="134"/>
      <c r="Z854" s="113">
        <f>IF((DATEDIF(G854,Z$4,"m"))&gt;=120,120,(DATEDIF(G854,Z$4,"m")))</f>
        <v>38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3380.3026666666665</v>
      </c>
      <c r="U855" s="112">
        <f>SUM(U852:U854)</f>
        <v>266.86599999999999</v>
      </c>
      <c r="V855" s="112">
        <f>SUM(V852:V854)</f>
        <v>7296.3373333333329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6287.3429066666658</v>
      </c>
      <c r="U858" s="15">
        <f t="shared" ref="U858:U864" si="114">T858-S858</f>
        <v>509.78456000000006</v>
      </c>
      <c r="V858" s="134">
        <f t="shared" ref="V858:V864" si="115">N858-T858</f>
        <v>14105.039493333334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37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6287.3429066666658</v>
      </c>
      <c r="U859" s="15">
        <f t="shared" si="114"/>
        <v>509.78456000000006</v>
      </c>
      <c r="V859" s="134">
        <f t="shared" si="115"/>
        <v>14105.039493333334</v>
      </c>
      <c r="W859" s="103" t="s">
        <v>2054</v>
      </c>
      <c r="X859" s="135"/>
      <c r="Y859" s="134"/>
      <c r="Z859" s="113">
        <f t="shared" si="116"/>
        <v>37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6287.3429066666658</v>
      </c>
      <c r="U860" s="15">
        <f t="shared" si="114"/>
        <v>509.78456000000006</v>
      </c>
      <c r="V860" s="134">
        <f t="shared" si="115"/>
        <v>14105.039493333334</v>
      </c>
      <c r="W860" s="103" t="s">
        <v>2054</v>
      </c>
      <c r="X860" s="135"/>
      <c r="Y860" s="134"/>
      <c r="Z860" s="113">
        <f t="shared" si="116"/>
        <v>37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1390.8629916666669</v>
      </c>
      <c r="U861" s="15">
        <f t="shared" si="114"/>
        <v>112.77267499999994</v>
      </c>
      <c r="V861" s="134">
        <f t="shared" si="115"/>
        <v>3121.0440083333333</v>
      </c>
      <c r="W861" s="103" t="s">
        <v>2054</v>
      </c>
      <c r="X861" s="135"/>
      <c r="Y861" s="134"/>
      <c r="Z861" s="113">
        <f t="shared" si="116"/>
        <v>37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1645.6736666666666</v>
      </c>
      <c r="U862" s="15">
        <f t="shared" si="114"/>
        <v>133.43299999999999</v>
      </c>
      <c r="V862" s="134">
        <f t="shared" si="115"/>
        <v>3692.6463333333331</v>
      </c>
      <c r="W862" s="103" t="s">
        <v>2054</v>
      </c>
      <c r="X862" s="135"/>
      <c r="Y862" s="134"/>
      <c r="Z862" s="113">
        <f t="shared" si="116"/>
        <v>37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1645.6736666666666</v>
      </c>
      <c r="U863" s="15">
        <f t="shared" si="114"/>
        <v>133.43299999999999</v>
      </c>
      <c r="V863" s="134">
        <f t="shared" si="115"/>
        <v>3692.6463333333331</v>
      </c>
      <c r="W863" s="103" t="s">
        <v>2054</v>
      </c>
      <c r="X863" s="135"/>
      <c r="Y863" s="134"/>
      <c r="Z863" s="113">
        <f t="shared" si="116"/>
        <v>37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1645.6736666666666</v>
      </c>
      <c r="U864" s="15">
        <f t="shared" si="114"/>
        <v>133.43299999999999</v>
      </c>
      <c r="V864" s="134">
        <f t="shared" si="115"/>
        <v>3692.6463333333331</v>
      </c>
      <c r="W864" s="103" t="s">
        <v>2054</v>
      </c>
      <c r="X864" s="135"/>
      <c r="Y864" s="134"/>
      <c r="Z864" s="113">
        <f t="shared" si="116"/>
        <v>37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25189.91271166666</v>
      </c>
      <c r="U865" s="112">
        <f>SUM(U857:U864)</f>
        <v>2042.4253550000001</v>
      </c>
      <c r="V865" s="112">
        <f>SUM(V857:V864)</f>
        <v>56514.101488333326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2187.0746666666669</v>
      </c>
      <c r="U868" s="15">
        <f>T868-S868</f>
        <v>205.03825000000006</v>
      </c>
      <c r="V868" s="134">
        <f>N868-T868</f>
        <v>6015.4553333333333</v>
      </c>
      <c r="W868" s="103" t="s">
        <v>2059</v>
      </c>
      <c r="X868" s="135"/>
      <c r="Y868" s="134"/>
      <c r="Z868" s="113">
        <f>IF((DATEDIF(G868,Z$4,"m"))&gt;=120,120,(DATEDIF(G868,Z$4,"m")))</f>
        <v>32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2187.0746666666669</v>
      </c>
      <c r="U869" s="112">
        <f>SUM(U868)</f>
        <v>205.03825000000006</v>
      </c>
      <c r="V869" s="112">
        <f>SUM(V868)</f>
        <v>6015.4553333333333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4865.9395416666666</v>
      </c>
      <c r="U871" s="15">
        <f>T871-S871</f>
        <v>470.89737500000047</v>
      </c>
      <c r="V871" s="134">
        <f>N871-T871</f>
        <v>13970.955458333334</v>
      </c>
      <c r="W871" s="103" t="s">
        <v>2064</v>
      </c>
      <c r="X871" s="135"/>
      <c r="Y871" s="134"/>
      <c r="Z871" s="113">
        <f>IF((DATEDIF(G871,Z$4,"m"))&gt;=120,120,(DATEDIF(G871,Z$4,"m")))</f>
        <v>31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4865.9395416666666</v>
      </c>
      <c r="U872" s="15">
        <f>T872-S872</f>
        <v>470.89737500000047</v>
      </c>
      <c r="V872" s="134">
        <f>N872-T872</f>
        <v>13970.955458333334</v>
      </c>
      <c r="W872" s="103" t="s">
        <v>2064</v>
      </c>
      <c r="X872" s="135"/>
      <c r="Y872" s="134"/>
      <c r="Z872" s="113">
        <f>IF((DATEDIF(G872,Z$4,"m"))&gt;=120,120,(DATEDIF(G872,Z$4,"m")))</f>
        <v>31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9731.8790833333333</v>
      </c>
      <c r="U873" s="112">
        <f>SUM(U871:U872)</f>
        <v>941.79475000000093</v>
      </c>
      <c r="V873" s="112">
        <f>SUM(V871:V872)</f>
        <v>27941.910916666668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123800.64666666667</v>
      </c>
      <c r="U875" s="15">
        <f t="shared" ref="U875:U888" si="119">T875-S875</f>
        <v>13264.354999999996</v>
      </c>
      <c r="V875" s="134">
        <f t="shared" ref="V875:V888" si="120">N875-T875</f>
        <v>406774.55333333329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28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4316.4333333333334</v>
      </c>
      <c r="U876" s="15">
        <f t="shared" si="119"/>
        <v>462.47499999999991</v>
      </c>
      <c r="V876" s="134">
        <f t="shared" si="120"/>
        <v>14183.566666666666</v>
      </c>
      <c r="W876" s="103" t="s">
        <v>2074</v>
      </c>
      <c r="X876" s="135"/>
      <c r="Y876" s="134"/>
      <c r="Z876" s="113">
        <f t="shared" si="121"/>
        <v>28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44562.466666666667</v>
      </c>
      <c r="U877" s="15">
        <f t="shared" si="119"/>
        <v>4774.5500000000029</v>
      </c>
      <c r="V877" s="134">
        <f t="shared" si="120"/>
        <v>146420.53333333333</v>
      </c>
      <c r="W877" s="103" t="s">
        <v>2078</v>
      </c>
      <c r="X877" s="135"/>
      <c r="Y877" s="134"/>
      <c r="Z877" s="113">
        <f t="shared" si="121"/>
        <v>28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44562.466666666667</v>
      </c>
      <c r="U878" s="15">
        <f t="shared" si="119"/>
        <v>4774.5500000000029</v>
      </c>
      <c r="V878" s="134">
        <f t="shared" si="120"/>
        <v>146420.53333333333</v>
      </c>
      <c r="W878" s="103" t="s">
        <v>2078</v>
      </c>
      <c r="X878" s="135"/>
      <c r="Y878" s="134"/>
      <c r="Z878" s="113">
        <f t="shared" si="121"/>
        <v>28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44562.466666666667</v>
      </c>
      <c r="U879" s="15">
        <f t="shared" si="119"/>
        <v>4774.5500000000029</v>
      </c>
      <c r="V879" s="134">
        <f t="shared" si="120"/>
        <v>146420.53333333333</v>
      </c>
      <c r="W879" s="103" t="s">
        <v>2078</v>
      </c>
      <c r="X879" s="135"/>
      <c r="Y879" s="134"/>
      <c r="Z879" s="113">
        <f t="shared" si="121"/>
        <v>28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1591.4546666666668</v>
      </c>
      <c r="U880" s="15">
        <f t="shared" si="119"/>
        <v>170.51299999999992</v>
      </c>
      <c r="V880" s="134">
        <f t="shared" si="120"/>
        <v>5230.0653333333339</v>
      </c>
      <c r="W880" s="103" t="s">
        <v>2078</v>
      </c>
      <c r="X880" s="135"/>
      <c r="Y880" s="134"/>
      <c r="Z880" s="113">
        <f t="shared" si="121"/>
        <v>28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1591.4546666666668</v>
      </c>
      <c r="U881" s="15">
        <f t="shared" si="119"/>
        <v>170.51299999999992</v>
      </c>
      <c r="V881" s="134">
        <f t="shared" si="120"/>
        <v>5230.0653333333339</v>
      </c>
      <c r="W881" s="103" t="s">
        <v>2078</v>
      </c>
      <c r="X881" s="135"/>
      <c r="Y881" s="134"/>
      <c r="Z881" s="113">
        <f t="shared" si="121"/>
        <v>28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1956.4113333333335</v>
      </c>
      <c r="U882" s="15">
        <f t="shared" si="119"/>
        <v>209.61549999999988</v>
      </c>
      <c r="V882" s="134">
        <f t="shared" si="120"/>
        <v>6429.2086666666673</v>
      </c>
      <c r="W882" s="103" t="s">
        <v>2078</v>
      </c>
      <c r="X882" s="135"/>
      <c r="Y882" s="134"/>
      <c r="Z882" s="113">
        <f t="shared" si="121"/>
        <v>28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1956.4113333333335</v>
      </c>
      <c r="U883" s="15">
        <f t="shared" si="119"/>
        <v>209.61549999999988</v>
      </c>
      <c r="V883" s="134">
        <f t="shared" si="120"/>
        <v>6429.2086666666673</v>
      </c>
      <c r="W883" s="103" t="s">
        <v>2078</v>
      </c>
      <c r="X883" s="135"/>
      <c r="Y883" s="134"/>
      <c r="Z883" s="113">
        <f t="shared" si="121"/>
        <v>28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1956.4113333333335</v>
      </c>
      <c r="U884" s="15">
        <f t="shared" si="119"/>
        <v>209.61549999999988</v>
      </c>
      <c r="V884" s="134">
        <f t="shared" si="120"/>
        <v>6429.2086666666673</v>
      </c>
      <c r="W884" s="103" t="s">
        <v>2078</v>
      </c>
      <c r="X884" s="135"/>
      <c r="Y884" s="134"/>
      <c r="Z884" s="113">
        <f t="shared" si="121"/>
        <v>28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1956.4113333333335</v>
      </c>
      <c r="U885" s="15">
        <f t="shared" si="119"/>
        <v>209.61549999999988</v>
      </c>
      <c r="V885" s="134">
        <f t="shared" si="120"/>
        <v>6429.2086666666673</v>
      </c>
      <c r="W885" s="103" t="s">
        <v>2078</v>
      </c>
      <c r="X885" s="135"/>
      <c r="Y885" s="134"/>
      <c r="Z885" s="113">
        <f t="shared" si="121"/>
        <v>28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1956.4113333333335</v>
      </c>
      <c r="U886" s="15">
        <f t="shared" si="119"/>
        <v>209.61549999999988</v>
      </c>
      <c r="V886" s="134">
        <f t="shared" si="120"/>
        <v>6429.2086666666673</v>
      </c>
      <c r="W886" s="103" t="s">
        <v>2078</v>
      </c>
      <c r="X886" s="135"/>
      <c r="Y886" s="134"/>
      <c r="Z886" s="113">
        <f t="shared" si="121"/>
        <v>28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1956.4113333333335</v>
      </c>
      <c r="U887" s="15">
        <f t="shared" si="119"/>
        <v>209.61549999999988</v>
      </c>
      <c r="V887" s="134">
        <f t="shared" si="120"/>
        <v>6429.2086666666673</v>
      </c>
      <c r="W887" s="103" t="s">
        <v>2078</v>
      </c>
      <c r="X887" s="135"/>
      <c r="Y887" s="134"/>
      <c r="Z887" s="113">
        <f t="shared" si="121"/>
        <v>28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1956.4113333333335</v>
      </c>
      <c r="U888" s="15">
        <f t="shared" si="119"/>
        <v>209.61549999999988</v>
      </c>
      <c r="V888" s="134">
        <f t="shared" si="120"/>
        <v>6429.2086666666673</v>
      </c>
      <c r="W888" s="103" t="s">
        <v>2078</v>
      </c>
      <c r="X888" s="135"/>
      <c r="Y888" s="134"/>
      <c r="Z888" s="113">
        <f t="shared" si="121"/>
        <v>28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278682.26866666682</v>
      </c>
      <c r="U889" s="108">
        <f>SUM(U875:U888)</f>
        <v>29858.8145</v>
      </c>
      <c r="V889" s="108">
        <f>SUM(V875:V888)</f>
        <v>915684.31133333314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319171.43779500015</v>
      </c>
      <c r="U891" s="114">
        <f>+U855+U865+U869+U873+U889</f>
        <v>33314.938855</v>
      </c>
      <c r="V891" s="114">
        <f>+V855+V865+V869+V873+V889</f>
        <v>1013452.1164049997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6328771.9619355695</v>
      </c>
      <c r="U893" s="293">
        <f>+U891+U851</f>
        <v>155841.44470278709</v>
      </c>
      <c r="V893" s="293">
        <f>+V891+V851</f>
        <v>2500134.2475092467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2510</v>
      </c>
      <c r="C895" s="96" t="s">
        <v>2511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2512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5122.5339999999997</v>
      </c>
      <c r="U895" s="15">
        <f t="shared" ref="U895:U897" si="124">T895-S895</f>
        <v>640.31674999999996</v>
      </c>
      <c r="V895" s="134">
        <f t="shared" ref="V895:V896" si="125">N895-T895</f>
        <v>20491.135999999999</v>
      </c>
      <c r="W895" s="103" t="s">
        <v>2078</v>
      </c>
      <c r="X895" s="135"/>
      <c r="Y895" s="134"/>
      <c r="Z895" s="113">
        <f>IF((DATEDIF(G895,Z$4,"m"))&gt;=120,120,(DATEDIF(G895,Z$4,"m")))</f>
        <v>24</v>
      </c>
    </row>
    <row r="896" spans="1:26" s="102" customFormat="1" ht="14.25" customHeight="1" x14ac:dyDescent="0.25">
      <c r="A896" s="96"/>
      <c r="B896" s="97" t="s">
        <v>2510</v>
      </c>
      <c r="C896" s="96" t="s">
        <v>2511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2512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5122.5339999999997</v>
      </c>
      <c r="U896" s="15">
        <f t="shared" si="124"/>
        <v>640.31674999999996</v>
      </c>
      <c r="V896" s="134">
        <f t="shared" si="125"/>
        <v>20491.135999999999</v>
      </c>
      <c r="W896" s="103" t="s">
        <v>2078</v>
      </c>
      <c r="X896" s="135"/>
      <c r="Y896" s="134"/>
      <c r="Z896" s="113">
        <f>IF((DATEDIF(G896,Z$4,"m"))&gt;=120,120,(DATEDIF(G896,Z$4,"m")))</f>
        <v>24</v>
      </c>
    </row>
    <row r="897" spans="1:26" s="102" customFormat="1" ht="14.25" customHeight="1" x14ac:dyDescent="0.25">
      <c r="A897" s="96"/>
      <c r="B897" s="97" t="s">
        <v>2513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2514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8266.4079999999994</v>
      </c>
      <c r="U897" s="15">
        <f t="shared" si="124"/>
        <v>1033.3010000000004</v>
      </c>
      <c r="V897" s="134">
        <f>N897-T897</f>
        <v>33066.631999999998</v>
      </c>
      <c r="W897" s="103" t="s">
        <v>2078</v>
      </c>
      <c r="X897" s="135"/>
      <c r="Y897" s="134"/>
      <c r="Z897" s="113">
        <f>IF((DATEDIF(G897,Z$4,"m"))&gt;=120,120,(DATEDIF(G897,Z$4,"m")))</f>
        <v>24</v>
      </c>
    </row>
    <row r="898" spans="1:26" x14ac:dyDescent="0.25">
      <c r="B898" s="104" t="s">
        <v>2509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18511.475999999999</v>
      </c>
      <c r="U898" s="108">
        <f t="shared" si="126"/>
        <v>2313.9345000000003</v>
      </c>
      <c r="V898" s="108">
        <f t="shared" si="126"/>
        <v>74048.903999999995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2578</v>
      </c>
      <c r="C900" s="96"/>
      <c r="D900" s="96"/>
      <c r="E900" s="96" t="s">
        <v>2581</v>
      </c>
      <c r="F900" s="96" t="s">
        <v>2579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2580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1526.8924999999999</v>
      </c>
      <c r="U900" s="15">
        <f t="shared" ref="U900" si="127">T900-S900</f>
        <v>218.12750000000005</v>
      </c>
      <c r="V900" s="134">
        <f>N900-T900</f>
        <v>7199.2075000000004</v>
      </c>
      <c r="W900" s="103"/>
      <c r="X900" s="135"/>
      <c r="Y900" s="134"/>
      <c r="Z900" s="113">
        <f>IF((DATEDIF(G900,Z$4,"m"))&gt;=120,120,(DATEDIF(G900,Z$4,"m")))</f>
        <v>21</v>
      </c>
    </row>
    <row r="901" spans="1:26" x14ac:dyDescent="0.25">
      <c r="B901" s="104" t="s">
        <v>2577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1526.8924999999999</v>
      </c>
      <c r="U901" s="108">
        <f t="shared" si="128"/>
        <v>218.12750000000005</v>
      </c>
      <c r="V901" s="108">
        <f t="shared" si="128"/>
        <v>7199.2075000000004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2588</v>
      </c>
      <c r="C903" s="96" t="s">
        <v>2590</v>
      </c>
      <c r="D903" s="96"/>
      <c r="E903" s="96"/>
      <c r="F903" s="96" t="s">
        <v>2579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2589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365.66666666666669</v>
      </c>
      <c r="U903" s="15">
        <f t="shared" ref="U903:U904" si="130">T903-S903</f>
        <v>54.849999999999966</v>
      </c>
      <c r="V903" s="134">
        <f t="shared" ref="V903" si="131">N903-T903</f>
        <v>1829.3333333333333</v>
      </c>
      <c r="W903" s="103" t="s">
        <v>2078</v>
      </c>
      <c r="X903" s="135"/>
      <c r="Y903" s="134"/>
      <c r="Z903" s="113">
        <f>IF((DATEDIF(G903,Z$4,"m"))&gt;=120,120,(DATEDIF(G903,Z$4,"m")))</f>
        <v>20</v>
      </c>
    </row>
    <row r="904" spans="1:26" s="102" customFormat="1" ht="14.25" customHeight="1" x14ac:dyDescent="0.25">
      <c r="A904" s="96"/>
      <c r="B904" s="97" t="s">
        <v>2588</v>
      </c>
      <c r="C904" s="96" t="s">
        <v>2590</v>
      </c>
      <c r="D904" s="96"/>
      <c r="E904" s="96"/>
      <c r="F904" s="96" t="s">
        <v>2579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2589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365.66666666666669</v>
      </c>
      <c r="U904" s="15">
        <f t="shared" si="130"/>
        <v>54.849999999999966</v>
      </c>
      <c r="V904" s="134">
        <f>N904-T904</f>
        <v>1829.3333333333333</v>
      </c>
      <c r="W904" s="103" t="s">
        <v>2078</v>
      </c>
      <c r="X904" s="135"/>
      <c r="Y904" s="134"/>
      <c r="Z904" s="113">
        <f>IF((DATEDIF(G904,Z$4,"m"))&gt;=120,120,(DATEDIF(G904,Z$4,"m")))</f>
        <v>20</v>
      </c>
    </row>
    <row r="905" spans="1:26" x14ac:dyDescent="0.25">
      <c r="B905" s="104" t="s">
        <v>2591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731.33333333333337</v>
      </c>
      <c r="U905" s="108">
        <f>SUBTOTAL(9,U903:U904)</f>
        <v>109.69999999999993</v>
      </c>
      <c r="V905" s="108">
        <f t="shared" si="133"/>
        <v>3658.6666666666665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2592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2596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776.32100000000003</v>
      </c>
      <c r="U907" s="15">
        <f t="shared" ref="U907:U908" si="136">T907-S907</f>
        <v>122.577</v>
      </c>
      <c r="V907" s="134">
        <f t="shared" ref="V907" si="137">N907-T907</f>
        <v>4127.759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19</v>
      </c>
    </row>
    <row r="908" spans="1:26" s="102" customFormat="1" ht="14.25" customHeight="1" x14ac:dyDescent="0.25">
      <c r="A908" s="96"/>
      <c r="B908" s="97" t="s">
        <v>2592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2596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776.32100000000003</v>
      </c>
      <c r="U908" s="15">
        <f t="shared" si="136"/>
        <v>122.577</v>
      </c>
      <c r="V908" s="134">
        <f>N908-T908</f>
        <v>4127.759</v>
      </c>
      <c r="W908" s="103" t="s">
        <v>2078</v>
      </c>
      <c r="X908" s="135"/>
      <c r="Y908" s="134"/>
      <c r="Z908" s="113">
        <f t="shared" si="138"/>
        <v>19</v>
      </c>
    </row>
    <row r="909" spans="1:26" x14ac:dyDescent="0.25">
      <c r="B909" s="97" t="s">
        <v>2593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2596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285.32300000000004</v>
      </c>
      <c r="U909" s="15">
        <f t="shared" ref="U909:U912" si="141">T909-S909</f>
        <v>45.051000000000016</v>
      </c>
      <c r="V909" s="134">
        <f t="shared" ref="V909:V912" si="142">N909-T909</f>
        <v>1517.7169999999999</v>
      </c>
      <c r="W909" s="103" t="s">
        <v>2078</v>
      </c>
      <c r="X909" s="135"/>
      <c r="Y909" s="134"/>
      <c r="Z909" s="113">
        <f t="shared" si="138"/>
        <v>19</v>
      </c>
    </row>
    <row r="910" spans="1:26" x14ac:dyDescent="0.25">
      <c r="B910" s="97" t="s">
        <v>2593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2596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285.32300000000004</v>
      </c>
      <c r="U910" s="15">
        <f t="shared" si="141"/>
        <v>45.051000000000016</v>
      </c>
      <c r="V910" s="134">
        <f t="shared" si="142"/>
        <v>1517.7169999999999</v>
      </c>
      <c r="W910" s="103" t="s">
        <v>2078</v>
      </c>
      <c r="X910" s="135"/>
      <c r="Y910" s="134"/>
      <c r="Z910" s="113">
        <f t="shared" si="138"/>
        <v>19</v>
      </c>
    </row>
    <row r="911" spans="1:26" x14ac:dyDescent="0.25">
      <c r="B911" s="97" t="s">
        <v>2594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2596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685.14633333333336</v>
      </c>
      <c r="U911" s="15">
        <f t="shared" si="141"/>
        <v>108.18100000000004</v>
      </c>
      <c r="V911" s="134">
        <f t="shared" si="142"/>
        <v>3643.0936666666666</v>
      </c>
      <c r="W911" s="103" t="s">
        <v>2078</v>
      </c>
      <c r="X911" s="135"/>
      <c r="Y911" s="134"/>
      <c r="Z911" s="113">
        <f t="shared" si="138"/>
        <v>19</v>
      </c>
    </row>
    <row r="912" spans="1:26" x14ac:dyDescent="0.25">
      <c r="B912" s="97" t="s">
        <v>2594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2596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685.14633333333336</v>
      </c>
      <c r="U912" s="15">
        <f t="shared" si="141"/>
        <v>108.18100000000004</v>
      </c>
      <c r="V912" s="134">
        <f t="shared" si="142"/>
        <v>3643.0936666666666</v>
      </c>
      <c r="W912" s="103" t="s">
        <v>2078</v>
      </c>
      <c r="X912" s="135"/>
      <c r="Y912" s="134"/>
      <c r="Z912" s="113">
        <f t="shared" si="138"/>
        <v>19</v>
      </c>
    </row>
    <row r="913" spans="1:26" x14ac:dyDescent="0.25">
      <c r="B913" s="104" t="s">
        <v>2595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3493.5806666666667</v>
      </c>
      <c r="U913" s="108">
        <f t="shared" si="143"/>
        <v>551.61800000000017</v>
      </c>
      <c r="V913" s="108">
        <f t="shared" si="143"/>
        <v>18577.139333333336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2597</v>
      </c>
      <c r="C915" s="96" t="s">
        <v>2598</v>
      </c>
      <c r="D915" s="96"/>
      <c r="E915" s="96"/>
      <c r="F915" s="96" t="s">
        <v>2599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2600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1949.1000000000001</v>
      </c>
      <c r="U915" s="15">
        <f t="shared" ref="U915" si="144">T915-S915</f>
        <v>324.84999999999991</v>
      </c>
      <c r="V915" s="134">
        <f>N915-T915</f>
        <v>11045.9</v>
      </c>
      <c r="W915" s="103"/>
      <c r="X915" s="135"/>
      <c r="Y915" s="134"/>
      <c r="Z915" s="113">
        <f>IF((DATEDIF(G915,Z$4,"m"))&gt;=120,120,(DATEDIF(G915,Z$4,"m")))</f>
        <v>18</v>
      </c>
    </row>
    <row r="916" spans="1:26" x14ac:dyDescent="0.25">
      <c r="B916" s="104" t="s">
        <v>2601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1949.1000000000001</v>
      </c>
      <c r="U916" s="108">
        <f t="shared" si="145"/>
        <v>324.84999999999991</v>
      </c>
      <c r="V916" s="108">
        <f t="shared" si="145"/>
        <v>11045.9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2603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2608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748.76499999999987</v>
      </c>
      <c r="U918" s="15">
        <f t="shared" ref="U918:U922" si="147">T918-S918</f>
        <v>132.13499999999999</v>
      </c>
      <c r="V918" s="134">
        <f>N918-T918</f>
        <v>4537.6350000000002</v>
      </c>
      <c r="W918" s="103" t="s">
        <v>2078</v>
      </c>
      <c r="X918" s="135"/>
      <c r="Y918" s="134"/>
      <c r="Z918" s="113">
        <f>IF((DATEDIF(G918,Z$4,"m"))&gt;=120,120,(DATEDIF(G918,Z$4,"m")))</f>
        <v>17</v>
      </c>
    </row>
    <row r="919" spans="1:26" x14ac:dyDescent="0.25">
      <c r="B919" s="97" t="s">
        <v>2604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2608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1136.5916666666667</v>
      </c>
      <c r="U919" s="15">
        <f t="shared" si="147"/>
        <v>200.57500000000005</v>
      </c>
      <c r="V919" s="134">
        <f t="shared" ref="V919:V922" si="149">N919-T919</f>
        <v>6887.4083333333328</v>
      </c>
      <c r="W919" s="103" t="s">
        <v>2078</v>
      </c>
      <c r="X919" s="135"/>
      <c r="Y919" s="134"/>
      <c r="Z919" s="113">
        <f>IF((DATEDIF(G919,Z$4,"m"))&gt;=120,120,(DATEDIF(G919,Z$4,"m")))</f>
        <v>17</v>
      </c>
    </row>
    <row r="920" spans="1:26" x14ac:dyDescent="0.25">
      <c r="B920" s="97" t="s">
        <v>2605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2608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520.08100000000002</v>
      </c>
      <c r="U920" s="15">
        <f t="shared" si="147"/>
        <v>91.778999999999996</v>
      </c>
      <c r="V920" s="134">
        <f t="shared" si="149"/>
        <v>3152.0789999999997</v>
      </c>
      <c r="W920" s="103" t="s">
        <v>2078</v>
      </c>
      <c r="X920" s="135"/>
      <c r="Y920" s="134"/>
      <c r="Z920" s="113">
        <f>IF((DATEDIF(G920,Z$4,"m"))&gt;=120,120,(DATEDIF(G920,Z$4,"m")))</f>
        <v>17</v>
      </c>
    </row>
    <row r="921" spans="1:26" x14ac:dyDescent="0.25">
      <c r="B921" s="97" t="s">
        <v>2606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2608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1582.5923333333333</v>
      </c>
      <c r="U921" s="15">
        <f t="shared" si="147"/>
        <v>279.28099999999995</v>
      </c>
      <c r="V921" s="134">
        <f t="shared" si="149"/>
        <v>9589.6476666666658</v>
      </c>
      <c r="W921" s="103" t="s">
        <v>2078</v>
      </c>
      <c r="X921" s="135"/>
      <c r="Y921" s="134"/>
      <c r="Z921" s="113">
        <f>IF((DATEDIF(G921,Z$4,"m"))&gt;=120,120,(DATEDIF(G921,Z$4,"m")))</f>
        <v>17</v>
      </c>
    </row>
    <row r="922" spans="1:26" x14ac:dyDescent="0.25">
      <c r="B922" s="97" t="s">
        <v>2607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2608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591.62833333333333</v>
      </c>
      <c r="U922" s="15">
        <f t="shared" si="147"/>
        <v>104.40499999999997</v>
      </c>
      <c r="V922" s="134">
        <f t="shared" si="149"/>
        <v>3585.5716666666667</v>
      </c>
      <c r="W922" s="103" t="s">
        <v>2078</v>
      </c>
      <c r="X922" s="135"/>
      <c r="Y922" s="134"/>
      <c r="Z922" s="113">
        <f>IF((DATEDIF(G922,Z$4,"m"))&gt;=120,120,(DATEDIF(G922,Z$4,"m")))</f>
        <v>17</v>
      </c>
    </row>
    <row r="923" spans="1:26" x14ac:dyDescent="0.25">
      <c r="B923" s="104" t="s">
        <v>2602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4579.6583333333328</v>
      </c>
      <c r="U923" s="108">
        <f>SUBTOTAL(9,U918:U922)</f>
        <v>808.17499999999995</v>
      </c>
      <c r="V923" s="108">
        <f>SUBTOTAL(9,V918:V922)</f>
        <v>27752.341666666664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2609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2611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245.30666666666664</v>
      </c>
      <c r="U925" s="15">
        <f t="shared" ref="U925" si="150">T925-S925</f>
        <v>45.995000000000005</v>
      </c>
      <c r="V925" s="134">
        <f>N925-T925</f>
        <v>1595.4933333333333</v>
      </c>
      <c r="W925" s="103"/>
      <c r="X925" s="135"/>
      <c r="Y925" s="134"/>
      <c r="Z925" s="113">
        <f>IF((DATEDIF(G925,Z$4,"m"))&gt;=120,120,(DATEDIF(G925,Z$4,"m")))</f>
        <v>16</v>
      </c>
    </row>
    <row r="926" spans="1:26" x14ac:dyDescent="0.25">
      <c r="B926" s="104" t="s">
        <v>2610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245.30666666666664</v>
      </c>
      <c r="U926" s="108">
        <f t="shared" si="151"/>
        <v>45.995000000000005</v>
      </c>
      <c r="V926" s="108">
        <f t="shared" si="151"/>
        <v>1595.4933333333333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31037.347499999993</v>
      </c>
      <c r="U928" s="114">
        <f>+U898+U901+U905+U913+U916+U923+U926</f>
        <v>4372.3999999999996</v>
      </c>
      <c r="V928" s="114">
        <f>+V898+V901+V905+V913+V916+V923+V926</f>
        <v>143877.65250000003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2639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2611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1020.3082499999999</v>
      </c>
      <c r="U931" s="15">
        <f>T931-S931</f>
        <v>235.45574999999997</v>
      </c>
      <c r="V931" s="134">
        <f>N931-T931</f>
        <v>8398.9217499999995</v>
      </c>
      <c r="Z931" s="113">
        <f>IF((DATEDIF(G931,Z$4,"m"))&gt;=120,120,(DATEDIF(G931,Z$4,"m")))</f>
        <v>13</v>
      </c>
    </row>
    <row r="932" spans="1:26" x14ac:dyDescent="0.25">
      <c r="B932" s="104" t="s">
        <v>2642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1020.3082499999999</v>
      </c>
      <c r="U932" s="108">
        <f t="shared" ref="U932:V932" si="152">SUM(U931)</f>
        <v>235.45574999999997</v>
      </c>
      <c r="V932" s="108">
        <f t="shared" si="152"/>
        <v>8398.9217499999995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1656.4808333333333</v>
      </c>
      <c r="U934" s="15">
        <f t="shared" ref="U934" si="154">T934-S934</f>
        <v>451.76749999999993</v>
      </c>
      <c r="V934" s="134">
        <f>N934-T934</f>
        <v>16415.219166666666</v>
      </c>
      <c r="W934" s="103" t="s">
        <v>2645</v>
      </c>
      <c r="X934" s="135"/>
      <c r="Y934" s="134"/>
      <c r="Z934" s="113">
        <f>IF((DATEDIF(G934,Z$4,"m"))&gt;=120,120,(DATEDIF(G934,Z$4,"m")))</f>
        <v>11</v>
      </c>
    </row>
    <row r="935" spans="1:26" x14ac:dyDescent="0.25">
      <c r="B935" s="104" t="s">
        <v>2644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1656.4808333333333</v>
      </c>
      <c r="U935" s="108">
        <f t="shared" ref="U935:V935" si="155">SUM(U934)</f>
        <v>451.76749999999993</v>
      </c>
      <c r="V935" s="108">
        <f t="shared" si="155"/>
        <v>16415.219166666666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2652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2653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361.005</v>
      </c>
      <c r="U937" s="15">
        <f t="shared" ref="U937" si="158">T937-S937</f>
        <v>120.33500000000001</v>
      </c>
      <c r="V937" s="134">
        <f t="shared" ref="V937" si="159">N937-T937</f>
        <v>4453.3949999999995</v>
      </c>
      <c r="W937" s="103"/>
      <c r="X937" s="135"/>
      <c r="Y937" s="134"/>
      <c r="Z937" s="113">
        <f t="shared" ref="Z937:Z947" si="160">IF((DATEDIF(G937,Z$4,"m"))&gt;=120,120,(DATEDIF(G937,Z$4,"m")))</f>
        <v>9</v>
      </c>
    </row>
    <row r="938" spans="1:26" s="102" customFormat="1" ht="14.25" customHeight="1" x14ac:dyDescent="0.25">
      <c r="A938" s="96"/>
      <c r="B938" s="97" t="s">
        <v>2652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2653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361.005</v>
      </c>
      <c r="U938" s="15">
        <f t="shared" ref="U938:U940" si="163">T938-S938</f>
        <v>120.33500000000001</v>
      </c>
      <c r="V938" s="134">
        <f t="shared" ref="V938:V940" si="164">N938-T938</f>
        <v>4453.3949999999995</v>
      </c>
      <c r="W938" s="103"/>
      <c r="X938" s="135"/>
      <c r="Y938" s="134"/>
      <c r="Z938" s="113">
        <f t="shared" si="160"/>
        <v>9</v>
      </c>
    </row>
    <row r="939" spans="1:26" s="102" customFormat="1" ht="14.25" customHeight="1" x14ac:dyDescent="0.25">
      <c r="A939" s="96"/>
      <c r="B939" s="97" t="s">
        <v>2652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2653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361.005</v>
      </c>
      <c r="U939" s="15">
        <f t="shared" si="163"/>
        <v>120.33500000000001</v>
      </c>
      <c r="V939" s="134">
        <f t="shared" si="164"/>
        <v>4453.3949999999995</v>
      </c>
      <c r="W939" s="103"/>
      <c r="X939" s="135"/>
      <c r="Y939" s="134"/>
      <c r="Z939" s="113">
        <f t="shared" si="160"/>
        <v>9</v>
      </c>
    </row>
    <row r="940" spans="1:26" s="102" customFormat="1" ht="14.25" customHeight="1" x14ac:dyDescent="0.25">
      <c r="A940" s="96"/>
      <c r="B940" s="97" t="s">
        <v>2652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2653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361.005</v>
      </c>
      <c r="U940" s="15">
        <f t="shared" si="163"/>
        <v>120.33500000000001</v>
      </c>
      <c r="V940" s="134">
        <f t="shared" si="164"/>
        <v>4453.3949999999995</v>
      </c>
      <c r="W940" s="103"/>
      <c r="X940" s="135"/>
      <c r="Y940" s="134"/>
      <c r="Z940" s="113">
        <f t="shared" si="160"/>
        <v>9</v>
      </c>
    </row>
    <row r="941" spans="1:26" s="102" customFormat="1" ht="14.25" customHeight="1" x14ac:dyDescent="0.25">
      <c r="A941" s="96"/>
      <c r="B941" s="97" t="s">
        <v>2655</v>
      </c>
      <c r="C941" s="96"/>
      <c r="D941" s="96" t="s">
        <v>2656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2653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654.11699999999996</v>
      </c>
      <c r="U941" s="15">
        <f t="shared" ref="U941" si="167">T941-S941</f>
        <v>218.03899999999999</v>
      </c>
      <c r="V941" s="134">
        <f t="shared" ref="V941" si="168">N941-T941</f>
        <v>8068.4429999999993</v>
      </c>
      <c r="W941" s="103"/>
      <c r="X941" s="135"/>
      <c r="Y941" s="134"/>
      <c r="Z941" s="113">
        <f t="shared" si="160"/>
        <v>9</v>
      </c>
    </row>
    <row r="942" spans="1:26" s="102" customFormat="1" ht="14.25" customHeight="1" x14ac:dyDescent="0.25">
      <c r="A942" s="96"/>
      <c r="B942" s="97" t="s">
        <v>2655</v>
      </c>
      <c r="C942" s="96"/>
      <c r="D942" s="96" t="s">
        <v>2656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2653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654.11699999999996</v>
      </c>
      <c r="U942" s="15">
        <f t="shared" ref="U942:U946" si="171">T942-S942</f>
        <v>218.03899999999999</v>
      </c>
      <c r="V942" s="134">
        <f t="shared" ref="V942:V946" si="172">N942-T942</f>
        <v>8068.4429999999993</v>
      </c>
      <c r="W942" s="103"/>
      <c r="X942" s="135"/>
      <c r="Y942" s="134"/>
      <c r="Z942" s="113">
        <f t="shared" si="160"/>
        <v>9</v>
      </c>
    </row>
    <row r="943" spans="1:26" s="102" customFormat="1" ht="14.25" customHeight="1" x14ac:dyDescent="0.25">
      <c r="A943" s="96"/>
      <c r="B943" s="97" t="s">
        <v>2655</v>
      </c>
      <c r="C943" s="96"/>
      <c r="D943" s="96" t="s">
        <v>2656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2653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654.11699999999996</v>
      </c>
      <c r="U943" s="15">
        <f t="shared" si="171"/>
        <v>218.03899999999999</v>
      </c>
      <c r="V943" s="134">
        <f t="shared" si="172"/>
        <v>8068.4429999999993</v>
      </c>
      <c r="W943" s="103"/>
      <c r="X943" s="135"/>
      <c r="Y943" s="134"/>
      <c r="Z943" s="113">
        <f t="shared" si="160"/>
        <v>9</v>
      </c>
    </row>
    <row r="944" spans="1:26" s="102" customFormat="1" ht="14.25" customHeight="1" x14ac:dyDescent="0.25">
      <c r="A944" s="96"/>
      <c r="B944" s="97" t="s">
        <v>2655</v>
      </c>
      <c r="C944" s="96"/>
      <c r="D944" s="96" t="s">
        <v>2656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2653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654.11699999999996</v>
      </c>
      <c r="U944" s="15">
        <f t="shared" si="171"/>
        <v>218.03899999999999</v>
      </c>
      <c r="V944" s="134">
        <f t="shared" si="172"/>
        <v>8068.4429999999993</v>
      </c>
      <c r="W944" s="103"/>
      <c r="X944" s="135"/>
      <c r="Y944" s="134"/>
      <c r="Z944" s="113">
        <f t="shared" si="160"/>
        <v>9</v>
      </c>
    </row>
    <row r="945" spans="1:26" s="102" customFormat="1" ht="14.25" customHeight="1" x14ac:dyDescent="0.25">
      <c r="A945" s="96"/>
      <c r="B945" s="97" t="s">
        <v>2655</v>
      </c>
      <c r="C945" s="96"/>
      <c r="D945" s="96" t="s">
        <v>2656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2653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654.11699999999996</v>
      </c>
      <c r="U945" s="15">
        <f t="shared" si="171"/>
        <v>218.03899999999999</v>
      </c>
      <c r="V945" s="134">
        <f t="shared" si="172"/>
        <v>8068.4429999999993</v>
      </c>
      <c r="W945" s="103"/>
      <c r="X945" s="135"/>
      <c r="Y945" s="134"/>
      <c r="Z945" s="113">
        <f t="shared" si="160"/>
        <v>9</v>
      </c>
    </row>
    <row r="946" spans="1:26" s="102" customFormat="1" ht="14.25" customHeight="1" x14ac:dyDescent="0.25">
      <c r="A946" s="96"/>
      <c r="B946" s="97" t="s">
        <v>2655</v>
      </c>
      <c r="C946" s="96"/>
      <c r="D946" s="96" t="s">
        <v>2656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2653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654.11699999999996</v>
      </c>
      <c r="U946" s="15">
        <f t="shared" si="171"/>
        <v>218.03899999999999</v>
      </c>
      <c r="V946" s="134">
        <f t="shared" si="172"/>
        <v>8068.4429999999993</v>
      </c>
      <c r="W946" s="103"/>
      <c r="X946" s="135"/>
      <c r="Y946" s="134"/>
      <c r="Z946" s="113">
        <f t="shared" si="160"/>
        <v>9</v>
      </c>
    </row>
    <row r="947" spans="1:26" s="102" customFormat="1" ht="14.25" customHeight="1" x14ac:dyDescent="0.25">
      <c r="A947" s="96"/>
      <c r="B947" s="97" t="s">
        <v>2658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2657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1647.3525000000002</v>
      </c>
      <c r="U947" s="15">
        <f t="shared" ref="U947" si="174">T947-S947</f>
        <v>549.11750000000006</v>
      </c>
      <c r="V947" s="134">
        <f t="shared" ref="V947" si="175">N947-T947</f>
        <v>20318.3475</v>
      </c>
      <c r="W947" s="103"/>
      <c r="X947" s="135"/>
      <c r="Y947" s="134"/>
      <c r="Z947" s="113">
        <f t="shared" si="160"/>
        <v>9</v>
      </c>
    </row>
    <row r="948" spans="1:26" x14ac:dyDescent="0.25">
      <c r="B948" s="104" t="s">
        <v>2654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7016.0745000000006</v>
      </c>
      <c r="U948" s="108">
        <f>SUBTOTAL(9,U937:U947)</f>
        <v>2338.6914999999999</v>
      </c>
      <c r="V948" s="108">
        <f>SUBTOTAL(9,V937:V947)</f>
        <v>86542.585500000001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2671</v>
      </c>
      <c r="C950" s="96"/>
      <c r="D950" s="96" t="s">
        <v>2672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2674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330.96266666666662</v>
      </c>
      <c r="U950" s="15">
        <f t="shared" ref="U950" si="177">T950-S950</f>
        <v>124.11099999999999</v>
      </c>
      <c r="V950" s="134">
        <f t="shared" ref="V950" si="178">N950-T950</f>
        <v>4634.4773333333333</v>
      </c>
      <c r="W950" s="103"/>
      <c r="X950" s="135"/>
      <c r="Y950" s="134"/>
      <c r="Z950" s="113">
        <f>IF((DATEDIF(G950,Z$4,"m"))&gt;=120,120,(DATEDIF(G950,Z$4,"m")))</f>
        <v>8</v>
      </c>
    </row>
    <row r="951" spans="1:26" x14ac:dyDescent="0.25">
      <c r="B951" s="104" t="s">
        <v>2673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330.96266666666662</v>
      </c>
      <c r="U951" s="108">
        <f t="shared" ref="U951:V951" si="179">SUM(U950)</f>
        <v>124.11099999999999</v>
      </c>
      <c r="V951" s="108">
        <f t="shared" si="179"/>
        <v>4634.4773333333333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2675</v>
      </c>
      <c r="C953" s="96"/>
      <c r="D953" s="96" t="s">
        <v>2676</v>
      </c>
      <c r="E953" s="96"/>
      <c r="F953" s="96" t="s">
        <v>2677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2678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500.39149999999995</v>
      </c>
      <c r="U953" s="15">
        <f t="shared" ref="U953" si="181">T953-S953</f>
        <v>214.45349999999996</v>
      </c>
      <c r="V953" s="134">
        <f t="shared" ref="V953" si="182">N953-T953</f>
        <v>8078.7484999999997</v>
      </c>
      <c r="W953" s="103"/>
      <c r="X953" s="135"/>
      <c r="Y953" s="134"/>
      <c r="Z953" s="113">
        <f>IF((DATEDIF(G953,Z$4,"m"))&gt;=120,120,(DATEDIF(G953,Z$4,"m")))</f>
        <v>7</v>
      </c>
    </row>
    <row r="954" spans="1:26" s="102" customFormat="1" ht="14.25" customHeight="1" x14ac:dyDescent="0.25">
      <c r="A954" s="96"/>
      <c r="B954" s="97" t="s">
        <v>2675</v>
      </c>
      <c r="C954" s="96"/>
      <c r="D954" s="96" t="s">
        <v>2676</v>
      </c>
      <c r="E954" s="96"/>
      <c r="F954" s="96" t="s">
        <v>2677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2678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500.39149999999995</v>
      </c>
      <c r="U954" s="15">
        <f t="shared" ref="U954:U955" si="185">T954-S954</f>
        <v>214.45349999999996</v>
      </c>
      <c r="V954" s="134">
        <f t="shared" ref="V954:V955" si="186">N954-T954</f>
        <v>8078.7484999999997</v>
      </c>
      <c r="W954" s="103"/>
      <c r="X954" s="135"/>
      <c r="Y954" s="134"/>
      <c r="Z954" s="113">
        <f>IF((DATEDIF(G954,Z$4,"m"))&gt;=120,120,(DATEDIF(G954,Z$4,"m")))</f>
        <v>7</v>
      </c>
    </row>
    <row r="955" spans="1:26" s="102" customFormat="1" ht="14.25" customHeight="1" x14ac:dyDescent="0.25">
      <c r="A955" s="96"/>
      <c r="B955" s="97" t="s">
        <v>2675</v>
      </c>
      <c r="C955" s="96"/>
      <c r="D955" s="96" t="s">
        <v>2676</v>
      </c>
      <c r="E955" s="96"/>
      <c r="F955" s="96" t="s">
        <v>2677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2678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500.39149999999995</v>
      </c>
      <c r="U955" s="15">
        <f t="shared" si="185"/>
        <v>214.45349999999996</v>
      </c>
      <c r="V955" s="134">
        <f t="shared" si="186"/>
        <v>8078.7484999999997</v>
      </c>
      <c r="W955" s="103"/>
      <c r="X955" s="135"/>
      <c r="Y955" s="134"/>
      <c r="Z955" s="113">
        <f>IF((DATEDIF(G955,Z$4,"m"))&gt;=120,120,(DATEDIF(G955,Z$4,"m")))</f>
        <v>7</v>
      </c>
    </row>
    <row r="956" spans="1:26" x14ac:dyDescent="0.25">
      <c r="B956" s="104" t="s">
        <v>2692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1501.1744999999999</v>
      </c>
      <c r="U956" s="108">
        <f t="shared" si="187"/>
        <v>643.36049999999989</v>
      </c>
      <c r="V956" s="108">
        <f t="shared" si="187"/>
        <v>24236.245499999997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2716</v>
      </c>
      <c r="C958" s="96" t="s">
        <v>2717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2694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245.79166666666666</v>
      </c>
      <c r="U958" s="15">
        <f t="shared" ref="U958:U961" si="190">T958-S958</f>
        <v>147.47499999999999</v>
      </c>
      <c r="V958" s="134">
        <f t="shared" ref="V958:V961" si="191">N958-T958</f>
        <v>5654.208333333333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5</v>
      </c>
    </row>
    <row r="959" spans="1:26" s="102" customFormat="1" ht="14.25" customHeight="1" x14ac:dyDescent="0.25">
      <c r="A959" s="96"/>
      <c r="B959" s="97" t="s">
        <v>2652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2694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200.55833333333334</v>
      </c>
      <c r="U959" s="15">
        <f t="shared" si="190"/>
        <v>120.33500000000001</v>
      </c>
      <c r="V959" s="134">
        <f t="shared" si="191"/>
        <v>4613.8416666666662</v>
      </c>
      <c r="W959" s="103"/>
      <c r="X959" s="135"/>
      <c r="Y959" s="134"/>
      <c r="Z959" s="113">
        <f t="shared" si="192"/>
        <v>5</v>
      </c>
    </row>
    <row r="960" spans="1:26" s="102" customFormat="1" ht="14.25" customHeight="1" x14ac:dyDescent="0.25">
      <c r="A960" s="96"/>
      <c r="B960" s="97" t="s">
        <v>2652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2694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200.55833333333334</v>
      </c>
      <c r="U960" s="15">
        <f t="shared" si="190"/>
        <v>120.33500000000001</v>
      </c>
      <c r="V960" s="134">
        <f t="shared" si="191"/>
        <v>4613.8416666666662</v>
      </c>
      <c r="W960" s="103"/>
      <c r="X960" s="135"/>
      <c r="Y960" s="134"/>
      <c r="Z960" s="113">
        <f t="shared" si="192"/>
        <v>5</v>
      </c>
    </row>
    <row r="961" spans="1:26" s="102" customFormat="1" ht="14.25" customHeight="1" x14ac:dyDescent="0.25">
      <c r="A961" s="96"/>
      <c r="B961" s="97" t="s">
        <v>2695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2694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293.97499999999997</v>
      </c>
      <c r="U961" s="15">
        <f t="shared" si="190"/>
        <v>176.38499999999999</v>
      </c>
      <c r="V961" s="134">
        <f t="shared" si="191"/>
        <v>6762.4249999999993</v>
      </c>
      <c r="W961" s="103"/>
      <c r="X961" s="135"/>
      <c r="Y961" s="134"/>
      <c r="Z961" s="113">
        <f t="shared" si="192"/>
        <v>5</v>
      </c>
    </row>
    <row r="962" spans="1:26" s="102" customFormat="1" ht="14.25" customHeight="1" x14ac:dyDescent="0.25">
      <c r="A962" s="96"/>
      <c r="B962" s="97" t="s">
        <v>2695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2694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293.97499999999997</v>
      </c>
      <c r="U962" s="15">
        <f t="shared" ref="U962:U964" si="195">T962-S962</f>
        <v>176.38499999999999</v>
      </c>
      <c r="V962" s="134">
        <f t="shared" ref="V962:V964" si="196">N962-T962</f>
        <v>6762.4249999999993</v>
      </c>
      <c r="W962" s="103"/>
      <c r="X962" s="135"/>
      <c r="Y962" s="134"/>
      <c r="Z962" s="113">
        <f t="shared" si="192"/>
        <v>5</v>
      </c>
    </row>
    <row r="963" spans="1:26" s="102" customFormat="1" ht="14.25" customHeight="1" x14ac:dyDescent="0.25">
      <c r="A963" s="96"/>
      <c r="B963" s="97" t="s">
        <v>2695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2694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293.97499999999997</v>
      </c>
      <c r="U963" s="15">
        <f t="shared" si="195"/>
        <v>176.38499999999999</v>
      </c>
      <c r="V963" s="134">
        <f t="shared" si="196"/>
        <v>6762.4249999999993</v>
      </c>
      <c r="W963" s="103"/>
      <c r="X963" s="135"/>
      <c r="Y963" s="134"/>
      <c r="Z963" s="113">
        <f t="shared" si="192"/>
        <v>5</v>
      </c>
    </row>
    <row r="964" spans="1:26" s="102" customFormat="1" ht="14.25" customHeight="1" x14ac:dyDescent="0.25">
      <c r="A964" s="96"/>
      <c r="B964" s="97" t="s">
        <v>2695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2694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293.97499999999997</v>
      </c>
      <c r="U964" s="15">
        <f t="shared" si="195"/>
        <v>176.38499999999999</v>
      </c>
      <c r="V964" s="134">
        <f t="shared" si="196"/>
        <v>6762.4249999999993</v>
      </c>
      <c r="W964" s="103"/>
      <c r="X964" s="135"/>
      <c r="Y964" s="134"/>
      <c r="Z964" s="113">
        <f t="shared" si="192"/>
        <v>5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2696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2657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303.65814812500003</v>
      </c>
      <c r="U966" s="15">
        <f t="shared" ref="U966:U969" si="199">T966-S966</f>
        <v>182.194888875</v>
      </c>
      <c r="V966" s="134">
        <f t="shared" ref="V966:V969" si="200">N966-T966</f>
        <v>6985.1374068749992</v>
      </c>
      <c r="W966" s="103"/>
      <c r="X966" s="135"/>
      <c r="Y966" s="134"/>
      <c r="Z966" s="113">
        <f>IF((DATEDIF(G966,Z$4,"m"))&gt;=120,120,(DATEDIF(G966,Z$4,"m")))</f>
        <v>5</v>
      </c>
    </row>
    <row r="967" spans="1:26" s="102" customFormat="1" ht="14.25" customHeight="1" x14ac:dyDescent="0.25">
      <c r="A967" s="96"/>
      <c r="B967" s="97" t="s">
        <v>2696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2657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303.65814812500003</v>
      </c>
      <c r="U967" s="15">
        <f t="shared" si="199"/>
        <v>182.194888875</v>
      </c>
      <c r="V967" s="134">
        <f t="shared" si="200"/>
        <v>6985.1374068749992</v>
      </c>
      <c r="W967" s="103"/>
      <c r="X967" s="135"/>
      <c r="Y967" s="134"/>
      <c r="Z967" s="113">
        <f>IF((DATEDIF(G967,Z$4,"m"))&gt;=120,120,(DATEDIF(G967,Z$4,"m")))</f>
        <v>5</v>
      </c>
    </row>
    <row r="968" spans="1:26" s="102" customFormat="1" ht="14.25" customHeight="1" x14ac:dyDescent="0.25">
      <c r="A968" s="96"/>
      <c r="B968" s="97" t="s">
        <v>2695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2697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255.625</v>
      </c>
      <c r="U968" s="15">
        <f t="shared" si="199"/>
        <v>153.375</v>
      </c>
      <c r="V968" s="134">
        <f t="shared" si="200"/>
        <v>5880.375</v>
      </c>
      <c r="W968" s="103"/>
      <c r="X968" s="135"/>
      <c r="Y968" s="134"/>
      <c r="Z968" s="113">
        <f>IF((DATEDIF(G968,Z$4,"m"))&gt;=120,120,(DATEDIF(G968,Z$4,"m")))</f>
        <v>5</v>
      </c>
    </row>
    <row r="969" spans="1:26" s="102" customFormat="1" ht="14.25" customHeight="1" x14ac:dyDescent="0.25">
      <c r="A969" s="96"/>
      <c r="B969" s="97" t="s">
        <v>2652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2697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200.55833333333334</v>
      </c>
      <c r="U969" s="15">
        <f t="shared" si="199"/>
        <v>120.33500000000001</v>
      </c>
      <c r="V969" s="134">
        <f t="shared" si="200"/>
        <v>4613.8416666666662</v>
      </c>
      <c r="W969" s="103"/>
      <c r="X969" s="135"/>
      <c r="Y969" s="134"/>
      <c r="Z969" s="113">
        <f>IF((DATEDIF(G969,Z$4,"m"))&gt;=120,120,(DATEDIF(G969,Z$4,"m")))</f>
        <v>5</v>
      </c>
    </row>
    <row r="970" spans="1:26" x14ac:dyDescent="0.25">
      <c r="B970" s="104" t="s">
        <v>2693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2886.3079629166664</v>
      </c>
      <c r="U970" s="108">
        <f>SUBTOTAL(9,U958:U969)</f>
        <v>1731.7847777500001</v>
      </c>
      <c r="V970" s="108">
        <f>SUBTOTAL(9,V958:V969)</f>
        <v>66396.083147083322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2510</v>
      </c>
      <c r="C974" s="96" t="s">
        <v>2511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2714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774.04666666666674</v>
      </c>
      <c r="U974" s="15">
        <f>T974-S974</f>
        <v>580.53500000000008</v>
      </c>
      <c r="V974" s="134">
        <f t="shared" ref="V974:V975" si="203">N974-T974</f>
        <v>22448.353333333336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4</v>
      </c>
    </row>
    <row r="975" spans="1:26" s="102" customFormat="1" ht="14.25" customHeight="1" x14ac:dyDescent="0.25">
      <c r="A975" s="96"/>
      <c r="B975" s="97" t="s">
        <v>2652</v>
      </c>
      <c r="C975" s="96" t="s">
        <v>2715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2714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160.44666666666666</v>
      </c>
      <c r="U975" s="15">
        <f t="shared" ref="U975" si="205">T975-S975</f>
        <v>120.33499999999999</v>
      </c>
      <c r="V975" s="134">
        <f t="shared" si="203"/>
        <v>4653.9533333333329</v>
      </c>
      <c r="W975" s="103"/>
      <c r="X975" s="135"/>
      <c r="Y975" s="134"/>
      <c r="Z975" s="113">
        <f t="shared" si="204"/>
        <v>4</v>
      </c>
    </row>
    <row r="976" spans="1:26" s="102" customFormat="1" ht="14.25" customHeight="1" x14ac:dyDescent="0.25">
      <c r="A976" s="96"/>
      <c r="B976" s="97" t="s">
        <v>2652</v>
      </c>
      <c r="C976" s="96" t="s">
        <v>2715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2714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160.44666666666666</v>
      </c>
      <c r="U976" s="15">
        <f t="shared" ref="U976:U977" si="208">T976-S976</f>
        <v>120.33499999999999</v>
      </c>
      <c r="V976" s="134">
        <f t="shared" ref="V976:V977" si="209">N976-T976</f>
        <v>4653.9533333333329</v>
      </c>
      <c r="W976" s="103"/>
      <c r="X976" s="135"/>
      <c r="Y976" s="134"/>
      <c r="Z976" s="113">
        <f t="shared" si="204"/>
        <v>4</v>
      </c>
    </row>
    <row r="977" spans="1:26" s="102" customFormat="1" ht="14.25" customHeight="1" x14ac:dyDescent="0.25">
      <c r="A977" s="96"/>
      <c r="B977" s="97" t="s">
        <v>2652</v>
      </c>
      <c r="C977" s="96" t="s">
        <v>2715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2714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160.44666666666666</v>
      </c>
      <c r="U977" s="15">
        <f t="shared" si="208"/>
        <v>120.33499999999999</v>
      </c>
      <c r="V977" s="134">
        <f t="shared" si="209"/>
        <v>4653.9533333333329</v>
      </c>
      <c r="W977" s="103"/>
      <c r="X977" s="135"/>
      <c r="Y977" s="134"/>
      <c r="Z977" s="113">
        <f t="shared" si="204"/>
        <v>4</v>
      </c>
    </row>
    <row r="978" spans="1:26" s="102" customFormat="1" ht="14.25" customHeight="1" x14ac:dyDescent="0.25">
      <c r="A978" s="96"/>
      <c r="B978" s="97" t="s">
        <v>2695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2714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235.17999999999998</v>
      </c>
      <c r="U978" s="15">
        <f t="shared" ref="U978" si="212">T978-S978</f>
        <v>176.38499999999999</v>
      </c>
      <c r="V978" s="134">
        <f t="shared" ref="V978" si="213">N978-T978</f>
        <v>6821.2199999999993</v>
      </c>
      <c r="W978" s="103"/>
      <c r="X978" s="135"/>
      <c r="Y978" s="134"/>
      <c r="Z978" s="113">
        <f t="shared" si="204"/>
        <v>4</v>
      </c>
    </row>
    <row r="979" spans="1:26" s="102" customFormat="1" ht="14.25" customHeight="1" x14ac:dyDescent="0.25">
      <c r="A979" s="96"/>
      <c r="B979" s="97" t="s">
        <v>2695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2714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235.17999999999998</v>
      </c>
      <c r="U979" s="15">
        <f t="shared" ref="U979:U992" si="216">T979-S979</f>
        <v>176.38499999999999</v>
      </c>
      <c r="V979" s="134">
        <f t="shared" ref="V979:V992" si="217">N979-T979</f>
        <v>6821.2199999999993</v>
      </c>
      <c r="W979" s="103"/>
      <c r="X979" s="135"/>
      <c r="Y979" s="134"/>
      <c r="Z979" s="113">
        <f t="shared" si="204"/>
        <v>4</v>
      </c>
    </row>
    <row r="980" spans="1:26" s="102" customFormat="1" ht="14.25" customHeight="1" x14ac:dyDescent="0.25">
      <c r="A980" s="96"/>
      <c r="B980" s="97" t="s">
        <v>2695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2714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235.17999999999998</v>
      </c>
      <c r="U980" s="15">
        <f t="shared" si="216"/>
        <v>176.38499999999999</v>
      </c>
      <c r="V980" s="134">
        <f t="shared" si="217"/>
        <v>6821.2199999999993</v>
      </c>
      <c r="W980" s="103"/>
      <c r="X980" s="135"/>
      <c r="Y980" s="134"/>
      <c r="Z980" s="113">
        <f t="shared" si="204"/>
        <v>4</v>
      </c>
    </row>
    <row r="981" spans="1:26" s="102" customFormat="1" ht="14.25" customHeight="1" x14ac:dyDescent="0.25">
      <c r="A981" s="96"/>
      <c r="B981" s="97" t="s">
        <v>2695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2714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235.17999999999998</v>
      </c>
      <c r="U981" s="15">
        <f t="shared" si="216"/>
        <v>176.38499999999999</v>
      </c>
      <c r="V981" s="134">
        <f t="shared" si="217"/>
        <v>6821.2199999999993</v>
      </c>
      <c r="W981" s="103"/>
      <c r="X981" s="135"/>
      <c r="Y981" s="134"/>
      <c r="Z981" s="113">
        <f t="shared" si="204"/>
        <v>4</v>
      </c>
    </row>
    <row r="982" spans="1:26" s="102" customFormat="1" ht="14.25" customHeight="1" x14ac:dyDescent="0.25">
      <c r="A982" s="96"/>
      <c r="B982" s="97" t="s">
        <v>2695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2714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235.17999999999998</v>
      </c>
      <c r="U982" s="15">
        <f t="shared" si="216"/>
        <v>176.38499999999999</v>
      </c>
      <c r="V982" s="134">
        <f t="shared" si="217"/>
        <v>6821.2199999999993</v>
      </c>
      <c r="W982" s="103"/>
      <c r="X982" s="135"/>
      <c r="Y982" s="134"/>
      <c r="Z982" s="113">
        <f t="shared" si="204"/>
        <v>4</v>
      </c>
    </row>
    <row r="983" spans="1:26" s="102" customFormat="1" ht="14.25" customHeight="1" x14ac:dyDescent="0.25">
      <c r="A983" s="96"/>
      <c r="B983" s="97" t="s">
        <v>2695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2714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235.17999999999998</v>
      </c>
      <c r="U983" s="15">
        <f t="shared" si="216"/>
        <v>176.38499999999999</v>
      </c>
      <c r="V983" s="134">
        <f t="shared" si="217"/>
        <v>6821.2199999999993</v>
      </c>
      <c r="W983" s="103"/>
      <c r="X983" s="135"/>
      <c r="Y983" s="134"/>
      <c r="Z983" s="113">
        <f t="shared" si="204"/>
        <v>4</v>
      </c>
    </row>
    <row r="984" spans="1:26" s="102" customFormat="1" ht="14.25" customHeight="1" x14ac:dyDescent="0.25">
      <c r="A984" s="96"/>
      <c r="B984" s="97" t="s">
        <v>2718</v>
      </c>
      <c r="C984" s="96" t="s">
        <v>2717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2714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163.43600000000001</v>
      </c>
      <c r="U984" s="15">
        <f t="shared" si="216"/>
        <v>122.577</v>
      </c>
      <c r="V984" s="134">
        <f t="shared" si="217"/>
        <v>4740.6440000000002</v>
      </c>
      <c r="W984" s="103" t="s">
        <v>2078</v>
      </c>
      <c r="X984" s="135"/>
      <c r="Y984" s="134"/>
      <c r="Z984" s="113">
        <f t="shared" si="204"/>
        <v>4</v>
      </c>
    </row>
    <row r="985" spans="1:26" x14ac:dyDescent="0.25">
      <c r="B985" s="97" t="s">
        <v>2593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2714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60.068000000000005</v>
      </c>
      <c r="U985" s="15">
        <f t="shared" si="216"/>
        <v>45.051000000000002</v>
      </c>
      <c r="V985" s="134">
        <f t="shared" si="217"/>
        <v>1742.972</v>
      </c>
      <c r="W985" s="103" t="s">
        <v>2078</v>
      </c>
      <c r="X985" s="135"/>
      <c r="Y985" s="134"/>
      <c r="Z985" s="113">
        <f t="shared" si="204"/>
        <v>4</v>
      </c>
    </row>
    <row r="986" spans="1:26" x14ac:dyDescent="0.25">
      <c r="B986" s="97" t="s">
        <v>2594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2714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130.55333333333331</v>
      </c>
      <c r="U986" s="15">
        <f t="shared" si="216"/>
        <v>97.914999999999992</v>
      </c>
      <c r="V986" s="134">
        <f t="shared" si="217"/>
        <v>3787.0466666666666</v>
      </c>
      <c r="W986" s="103" t="s">
        <v>2078</v>
      </c>
      <c r="X986" s="135"/>
      <c r="Y986" s="134"/>
      <c r="Z986" s="113">
        <f t="shared" si="204"/>
        <v>4</v>
      </c>
    </row>
    <row r="987" spans="1:26" s="102" customFormat="1" ht="14.25" customHeight="1" x14ac:dyDescent="0.25">
      <c r="A987" s="96"/>
      <c r="B987" s="97" t="s">
        <v>2655</v>
      </c>
      <c r="C987" s="96"/>
      <c r="D987" s="96" t="s">
        <v>2656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2714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290.71866666666665</v>
      </c>
      <c r="U987" s="15">
        <f t="shared" si="216"/>
        <v>218.03899999999999</v>
      </c>
      <c r="V987" s="134">
        <f t="shared" si="217"/>
        <v>8431.8413333333338</v>
      </c>
      <c r="W987" s="103"/>
      <c r="X987" s="135"/>
      <c r="Y987" s="134"/>
      <c r="Z987" s="113">
        <f t="shared" si="204"/>
        <v>4</v>
      </c>
    </row>
    <row r="988" spans="1:26" s="102" customFormat="1" ht="14.25" customHeight="1" x14ac:dyDescent="0.25">
      <c r="A988" s="96"/>
      <c r="B988" s="97" t="s">
        <v>2655</v>
      </c>
      <c r="C988" s="96"/>
      <c r="D988" s="96" t="s">
        <v>2656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2714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290.71866666666665</v>
      </c>
      <c r="U988" s="15">
        <f t="shared" si="216"/>
        <v>218.03899999999999</v>
      </c>
      <c r="V988" s="134">
        <f t="shared" si="217"/>
        <v>8431.8413333333338</v>
      </c>
      <c r="W988" s="103"/>
      <c r="X988" s="135"/>
      <c r="Y988" s="134"/>
      <c r="Z988" s="113">
        <f t="shared" si="204"/>
        <v>4</v>
      </c>
    </row>
    <row r="989" spans="1:26" s="102" customFormat="1" ht="14.25" customHeight="1" x14ac:dyDescent="0.25">
      <c r="A989" s="96"/>
      <c r="B989" s="97" t="s">
        <v>2655</v>
      </c>
      <c r="C989" s="96"/>
      <c r="D989" s="96" t="s">
        <v>2656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2714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290.71866666666665</v>
      </c>
      <c r="U989" s="15">
        <f t="shared" si="216"/>
        <v>218.03899999999999</v>
      </c>
      <c r="V989" s="134">
        <f t="shared" si="217"/>
        <v>8431.8413333333338</v>
      </c>
      <c r="W989" s="103"/>
      <c r="X989" s="135"/>
      <c r="Y989" s="134"/>
      <c r="Z989" s="113">
        <f t="shared" si="204"/>
        <v>4</v>
      </c>
    </row>
    <row r="990" spans="1:26" s="102" customFormat="1" ht="14.25" customHeight="1" x14ac:dyDescent="0.25">
      <c r="A990" s="96"/>
      <c r="B990" s="97" t="s">
        <v>2655</v>
      </c>
      <c r="C990" s="96"/>
      <c r="D990" s="96" t="s">
        <v>2656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2714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290.71866666666665</v>
      </c>
      <c r="U990" s="15">
        <f t="shared" si="216"/>
        <v>218.03899999999999</v>
      </c>
      <c r="V990" s="134">
        <f t="shared" si="217"/>
        <v>8431.8413333333338</v>
      </c>
      <c r="W990" s="103"/>
      <c r="X990" s="135"/>
      <c r="Y990" s="134"/>
      <c r="Z990" s="113">
        <f t="shared" si="204"/>
        <v>4</v>
      </c>
    </row>
    <row r="991" spans="1:26" s="102" customFormat="1" ht="14.25" customHeight="1" x14ac:dyDescent="0.25">
      <c r="A991" s="96"/>
      <c r="B991" s="97" t="s">
        <v>2655</v>
      </c>
      <c r="C991" s="96"/>
      <c r="D991" s="96" t="s">
        <v>2656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2714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290.71866666666665</v>
      </c>
      <c r="U991" s="15">
        <f t="shared" si="216"/>
        <v>218.03899999999999</v>
      </c>
      <c r="V991" s="134">
        <f t="shared" si="217"/>
        <v>8431.8413333333338</v>
      </c>
      <c r="W991" s="103"/>
      <c r="X991" s="135"/>
      <c r="Y991" s="134"/>
      <c r="Z991" s="113">
        <f t="shared" si="204"/>
        <v>4</v>
      </c>
    </row>
    <row r="992" spans="1:26" s="102" customFormat="1" ht="14.25" customHeight="1" x14ac:dyDescent="0.25">
      <c r="A992" s="96"/>
      <c r="B992" s="97" t="s">
        <v>2655</v>
      </c>
      <c r="C992" s="96"/>
      <c r="D992" s="96" t="s">
        <v>2656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2714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290.71866666666665</v>
      </c>
      <c r="U992" s="15">
        <f t="shared" si="216"/>
        <v>218.03899999999999</v>
      </c>
      <c r="V992" s="134">
        <f t="shared" si="217"/>
        <v>8431.8413333333338</v>
      </c>
      <c r="W992" s="103"/>
      <c r="X992" s="135"/>
      <c r="Y992" s="134"/>
      <c r="Z992" s="113">
        <f t="shared" si="204"/>
        <v>4</v>
      </c>
    </row>
    <row r="993" spans="1:26" x14ac:dyDescent="0.25">
      <c r="B993" s="104" t="s">
        <v>2719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4764.8360000000002</v>
      </c>
      <c r="U993" s="108">
        <f t="shared" ref="U993:V993" si="218">SUM(U974:U992)</f>
        <v>3573.6269999999986</v>
      </c>
      <c r="V993" s="108">
        <f t="shared" si="218"/>
        <v>138199.24399999998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2641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19176.144712916666</v>
      </c>
      <c r="U996" s="114">
        <f>+U932+U935+U948+U951+U970+U956+U993</f>
        <v>9098.7980277499992</v>
      </c>
      <c r="V996" s="114">
        <f>+V932+V935+V948+V951+V970+V956+V993</f>
        <v>344822.7763970833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2771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6378985.4541484863</v>
      </c>
      <c r="U1000" s="293">
        <f>+U893+U928+U996</f>
        <v>169312.64273053707</v>
      </c>
      <c r="V1000" s="293">
        <f>+V893+V928+V996</f>
        <v>2988834.67640633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topLeftCell="F1" zoomScaleNormal="100" workbookViewId="0">
      <selection activeCell="S14" sqref="S1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Z2" s="44"/>
    </row>
    <row r="3" spans="1:26" x14ac:dyDescent="0.25">
      <c r="A3" s="689" t="s">
        <v>2643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Z3" s="44"/>
    </row>
    <row r="4" spans="1:26" x14ac:dyDescent="0.25">
      <c r="A4" s="689" t="str">
        <f>'Camaras Fotograficas y de Video'!A3:S3</f>
        <v>(Al 31 de Marzo del 2017)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42825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6" t="s">
        <v>646</v>
      </c>
      <c r="I6" s="667"/>
      <c r="J6" s="668"/>
      <c r="K6" s="475"/>
      <c r="L6" s="475"/>
      <c r="M6" s="475"/>
      <c r="N6" s="476"/>
      <c r="O6" s="474"/>
      <c r="P6" s="474"/>
      <c r="Q6" s="669" t="s">
        <v>3</v>
      </c>
      <c r="R6" s="670"/>
      <c r="S6" s="670"/>
      <c r="T6" s="671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Marzo 2017</v>
      </c>
      <c r="T7" s="10" t="str">
        <f>+'Camaras Fotograficas y de Video'!$T$6</f>
        <v>Deprec. a Registrar Marzo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2632</v>
      </c>
      <c r="C8" s="40" t="s">
        <v>2633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2631</v>
      </c>
      <c r="M8" s="474" t="s">
        <v>1726</v>
      </c>
      <c r="N8" s="638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1469.3</v>
      </c>
      <c r="T8" s="15">
        <f>S8-R8</f>
        <v>314.84999999999991</v>
      </c>
      <c r="U8" s="134">
        <f>N8-S8</f>
        <v>11125.7</v>
      </c>
      <c r="X8" s="485">
        <f>((2011-J8)*12)+(12-I8)+1</f>
        <v>31</v>
      </c>
      <c r="Y8" s="77"/>
      <c r="Z8" s="43">
        <f>IF((DATEDIF(G8,Z$5,"m"))&gt;=60,60,(DATEDIF(G8,Z$5,"m")))</f>
        <v>14</v>
      </c>
    </row>
    <row r="9" spans="1:26" ht="19.5" customHeight="1" x14ac:dyDescent="0.25">
      <c r="A9" s="40"/>
      <c r="B9" s="40" t="s">
        <v>2708</v>
      </c>
      <c r="C9" s="40" t="s">
        <v>1104</v>
      </c>
      <c r="D9" s="40" t="s">
        <v>2704</v>
      </c>
      <c r="E9" s="40"/>
      <c r="F9" s="96" t="s">
        <v>2705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2706</v>
      </c>
      <c r="M9" s="474" t="s">
        <v>1726</v>
      </c>
      <c r="N9" s="638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166.41625000000002</v>
      </c>
      <c r="T9" s="15">
        <f>S9-R9</f>
        <v>99.849750000000014</v>
      </c>
      <c r="U9" s="134">
        <f>N9-S9</f>
        <v>3828.5737499999996</v>
      </c>
      <c r="X9" s="485">
        <f>((2011-J9)*12)+(12-I9)+1</f>
        <v>31</v>
      </c>
      <c r="Y9" s="77"/>
      <c r="Z9" s="43">
        <f>IF((DATEDIF(G9,Z$5,"m"))&gt;=60,60,(DATEDIF(G9,Z$5,"m")))</f>
        <v>5</v>
      </c>
    </row>
    <row r="10" spans="1:26" ht="19.5" customHeight="1" x14ac:dyDescent="0.25">
      <c r="A10" s="40"/>
      <c r="B10" s="40" t="s">
        <v>2707</v>
      </c>
      <c r="C10" s="40" t="s">
        <v>1104</v>
      </c>
      <c r="D10" s="40" t="s">
        <v>2704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2709</v>
      </c>
      <c r="M10" s="474" t="s">
        <v>1726</v>
      </c>
      <c r="N10" s="638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193.70833333333334</v>
      </c>
      <c r="T10" s="15">
        <f>S10-R10</f>
        <v>116.22500000000001</v>
      </c>
      <c r="U10" s="134">
        <f>N10-S10</f>
        <v>4456.291666666667</v>
      </c>
      <c r="X10" s="485">
        <f>((2011-J10)*12)+(12-I10)+1</f>
        <v>31</v>
      </c>
      <c r="Y10" s="77"/>
      <c r="Z10" s="43">
        <f>IF((DATEDIF(G10,Z$5,"m"))&gt;=60,60,(DATEDIF(G10,Z$5,"m")))</f>
        <v>5</v>
      </c>
    </row>
    <row r="11" spans="1:26" ht="19.5" customHeight="1" x14ac:dyDescent="0.25">
      <c r="A11" s="40"/>
      <c r="B11" s="40" t="s">
        <v>2743</v>
      </c>
      <c r="C11" s="40" t="s">
        <v>2744</v>
      </c>
      <c r="D11" s="40" t="s">
        <v>2745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2746</v>
      </c>
      <c r="M11" s="474" t="s">
        <v>1726</v>
      </c>
      <c r="N11" s="638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456.4666666666667</v>
      </c>
      <c r="T11" s="15">
        <f>S11-R11</f>
        <v>342.35</v>
      </c>
      <c r="U11" s="134">
        <f>N11-S11</f>
        <v>13238.533333333333</v>
      </c>
      <c r="X11" s="485">
        <f>((2011-J11)*12)+(12-I11)+1</f>
        <v>31</v>
      </c>
      <c r="Y11" s="77"/>
      <c r="Z11" s="43">
        <f>IF((DATEDIF(G11,Z$5,"m"))&gt;=60,60,(DATEDIF(G11,Z$5,"m")))</f>
        <v>4</v>
      </c>
    </row>
    <row r="12" spans="1:26" ht="19.5" customHeight="1" thickBot="1" x14ac:dyDescent="0.3">
      <c r="A12" s="40"/>
      <c r="B12" s="40" t="s">
        <v>2775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2746</v>
      </c>
      <c r="M12" s="474" t="s">
        <v>1726</v>
      </c>
      <c r="N12" s="638">
        <v>1895</v>
      </c>
      <c r="P12" s="375">
        <v>10</v>
      </c>
      <c r="Q12" s="30">
        <f>(((N12)-1)/10)/12</f>
        <v>15.783333333333333</v>
      </c>
      <c r="R12" s="5">
        <v>0</v>
      </c>
      <c r="S12" s="312">
        <f>Z12*Q12</f>
        <v>15.783333333333333</v>
      </c>
      <c r="T12" s="15">
        <f>S12-R12</f>
        <v>15.783333333333333</v>
      </c>
      <c r="U12" s="134">
        <f>N12-S12</f>
        <v>1879.2166666666667</v>
      </c>
      <c r="X12" s="485">
        <f>((2011-J12)*12)+(12-I12)+1</f>
        <v>31</v>
      </c>
      <c r="Y12" s="77"/>
      <c r="Z12" s="43">
        <f>IF((DATEDIF(G12,Z$5,"m"))&gt;=60,60,(DATEDIF(G12,Z$5,"m")))</f>
        <v>1</v>
      </c>
    </row>
    <row r="13" spans="1:26" ht="16.5" thickBot="1" x14ac:dyDescent="0.3">
      <c r="B13" s="486" t="s">
        <v>2265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36829.99</v>
      </c>
      <c r="O13" s="488"/>
      <c r="P13" s="488"/>
      <c r="Q13" s="487">
        <f>SUM(Q8:Q12)</f>
        <v>306.87491666666671</v>
      </c>
      <c r="R13" s="487">
        <v>1412.6165000000001</v>
      </c>
      <c r="S13" s="487">
        <f>SUM(S8:S12)</f>
        <v>2301.674583333333</v>
      </c>
      <c r="T13" s="487">
        <f>SUM(T8:T12)</f>
        <v>889.05808333333323</v>
      </c>
      <c r="U13" s="487">
        <f>SUM(U8:U12)</f>
        <v>34528.315416666665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L31" zoomScaleNormal="100" workbookViewId="0">
      <selection activeCell="Q51" sqref="Q5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8" t="s">
        <v>0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Z2" s="44"/>
    </row>
    <row r="3" spans="1:26" x14ac:dyDescent="0.25">
      <c r="A3" s="689" t="s">
        <v>2763</v>
      </c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V3" s="689"/>
      <c r="Z3" s="44"/>
    </row>
    <row r="4" spans="1:26" x14ac:dyDescent="0.25">
      <c r="A4" s="689" t="str">
        <f>'Camaras Fotograficas y de Video'!A3:S3</f>
        <v>(Al 31 de Marzo del 2017)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42825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6" t="s">
        <v>646</v>
      </c>
      <c r="I6" s="667"/>
      <c r="J6" s="668"/>
      <c r="K6" s="475"/>
      <c r="L6" s="475"/>
      <c r="M6" s="475"/>
      <c r="N6" s="476"/>
      <c r="O6" s="474"/>
      <c r="P6" s="474"/>
      <c r="Q6" s="669" t="s">
        <v>3</v>
      </c>
      <c r="R6" s="670"/>
      <c r="S6" s="670"/>
      <c r="T6" s="671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Marzo 2017</v>
      </c>
      <c r="T7" s="10" t="str">
        <f>+'Camaras Fotograficas y de Video'!$T$6</f>
        <v>Deprec. a Registrar Marzo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43011.574999999997</v>
      </c>
      <c r="T8" s="15">
        <f>S8-R8</f>
        <v>1162.4750000000058</v>
      </c>
      <c r="U8" s="378">
        <f>N8-S8</f>
        <v>3488.4250000000029</v>
      </c>
      <c r="Z8" s="43">
        <f t="shared" ref="Z8:Z16" si="1">IF((DATEDIF(G8,Z$5,"m"))&gt;=120,120,(DATEDIF(G8,Z$5,"m")))</f>
        <v>111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16464.075000000001</v>
      </c>
      <c r="T9" s="15">
        <f>S9-R9</f>
        <v>444.97499999999854</v>
      </c>
      <c r="U9" s="378">
        <f>N9-S9</f>
        <v>1335.9249999999993</v>
      </c>
      <c r="Z9" s="43">
        <f t="shared" si="1"/>
        <v>111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16464.075000000001</v>
      </c>
      <c r="T17" s="15">
        <f>S17-R17</f>
        <v>444.97499999999854</v>
      </c>
      <c r="U17" s="378">
        <f>N17-S17</f>
        <v>1335.9249999999993</v>
      </c>
      <c r="Z17" s="43">
        <f>IF((DATEDIF(G17,Z$5,"m"))&gt;=120,120,(DATEDIF(G17,Z$5,"m")))</f>
        <v>111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16464.075000000001</v>
      </c>
      <c r="T18" s="15">
        <f>S18-R18</f>
        <v>444.97499999999854</v>
      </c>
      <c r="U18" s="378">
        <f>N18-S18</f>
        <v>1335.9249999999993</v>
      </c>
      <c r="Z18" s="43">
        <f>IF((DATEDIF(G18,Z$5,"m"))&gt;=120,120,(DATEDIF(G18,Z$5,"m")))</f>
        <v>111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22207.991666666665</v>
      </c>
      <c r="T19" s="15">
        <f>S19-R19</f>
        <v>1624.9749999999985</v>
      </c>
      <c r="U19" s="378">
        <f>N19-S19</f>
        <v>42792.008333333331</v>
      </c>
      <c r="V19" s="390">
        <v>18602</v>
      </c>
      <c r="Z19" s="43">
        <f>IF((DATEDIF(G19,Z$5,"m"))&gt;=120,120,(DATEDIF(G19,Z$5,"m")))</f>
        <v>41</v>
      </c>
    </row>
    <row r="20" spans="1:26" s="396" customFormat="1" x14ac:dyDescent="0.25">
      <c r="A20" s="576" t="s">
        <v>2760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385110.19166666665</v>
      </c>
      <c r="T20" s="577">
        <f>SUM(T8:T19)</f>
        <v>4122.375</v>
      </c>
      <c r="U20" s="577">
        <f>SUM(U8:U19)</f>
        <v>50295.208333333328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2541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2542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14467.986000000003</v>
      </c>
      <c r="T23" s="15">
        <f>S23-R23</f>
        <v>417.34574999999859</v>
      </c>
      <c r="U23" s="312">
        <f>N23-S23</f>
        <v>2226.8439999999991</v>
      </c>
      <c r="V23" s="244">
        <v>11224</v>
      </c>
      <c r="W23" s="311"/>
      <c r="X23" s="312"/>
      <c r="Z23" s="43">
        <f>IF((DATEDIF(G23,Z$5,"m"))&gt;=120,120,(DATEDIF(G23,Z$5,"m")))</f>
        <v>104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2543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62020.0390905432</v>
      </c>
      <c r="T24" s="15">
        <f>S24-R24</f>
        <v>1842.1793789270232</v>
      </c>
      <c r="U24" s="312">
        <f>N24-S24</f>
        <v>11668.136066537831</v>
      </c>
      <c r="V24" s="244">
        <v>11645</v>
      </c>
      <c r="W24" s="311"/>
      <c r="X24" s="312"/>
      <c r="Z24" s="43">
        <f>IF((DATEDIF(G24,Z$5,"m"))&gt;=120,120,(DATEDIF(G24,Z$5,"m")))</f>
        <v>101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2543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58855.712035377961</v>
      </c>
      <c r="T25" s="15">
        <f>S25-R25</f>
        <v>1748.1894663973653</v>
      </c>
      <c r="U25" s="312">
        <f>N25-S25</f>
        <v>11072.866620516652</v>
      </c>
      <c r="V25" s="244">
        <v>11645</v>
      </c>
      <c r="W25" s="311"/>
      <c r="X25" s="312"/>
      <c r="Z25" s="43">
        <f>IF((DATEDIF(G25,Z$5,"m"))&gt;=120,120,(DATEDIF(G25,Z$5,"m")))</f>
        <v>101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215932.73712592118</v>
      </c>
      <c r="T26" s="577">
        <f>SUM(T22:T25)</f>
        <v>4007.7145953243871</v>
      </c>
      <c r="U26" s="577">
        <f>SUM(U22:U25)</f>
        <v>24968.846687054494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2548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21445.103333333333</v>
      </c>
      <c r="T28" s="15">
        <f t="shared" ref="T28:T38" si="5">S28-R28</f>
        <v>748.08499999999913</v>
      </c>
      <c r="U28" s="134">
        <f t="shared" ref="U28:U36" si="6">N28-S28</f>
        <v>8479.2966666666689</v>
      </c>
      <c r="Z28" s="43">
        <f>IF((DATEDIF(G28,Z$5,"m"))&gt;=120,120,(DATEDIF(G28,Z$5,"m")))</f>
        <v>86</v>
      </c>
    </row>
    <row r="29" spans="1:26" s="50" customFormat="1" x14ac:dyDescent="0.25">
      <c r="B29" s="562" t="s">
        <v>2549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53032.967833333336</v>
      </c>
      <c r="T29" s="15">
        <f t="shared" si="5"/>
        <v>1849.9872500000056</v>
      </c>
      <c r="U29" s="134">
        <f t="shared" si="6"/>
        <v>20967.522166666669</v>
      </c>
      <c r="Z29" s="43">
        <f t="shared" ref="Z29" si="7">IF((DATEDIF(G29,Z$5,"m"))&gt;=120,120,(DATEDIF(G29,Z$5,"m")))</f>
        <v>86</v>
      </c>
    </row>
    <row r="30" spans="1:26" s="244" customFormat="1" x14ac:dyDescent="0.25">
      <c r="B30" s="244" t="s">
        <v>2550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15350.347833333335</v>
      </c>
      <c r="T30" s="15">
        <f t="shared" si="5"/>
        <v>535.47724999999991</v>
      </c>
      <c r="U30" s="312">
        <f t="shared" si="6"/>
        <v>6069.7421666666651</v>
      </c>
      <c r="X30" s="312"/>
      <c r="Z30" s="43">
        <f t="shared" ref="Z30:Z38" si="8">IF((DATEDIF(G30,Z$5,"m"))&gt;=120,120,(DATEDIF(G30,Z$5,"m")))</f>
        <v>86</v>
      </c>
    </row>
    <row r="31" spans="1:26" s="244" customFormat="1" x14ac:dyDescent="0.25">
      <c r="B31" s="244" t="s">
        <v>2551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15350.347833333335</v>
      </c>
      <c r="T31" s="15">
        <f t="shared" si="5"/>
        <v>535.47724999999991</v>
      </c>
      <c r="U31" s="312">
        <f t="shared" si="6"/>
        <v>6069.7421666666651</v>
      </c>
      <c r="X31" s="312"/>
      <c r="Z31" s="43">
        <f t="shared" si="8"/>
        <v>86</v>
      </c>
    </row>
    <row r="32" spans="1:26" s="244" customFormat="1" x14ac:dyDescent="0.25">
      <c r="B32" s="244" t="s">
        <v>2552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15350.347833333335</v>
      </c>
      <c r="T32" s="15">
        <f t="shared" si="5"/>
        <v>535.47724999999991</v>
      </c>
      <c r="U32" s="312">
        <f t="shared" si="6"/>
        <v>6069.7421666666651</v>
      </c>
      <c r="X32" s="312"/>
      <c r="Z32" s="43">
        <f t="shared" si="8"/>
        <v>86</v>
      </c>
    </row>
    <row r="33" spans="1:26" s="244" customFormat="1" x14ac:dyDescent="0.25">
      <c r="B33" s="244" t="s">
        <v>2553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15350.347833333335</v>
      </c>
      <c r="T33" s="15">
        <f t="shared" si="5"/>
        <v>535.47724999999991</v>
      </c>
      <c r="U33" s="312">
        <f t="shared" si="6"/>
        <v>6069.7421666666651</v>
      </c>
      <c r="X33" s="312"/>
      <c r="Z33" s="43">
        <f t="shared" si="8"/>
        <v>86</v>
      </c>
    </row>
    <row r="34" spans="1:26" s="244" customFormat="1" x14ac:dyDescent="0.25">
      <c r="B34" s="244" t="s">
        <v>2554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15350.347833333335</v>
      </c>
      <c r="T34" s="15">
        <f t="shared" si="5"/>
        <v>535.47724999999991</v>
      </c>
      <c r="U34" s="312">
        <f t="shared" si="6"/>
        <v>6069.7421666666651</v>
      </c>
      <c r="X34" s="312"/>
      <c r="Z34" s="43">
        <f t="shared" si="8"/>
        <v>86</v>
      </c>
    </row>
    <row r="35" spans="1:26" s="244" customFormat="1" x14ac:dyDescent="0.25">
      <c r="B35" s="244" t="s">
        <v>2555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15350.347833333335</v>
      </c>
      <c r="T35" s="15">
        <f t="shared" si="5"/>
        <v>535.47724999999991</v>
      </c>
      <c r="U35" s="312">
        <f t="shared" si="6"/>
        <v>6069.7421666666651</v>
      </c>
      <c r="X35" s="312"/>
      <c r="Z35" s="43">
        <f t="shared" si="8"/>
        <v>86</v>
      </c>
    </row>
    <row r="36" spans="1:26" s="244" customFormat="1" x14ac:dyDescent="0.25">
      <c r="B36" s="244" t="s">
        <v>2556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15350.347833333335</v>
      </c>
      <c r="T36" s="15">
        <f t="shared" si="5"/>
        <v>535.47724999999991</v>
      </c>
      <c r="U36" s="312">
        <f t="shared" si="6"/>
        <v>6069.7421666666651</v>
      </c>
      <c r="X36" s="312"/>
      <c r="Z36" s="43">
        <f t="shared" si="8"/>
        <v>86</v>
      </c>
    </row>
    <row r="37" spans="1:26" s="244" customFormat="1" x14ac:dyDescent="0.25">
      <c r="A37" s="96"/>
      <c r="B37" s="194" t="s">
        <v>2547</v>
      </c>
      <c r="C37" s="96" t="s">
        <v>2545</v>
      </c>
      <c r="D37" s="96" t="s">
        <v>2546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24897.905333333336</v>
      </c>
      <c r="T37" s="15">
        <f t="shared" si="5"/>
        <v>1098.4369999999981</v>
      </c>
      <c r="U37" s="312">
        <v>20139.011666666665</v>
      </c>
      <c r="V37" s="555"/>
      <c r="X37" s="312"/>
      <c r="Z37" s="43">
        <f t="shared" si="8"/>
        <v>68</v>
      </c>
    </row>
    <row r="38" spans="1:26" s="244" customFormat="1" x14ac:dyDescent="0.25">
      <c r="A38" s="96"/>
      <c r="B38" s="194" t="s">
        <v>2544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51899.791666666672</v>
      </c>
      <c r="T38" s="15">
        <f t="shared" si="5"/>
        <v>2395.375</v>
      </c>
      <c r="U38" s="312">
        <v>46311.583333333328</v>
      </c>
      <c r="V38" s="363"/>
      <c r="X38" s="312"/>
      <c r="Z38" s="43">
        <f t="shared" si="8"/>
        <v>65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258728.20299999998</v>
      </c>
      <c r="T39" s="114">
        <f>SUM(T28:T38)</f>
        <v>9840.2250000000022</v>
      </c>
      <c r="U39" s="114">
        <f>SUM(U28:U38)</f>
        <v>138385.609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2761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474660.94012592116</v>
      </c>
      <c r="T41" s="114">
        <f>+T39+T26</f>
        <v>13847.939595324389</v>
      </c>
      <c r="U41" s="114">
        <f>+U39+U26</f>
        <v>163354.45568705449</v>
      </c>
      <c r="W41" s="43"/>
    </row>
    <row r="43" spans="1:26" ht="19.5" customHeight="1" x14ac:dyDescent="0.25">
      <c r="A43" s="40" t="s">
        <v>2258</v>
      </c>
      <c r="B43" s="40" t="s">
        <v>2627</v>
      </c>
      <c r="C43" s="40" t="s">
        <v>2762</v>
      </c>
      <c r="D43" s="40" t="s">
        <v>2628</v>
      </c>
      <c r="E43" s="40"/>
      <c r="F43" s="40" t="s">
        <v>2629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2630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3114.8821666666668</v>
      </c>
      <c r="T43" s="15">
        <f>S43-R43</f>
        <v>667.47474999999986</v>
      </c>
      <c r="U43" s="134">
        <f>N43-S43</f>
        <v>23585.107833333335</v>
      </c>
      <c r="X43" s="485">
        <f>((2011-J43)*12)+(12-I43)+1</f>
        <v>31</v>
      </c>
      <c r="Y43" s="77"/>
      <c r="Z43" s="43">
        <f>IF((DATEDIF(G43,Z$5,"m"))&gt;=120,120,(DATEDIF(G43,Z$5,"m")))</f>
        <v>14</v>
      </c>
    </row>
    <row r="44" spans="1:26" ht="19.5" customHeight="1" x14ac:dyDescent="0.25">
      <c r="A44" s="40"/>
      <c r="B44" s="40"/>
      <c r="C44" s="40"/>
      <c r="D44" s="40"/>
      <c r="E44" s="40"/>
      <c r="F44" s="40"/>
      <c r="G44" s="131"/>
      <c r="H44" s="474"/>
      <c r="I44" s="474"/>
      <c r="J44" s="474"/>
      <c r="K44" s="474"/>
      <c r="L44" s="474"/>
      <c r="M44" s="474"/>
      <c r="N44" s="638"/>
      <c r="Q44" s="30"/>
      <c r="R44" s="5"/>
      <c r="S44" s="312"/>
      <c r="T44" s="15"/>
      <c r="U44" s="134"/>
      <c r="X44" s="485"/>
      <c r="Y44" s="77"/>
      <c r="Z44" s="43"/>
    </row>
    <row r="45" spans="1:26" ht="19.5" customHeight="1" x14ac:dyDescent="0.25">
      <c r="A45" s="40"/>
      <c r="B45" s="40" t="s">
        <v>2698</v>
      </c>
      <c r="C45" s="40"/>
      <c r="D45" s="40"/>
      <c r="E45" s="40"/>
      <c r="F45" s="40" t="s">
        <v>2629</v>
      </c>
      <c r="G45" s="131">
        <v>42646</v>
      </c>
      <c r="H45" s="474">
        <v>3</v>
      </c>
      <c r="I45" s="474">
        <v>10</v>
      </c>
      <c r="J45" s="474">
        <v>2016</v>
      </c>
      <c r="K45" s="474" t="s">
        <v>387</v>
      </c>
      <c r="L45" s="474" t="s">
        <v>2699</v>
      </c>
      <c r="M45" s="474" t="s">
        <v>1726</v>
      </c>
      <c r="N45" s="638">
        <v>69766.100000000006</v>
      </c>
      <c r="P45" s="375">
        <v>10</v>
      </c>
      <c r="Q45" s="30">
        <f t="shared" ref="Q45" si="9">(((N45)-1)/10)/12</f>
        <v>581.37583333333339</v>
      </c>
      <c r="R45" s="5">
        <v>1162.7516666666668</v>
      </c>
      <c r="S45" s="312">
        <f t="shared" ref="S45" si="10">Z45*Q45</f>
        <v>2906.8791666666671</v>
      </c>
      <c r="T45" s="15">
        <f t="shared" ref="T45" si="11">S45-R45</f>
        <v>1744.1275000000003</v>
      </c>
      <c r="U45" s="134">
        <f t="shared" ref="U45" si="12">N45-S45</f>
        <v>66859.22083333334</v>
      </c>
      <c r="X45" s="485">
        <f>((2011-J45)*12)+(12-I45)+1</f>
        <v>-57</v>
      </c>
      <c r="Y45" s="77"/>
      <c r="Z45" s="43">
        <f>IF((DATEDIF(G45,Z$5,"m"))&gt;=60,60,(DATEDIF(G45,Z$5,"m")))</f>
        <v>5</v>
      </c>
    </row>
    <row r="46" spans="1:26" s="390" customFormat="1" x14ac:dyDescent="0.25">
      <c r="A46" s="104" t="s">
        <v>2641</v>
      </c>
      <c r="B46" s="402"/>
      <c r="D46" s="391"/>
      <c r="G46" s="131"/>
      <c r="H46" s="392"/>
      <c r="I46" s="392"/>
      <c r="J46" s="393"/>
      <c r="N46" s="114">
        <f>SUM(N43:N45)</f>
        <v>96466.090000000011</v>
      </c>
      <c r="O46" s="114"/>
      <c r="P46" s="420"/>
      <c r="Q46" s="114">
        <f>SUM(Q43:Q45)</f>
        <v>803.86741666666671</v>
      </c>
      <c r="R46" s="114">
        <v>3610.1590833333339</v>
      </c>
      <c r="S46" s="114">
        <f>SUM(S43:S45)</f>
        <v>6021.7613333333338</v>
      </c>
      <c r="T46" s="114">
        <f>SUM(T43:T45)</f>
        <v>2411.6022499999999</v>
      </c>
      <c r="U46" s="114">
        <f>SUM(U43:U45)</f>
        <v>90444.328666666668</v>
      </c>
      <c r="W46" s="43"/>
    </row>
    <row r="47" spans="1:26" ht="19.5" customHeight="1" x14ac:dyDescent="0.25">
      <c r="A47" s="40"/>
      <c r="B47" s="40"/>
      <c r="C47" s="40"/>
      <c r="D47" s="40"/>
      <c r="E47" s="40"/>
      <c r="F47" s="40"/>
      <c r="G47" s="131"/>
      <c r="H47" s="474"/>
      <c r="I47" s="474"/>
      <c r="J47" s="474"/>
      <c r="K47" s="474"/>
      <c r="L47" s="474"/>
      <c r="M47" s="474"/>
      <c r="N47" s="638"/>
      <c r="Q47" s="30"/>
      <c r="R47" s="5"/>
      <c r="S47" s="312"/>
      <c r="T47" s="15"/>
      <c r="U47" s="134"/>
      <c r="X47" s="485"/>
      <c r="Y47" s="77"/>
      <c r="Z47" s="43"/>
    </row>
    <row r="48" spans="1:26" ht="19.5" customHeight="1" x14ac:dyDescent="0.25">
      <c r="A48" s="40"/>
      <c r="B48" s="40" t="s">
        <v>2782</v>
      </c>
      <c r="C48" s="40"/>
      <c r="D48" s="40"/>
      <c r="E48" s="40"/>
      <c r="F48" s="40" t="s">
        <v>2629</v>
      </c>
      <c r="G48" s="131">
        <v>42807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2783</v>
      </c>
      <c r="M48" s="474" t="s">
        <v>1726</v>
      </c>
      <c r="N48" s="638">
        <v>52833.59</v>
      </c>
      <c r="P48" s="375">
        <v>10</v>
      </c>
      <c r="Q48" s="30">
        <f t="shared" ref="Q48" si="13">(((N48)-1)/10)/12</f>
        <v>440.27158333333335</v>
      </c>
      <c r="R48" s="5">
        <v>0</v>
      </c>
      <c r="S48" s="312">
        <f t="shared" ref="S48" si="14">Z48*Q48</f>
        <v>0</v>
      </c>
      <c r="T48" s="15">
        <f>S48-R48</f>
        <v>0</v>
      </c>
      <c r="U48" s="134">
        <f t="shared" ref="U48" si="15">N48-S48</f>
        <v>52833.59</v>
      </c>
      <c r="X48" s="485">
        <f>((2011-J48)*12)+(12-I48)+1</f>
        <v>-57</v>
      </c>
      <c r="Y48" s="77"/>
      <c r="Z48" s="43">
        <f>IF((DATEDIF(G48,Z$5,"m"))&gt;=60,60,(DATEDIF(G48,Z$5,"m")))</f>
        <v>0</v>
      </c>
    </row>
    <row r="49" spans="1:26" s="390" customFormat="1" x14ac:dyDescent="0.25">
      <c r="A49" s="104" t="s">
        <v>2770</v>
      </c>
      <c r="B49" s="402"/>
      <c r="D49" s="391"/>
      <c r="G49" s="131"/>
      <c r="H49" s="392"/>
      <c r="I49" s="392"/>
      <c r="J49" s="393"/>
      <c r="N49" s="114">
        <f>SUM(N47:N48)</f>
        <v>52833.59</v>
      </c>
      <c r="O49" s="114"/>
      <c r="P49" s="420"/>
      <c r="Q49" s="114">
        <f>SUM(Q47:Q48)</f>
        <v>440.27158333333335</v>
      </c>
      <c r="R49" s="114">
        <f>SUM(R47:R48)</f>
        <v>0</v>
      </c>
      <c r="S49" s="114">
        <f t="shared" ref="S49:U49" si="16">SUM(S47:S48)</f>
        <v>0</v>
      </c>
      <c r="T49" s="114">
        <f t="shared" si="16"/>
        <v>0</v>
      </c>
      <c r="U49" s="114">
        <f t="shared" si="16"/>
        <v>52833.59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2749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+N46+N41+N20+N49</f>
        <v>1219226.6638129756</v>
      </c>
      <c r="O51" s="488"/>
      <c r="P51" s="488"/>
      <c r="Q51" s="645">
        <f>+Q46+Q41+Q20</f>
        <v>6793.9722817747979</v>
      </c>
      <c r="R51" s="645">
        <v>845410.97628059681</v>
      </c>
      <c r="S51" s="645">
        <f>+S46+S41+S20+S49</f>
        <v>865792.89312592114</v>
      </c>
      <c r="T51" s="645">
        <f>+T46+T41+T20+T49</f>
        <v>20381.916845324391</v>
      </c>
      <c r="U51" s="645">
        <f>+U46+U41+U20+U49</f>
        <v>356927.58268705453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K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4" t="s">
        <v>0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W1" s="370"/>
    </row>
    <row r="2" spans="1:23" s="371" customFormat="1" ht="20.25" x14ac:dyDescent="0.3">
      <c r="A2" s="665" t="s">
        <v>2774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W2" s="370"/>
    </row>
    <row r="3" spans="1:23" s="372" customFormat="1" ht="20.25" x14ac:dyDescent="0.3">
      <c r="A3" s="664" t="str">
        <f>+'Camaras Fotograficas y de Video'!A3:U3</f>
        <v>(Al 31 de Marzo del 2017)</v>
      </c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42825</v>
      </c>
    </row>
    <row r="5" spans="1:23" x14ac:dyDescent="0.25">
      <c r="H5" s="666" t="s">
        <v>2</v>
      </c>
      <c r="I5" s="667"/>
      <c r="J5" s="668"/>
      <c r="Q5" s="669" t="s">
        <v>3</v>
      </c>
      <c r="R5" s="670"/>
      <c r="S5" s="671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2747</v>
      </c>
      <c r="S6" s="10" t="s">
        <v>2764</v>
      </c>
      <c r="T6" s="10" t="s">
        <v>2765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33442.984583333331</v>
      </c>
      <c r="T14" s="15">
        <f>S14-R14</f>
        <v>1056.0942499999983</v>
      </c>
      <c r="U14" s="378">
        <f>N14-S14</f>
        <v>8801.7854166666657</v>
      </c>
      <c r="W14" s="43">
        <f>IF((DATEDIF(G14,W$4,"m"))&gt;=120,120,(DATEDIF(G14,W$4,"m")))</f>
        <v>95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33442.984583333331</v>
      </c>
      <c r="T15" s="15">
        <f>S15-R15</f>
        <v>1056.0942499999983</v>
      </c>
      <c r="U15" s="378">
        <f>N15-S15</f>
        <v>8801.7854166666657</v>
      </c>
      <c r="W15" s="43">
        <f>IF((DATEDIF(G15,W$4,"m"))&gt;=120,120,(DATEDIF(G15,W$4,"m")))</f>
        <v>95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33442.984583333331</v>
      </c>
      <c r="T16" s="15">
        <f>S16-R16</f>
        <v>1056.0942499999983</v>
      </c>
      <c r="U16" s="378">
        <f>N16-S16</f>
        <v>8801.7854166666657</v>
      </c>
      <c r="W16" s="43">
        <f>IF((DATEDIF(G16,W$4,"m"))&gt;=120,120,(DATEDIF(G16,W$4,"m")))</f>
        <v>95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100328.95374999999</v>
      </c>
      <c r="T17" s="114">
        <f>SUM(T14:T16)</f>
        <v>3168.2827499999948</v>
      </c>
      <c r="U17" s="114">
        <f>SUM(U14:U16)</f>
        <v>26405.356249999997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386972.66666666669</v>
      </c>
      <c r="T19" s="15">
        <f>S19-R19</f>
        <v>14511.474999999977</v>
      </c>
      <c r="U19" s="378">
        <f>N19-S19</f>
        <v>193487.33333333331</v>
      </c>
      <c r="W19" s="43">
        <f>IF((DATEDIF(G19,W$4,"m"))&gt;=120,120,(DATEDIF(G19,W$4,"m")))</f>
        <v>80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967432.66666666663</v>
      </c>
      <c r="T20" s="15">
        <f>S20-R20</f>
        <v>36278.724999999977</v>
      </c>
      <c r="U20" s="378">
        <f>N20-S20</f>
        <v>483717.33333333337</v>
      </c>
      <c r="W20" s="43">
        <f>IF((DATEDIF(G20,W$4,"m"))&gt;=120,120,(DATEDIF(G20,W$4,"m")))</f>
        <v>80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580459.33333333326</v>
      </c>
      <c r="T21" s="15">
        <f>S21-R21</f>
        <v>21767.224999999977</v>
      </c>
      <c r="U21" s="378">
        <f>N21-S21</f>
        <v>290230.66666666674</v>
      </c>
      <c r="W21" s="43">
        <f>IF((DATEDIF(G21,W$4,"m"))&gt;=120,120,(DATEDIF(G21,W$4,"m")))</f>
        <v>80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1934864.6666666665</v>
      </c>
      <c r="T22" s="114">
        <f>SUM(T19:T21)</f>
        <v>72557.42499999993</v>
      </c>
      <c r="U22" s="114">
        <f>SUM(U19:U21)</f>
        <v>967435.33333333349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2035193.6204166664</v>
      </c>
      <c r="T24" s="409">
        <f t="shared" si="4"/>
        <v>75725.707749999929</v>
      </c>
      <c r="U24" s="409">
        <f t="shared" si="4"/>
        <v>993845.68958333344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2766</v>
      </c>
      <c r="C27" s="396" t="s">
        <v>2767</v>
      </c>
      <c r="D27" s="396" t="s">
        <v>2769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2768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2075.3583333333331</v>
      </c>
      <c r="T27" s="15">
        <f>S27-R27</f>
        <v>2075.3583333333331</v>
      </c>
      <c r="U27" s="378">
        <f>N27-S27</f>
        <v>122447.14166666666</v>
      </c>
      <c r="W27" s="43">
        <f>IF((DATEDIF(G27,W$4,"m"))&gt;=120,120,(DATEDIF(G27,W$4,"m")))</f>
        <v>2</v>
      </c>
    </row>
    <row r="28" spans="1:23" s="390" customFormat="1" ht="12.75" customHeight="1" x14ac:dyDescent="0.25">
      <c r="A28" s="396"/>
      <c r="B28" s="396" t="s">
        <v>2766</v>
      </c>
      <c r="C28" s="396" t="s">
        <v>2767</v>
      </c>
      <c r="D28" s="396" t="s">
        <v>2769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2768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2075.3583333333331</v>
      </c>
      <c r="T28" s="15">
        <f t="shared" ref="T28:T29" si="7">S28-R28</f>
        <v>2075.3583333333331</v>
      </c>
      <c r="U28" s="378">
        <f t="shared" ref="U28:U29" si="8">N28-S28</f>
        <v>122447.14166666666</v>
      </c>
      <c r="W28" s="43">
        <f t="shared" ref="W28:W29" si="9">IF((DATEDIF(G28,W$4,"m"))&gt;=120,120,(DATEDIF(G28,W$4,"m")))</f>
        <v>2</v>
      </c>
    </row>
    <row r="29" spans="1:23" s="390" customFormat="1" ht="12.75" customHeight="1" x14ac:dyDescent="0.25">
      <c r="A29" s="396"/>
      <c r="B29" s="396" t="s">
        <v>2766</v>
      </c>
      <c r="C29" s="396" t="s">
        <v>2767</v>
      </c>
      <c r="D29" s="396" t="s">
        <v>2769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2768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2075.3583333333331</v>
      </c>
      <c r="T29" s="15">
        <f t="shared" si="7"/>
        <v>2075.3583333333331</v>
      </c>
      <c r="U29" s="378">
        <f t="shared" si="8"/>
        <v>122447.14166666666</v>
      </c>
      <c r="W29" s="43">
        <f t="shared" si="9"/>
        <v>2</v>
      </c>
    </row>
    <row r="30" spans="1:23" s="390" customFormat="1" x14ac:dyDescent="0.25">
      <c r="A30" s="104" t="s">
        <v>2770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6226.0749999999989</v>
      </c>
      <c r="T30" s="114">
        <f>SUM(T27:T29)</f>
        <v>6226.0749999999989</v>
      </c>
      <c r="U30" s="114">
        <f>SUM(U27:U29)</f>
        <v>367341.42499999999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2771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2041419.6954166663</v>
      </c>
      <c r="T33" s="414">
        <f>+T24+T30</f>
        <v>81951.782749999926</v>
      </c>
      <c r="U33" s="414">
        <f>+U24+U30</f>
        <v>1361187.1145833335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2017-04-12T14:16:36Z</cp:lastPrinted>
  <dcterms:created xsi:type="dcterms:W3CDTF">2015-04-07T19:09:43Z</dcterms:created>
  <dcterms:modified xsi:type="dcterms:W3CDTF">2017-04-12T17:36:55Z</dcterms:modified>
</cp:coreProperties>
</file>