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firstSheet="2" activeTab="4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Q77" i="5"/>
  <c r="P77"/>
  <c r="O77"/>
  <c r="M77"/>
  <c r="P75"/>
  <c r="Q75"/>
  <c r="O75"/>
  <c r="M75"/>
  <c r="M71"/>
  <c r="T74"/>
  <c r="O74"/>
  <c r="R1047" i="10"/>
  <c r="N1047"/>
  <c r="N1042"/>
  <c r="R1038"/>
  <c r="R1040"/>
  <c r="R1039"/>
  <c r="R1037"/>
  <c r="R1036"/>
  <c r="P74" i="5" l="1"/>
  <c r="Q74"/>
  <c r="R1041" i="10"/>
  <c r="R1035"/>
  <c r="R1042" s="1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F28" l="1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P93" i="7"/>
  <c r="N93"/>
  <c r="R345" i="9"/>
  <c r="R1021" i="10"/>
  <c r="N1021"/>
  <c r="R1020"/>
  <c r="R1019"/>
  <c r="R1018"/>
  <c r="R343" i="9"/>
  <c r="N343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R45" i="4" l="1"/>
  <c r="R46" s="1"/>
  <c r="R1025" i="10"/>
  <c r="R340" i="9"/>
  <c r="R339"/>
  <c r="R338"/>
  <c r="R337"/>
  <c r="O1047" i="10"/>
  <c r="P1047"/>
  <c r="R328" i="9"/>
  <c r="R329"/>
  <c r="R330"/>
  <c r="R331"/>
  <c r="R332"/>
  <c r="R333"/>
  <c r="R334"/>
  <c r="R327"/>
  <c r="R335" s="1"/>
  <c r="R323"/>
  <c r="N335"/>
  <c r="S45" i="4" l="1"/>
  <c r="S46" s="1"/>
  <c r="X4" i="10"/>
  <c r="R1002"/>
  <c r="R1003" s="1"/>
  <c r="N1003"/>
  <c r="X1038" l="1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T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35" l="1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S994" i="10" l="1"/>
  <c r="T994" s="1"/>
  <c r="N324" i="9"/>
  <c r="R299" l="1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P91" i="7"/>
  <c r="N91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T68" s="1"/>
  <c r="P68" s="1"/>
  <c r="Q68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56" i="5" l="1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W279"/>
  <c r="S279" s="1"/>
  <c r="T279" s="1"/>
  <c r="W280"/>
  <c r="W284"/>
  <c r="S284" s="1"/>
  <c r="T284" s="1"/>
  <c r="W287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S280"/>
  <c r="T280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87" i="9"/>
  <c r="T287" s="1"/>
  <c r="S278"/>
  <c r="T278" s="1"/>
  <c r="S263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S800" i="10" l="1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T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986" l="1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R17"/>
  <c r="S18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83"/>
  <c r="T183" s="1"/>
  <c r="S167"/>
  <c r="T167" s="1"/>
  <c r="S151"/>
  <c r="T151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5"/>
  <c r="T225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70"/>
  <c r="T170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23"/>
  <c r="T12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8"/>
  <c r="T128" s="1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16"/>
  <c r="T502"/>
  <c r="T485"/>
  <c r="T455"/>
  <c r="T453"/>
  <c r="T451"/>
  <c r="T449"/>
  <c r="T426"/>
  <c r="T402"/>
  <c r="T397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186"/>
  <c r="T46"/>
  <c r="T32"/>
  <c r="T30"/>
  <c r="T28"/>
  <c r="T176"/>
  <c r="T159"/>
  <c r="T123"/>
  <c r="T113"/>
  <c r="T97"/>
  <c r="T84"/>
  <c r="T45"/>
  <c r="S133" i="9"/>
  <c r="T133" s="1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1047" s="1"/>
  <c r="S296" i="9"/>
  <c r="S345" s="1"/>
  <c r="G13" i="14"/>
  <c r="H13" s="1"/>
  <c r="H12"/>
  <c r="T871" i="10"/>
  <c r="T992" s="1"/>
  <c r="T1047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R93" s="1"/>
  <c r="E10" i="12" s="1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O26"/>
  <c r="O33" s="1"/>
  <c r="C11" i="12" s="1"/>
  <c r="H21" i="14"/>
  <c r="E9" i="12"/>
  <c r="Q9" i="5"/>
  <c r="Q26" s="1"/>
  <c r="B28" i="12"/>
  <c r="Q38" i="4"/>
  <c r="Q48" s="1"/>
  <c r="C7" i="12" s="1"/>
  <c r="C14" s="1"/>
  <c r="C28" s="1"/>
  <c r="N7" i="3"/>
  <c r="P7"/>
  <c r="E18" i="12" s="1"/>
  <c r="S36" i="4"/>
  <c r="S9"/>
  <c r="S15"/>
  <c r="S43"/>
  <c r="R31"/>
  <c r="Q33" i="5" l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<sst xmlns="http://schemas.openxmlformats.org/spreadsheetml/2006/main" count="8631" uniqueCount="2819">
  <si>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</si>
  <si>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</si>
  <si>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</si>
  <si>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</si>
  <si>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</si>
  <si>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</si>
  <si>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</si>
  <si>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</si>
  <si>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</si>
  <si>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</si>
  <si>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</si>
  <si>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</si>
  <si>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</si>
  <si>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</si>
  <si>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</si>
  <si>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</si>
  <si>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</si>
  <si>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</si>
  <si>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</si>
  <si>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</si>
  <si>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</si>
  <si>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</si>
  <si>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</si>
  <si>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</si>
  <si>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</si>
  <si>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</si>
  <si>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</si>
  <si>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</si>
  <si>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</si>
  <si>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</si>
  <si>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</si>
  <si>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</si>
  <si>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</si>
  <si>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</si>
  <si>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</si>
  <si>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</si>
  <si>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</si>
  <si>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</si>
  <si>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</si>
  <si>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</si>
  <si>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</si>
  <si>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</si>
  <si>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</si>
  <si>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</si>
  <si>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</si>
  <si>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</si>
  <si>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</si>
  <si>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</si>
  <si>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</si>
  <si>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</si>
  <si>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</si>
  <si>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</si>
  <si>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</si>
  <si>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</si>
  <si>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</si>
  <si>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</si>
  <si>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</si>
  <si>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</si>
  <si>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</si>
  <si>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</si>
  <si>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</si>
  <si>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</si>
  <si>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</si>
  <si>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</si>
  <si>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</si>
  <si>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</si>
  <si>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</si>
  <si>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</si>
  <si>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</si>
  <si>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</si>
  <si>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</si>
  <si>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</si>
  <si>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</si>
  <si>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</si>
  <si>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</si>
  <si>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</si>
  <si>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</si>
  <si>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</si>
  <si>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</si>
  <si>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</si>
  <si>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</si>
  <si>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</si>
  <si>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</si>
  <si>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</si>
  <si>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</si>
  <si>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</si>
  <si>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</si>
  <si>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</si>
  <si>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</si>
  <si>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</si>
  <si>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</si>
  <si>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</si>
  <si>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</si>
  <si>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</si>
  <si>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</si>
  <si>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</si>
  <si>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</si>
  <si>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</si>
  <si>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</si>
  <si>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</si>
  <si>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</si>
  <si>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</si>
  <si>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</si>
  <si>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</si>
  <si>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</si>
  <si>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</si>
  <si>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</si>
  <si>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</si>
  <si>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</si>
  <si>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</si>
  <si>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</si>
  <si>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</si>
  <si>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</si>
  <si>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</si>
  <si>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</si>
  <si>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</si>
  <si>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</si>
  <si>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</si>
  <si>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</si>
  <si>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</si>
  <si>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</si>
  <si>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</si>
  <si>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</si>
  <si>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</si>
  <si>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</si>
  <si>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</si>
  <si>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</si>
  <si>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</si>
  <si>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</si>
  <si>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</si>
  <si>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</si>
  <si>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</si>
  <si>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</si>
  <si>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</si>
  <si>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</si>
  <si>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</si>
  <si>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</si>
  <si>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</si>
  <si>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</si>
  <si>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</si>
  <si>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</si>
  <si>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</si>
  <si>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</si>
  <si>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</si>
  <si>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</si>
  <si>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</si>
  <si>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</si>
  <si>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</si>
  <si>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</si>
  <si>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</si>
  <si>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</si>
  <si>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</si>
  <si>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</si>
  <si>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</si>
  <si>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</si>
  <si>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</si>
  <si>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</si>
  <si>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</si>
  <si>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</si>
  <si>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</si>
  <si>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</si>
  <si>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</si>
  <si>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</si>
  <si>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</si>
  <si>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</si>
  <si>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</si>
  <si>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</si>
  <si>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</si>
  <si>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</si>
  <si>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</si>
  <si>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</si>
  <si>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</si>
  <si>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</si>
  <si>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</si>
  <si>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</si>
  <si>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</si>
  <si>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</si>
  <si>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</si>
  <si>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</si>
  <si>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</si>
  <si>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</si>
  <si>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</si>
  <si>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</si>
  <si>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</si>
  <si>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</si>
  <si>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</si>
  <si>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</si>
  <si>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</si>
  <si>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</si>
  <si>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</si>
  <si>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</si>
  <si>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</si>
  <si>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</si>
  <si>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</si>
  <si>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</si>
  <si>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</si>
  <si>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</si>
  <si>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</si>
  <si>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</si>
  <si>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</si>
  <si>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</si>
  <si>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</si>
  <si>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</si>
  <si>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</si>
  <si>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</si>
  <si>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</si>
  <si>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</si>
  <si>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</si>
  <si>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</si>
  <si>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</si>
  <si>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</si>
  <si>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</si>
  <si>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</si>
  <si>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</si>
  <si>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</si>
  <si>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</si>
  <si>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</si>
  <si>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</si>
  <si>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</si>
  <si>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</si>
  <si>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</si>
  <si>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</si>
  <si>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</si>
  <si>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</si>
  <si>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</si>
  <si>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</si>
  <si>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</si>
  <si>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</si>
  <si>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</si>
  <si>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</si>
  <si>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</si>
  <si>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</si>
  <si>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</si>
  <si>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</si>
  <si>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</si>
  <si>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</si>
  <si>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</si>
  <si>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</si>
  <si>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</si>
  <si>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</si>
  <si>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</si>
  <si>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</si>
  <si>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</si>
  <si>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</si>
  <si>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</si>
  <si>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</si>
  <si>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</si>
  <si>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</si>
  <si>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</si>
  <si>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</si>
  <si>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</si>
  <si>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</si>
  <si>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</si>
  <si>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</si>
  <si>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</si>
  <si>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</si>
  <si>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</si>
  <si>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</si>
  <si>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</si>
  <si>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</si>
  <si>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</si>
  <si>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</si>
  <si>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</si>
  <si>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</si>
  <si>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</si>
  <si>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</si>
  <si>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</si>
  <si>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</si>
  <si>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</si>
  <si>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</si>
  <si>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</si>
  <si>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</si>
  <si>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</si>
  <si>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</si>
  <si>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</si>
  <si>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</si>
  <si>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</si>
  <si>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</si>
  <si>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</si>
  <si>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</si>
  <si>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</si>
  <si>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</si>
  <si>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</si>
  <si>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</si>
  <si>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</si>
  <si>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</si>
  <si>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</si>
  <si>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</si>
  <si>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</si>
  <si>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</si>
  <si>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</si>
  <si>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</si>
  <si>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</si>
  <si>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</si>
  <si>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</si>
  <si>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</si>
  <si>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</si>
  <si>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</si>
  <si>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</si>
  <si>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</si>
  <si>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</si>
  <si>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</si>
  <si>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</si>
  <si>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</si>
  <si>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</si>
  <si>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</si>
  <si>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</si>
  <si>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</si>
  <si>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</si>
  <si>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</si>
  <si>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</si>
  <si>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</si>
  <si>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</si>
  <si>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</si>
  <si>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</si>
  <si>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</si>
  <si>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</si>
  <si>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</si>
  <si>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</si>
  <si>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</si>
  <si>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</si>
  <si>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</si>
  <si>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</si>
  <si>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</si>
  <si>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</si>
  <si>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</si>
  <si>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</si>
  <si>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</si>
  <si>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</si>
  <si>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</si>
  <si>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</si>
  <si>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</si>
  <si>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</si>
  <si>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</si>
  <si>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</si>
  <si>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</si>
  <si>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</si>
  <si>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</si>
  <si>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</si>
  <si>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</si>
  <si>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</si>
  <si>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</si>
  <si>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</si>
  <si>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</si>
  <si>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</si>
  <si>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</si>
  <si>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</si>
  <si>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</si>
  <si>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</si>
  <si>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</si>
  <si>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</si>
  <si>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</si>
  <si>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</si>
  <si>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</si>
  <si>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</si>
  <si>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</si>
  <si>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</si>
  <si>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</si>
  <si>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</si>
  <si>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</si>
  <si>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</si>
  <si>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</si>
  <si>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</si>
  <si>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</si>
  <si>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</si>
  <si>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</si>
  <si>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</si>
  <si>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</si>
  <si>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</si>
  <si>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</si>
  <si>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</si>
  <si>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</si>
  <si>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</si>
  <si>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</si>
  <si>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</si>
  <si>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</si>
  <si>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</si>
  <si>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</si>
  <si>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</si>
  <si>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</si>
  <si>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</si>
  <si>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</si>
  <si>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</si>
  <si>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</si>
  <si>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</si>
  <si>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</si>
  <si>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</si>
  <si>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</si>
  <si>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</si>
  <si>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</si>
  <si>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</si>
  <si>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</si>
  <si>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</si>
  <si>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</si>
  <si>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</si>
  <si>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</si>
  <si>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</si>
  <si>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</si>
  <si>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</si>
  <si>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</si>
  <si>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</si>
  <si>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</si>
  <si>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</si>
  <si>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</si>
  <si>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</si>
  <si>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</si>
  <si>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</si>
  <si>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</si>
  <si>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</si>
  <si>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</si>
  <si>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</si>
  <si>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</si>
  <si>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</si>
  <si>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</si>
  <si>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</si>
  <si>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</si>
  <si>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</si>
  <si>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</si>
  <si>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</si>
  <si>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</si>
  <si>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</si>
  <si>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</si>
  <si>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</si>
  <si>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</si>
  <si>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</si>
  <si>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</si>
  <si>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</si>
  <si>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</si>
  <si>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</si>
  <si>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</si>
  <si>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</si>
  <si>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</si>
  <si>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</si>
  <si>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</si>
  <si>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</si>
  <si>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</si>
  <si>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</si>
  <si>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</si>
  <si>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</si>
  <si>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</si>
  <si>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</si>
  <si>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</si>
  <si>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</si>
  <si>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</si>
  <si>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</si>
  <si>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</si>
  <si>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</si>
  <si>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</si>
  <si>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</si>
  <si>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</si>
  <si>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</si>
  <si>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</si>
  <si>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</si>
  <si>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</si>
  <si>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</si>
  <si>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</si>
  <si>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</si>
  <si>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</si>
  <si>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</si>
  <si>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</si>
  <si>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</si>
  <si>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</si>
  <si>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</si>
  <si>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</si>
  <si>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</si>
  <si>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</si>
  <si>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</si>
  <si>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</si>
  <si>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</si>
  <si>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</si>
  <si>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</si>
  <si>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</si>
  <si>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</si>
  <si>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</si>
  <si>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</si>
  <si>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</si>
  <si>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</si>
  <si>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</si>
  <si>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</si>
  <si>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</si>
  <si>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</si>
  <si>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</si>
  <si>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</si>
  <si>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</si>
  <si>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</si>
  <si>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</si>
  <si>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</si>
  <si>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</si>
  <si>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</si>
  <si>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</si>
  <si>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</si>
  <si>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</si>
  <si>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</si>
  <si>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</si>
  <si>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</si>
  <si>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</si>
  <si>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</si>
  <si>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</si>
  <si>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</si>
  <si>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</si>
  <si>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</si>
  <si>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</si>
  <si>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</si>
  <si>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</si>
  <si>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</si>
  <si>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</si>
  <si>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</si>
  <si>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</si>
  <si>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</si>
  <si>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</si>
  <si>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</si>
  <si>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</si>
  <si>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</si>
  <si>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</si>
  <si>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</si>
  <si>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</si>
  <si>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</si>
  <si>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</si>
  <si>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</si>
  <si>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</si>
  <si>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</si>
  <si>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</si>
  <si>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</si>
  <si>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</si>
  <si>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</si>
  <si>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</si>
  <si>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</si>
  <si>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</si>
  <si>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</si>
  <si>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</si>
  <si>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</si>
  <si>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</si>
  <si>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</si>
  <si>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</si>
  <si>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</si>
  <si>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</si>
  <si>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</si>
  <si>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</si>
  <si>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</si>
  <si>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</si>
  <si>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</si>
  <si>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</si>
  <si>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</si>
  <si>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</si>
  <si>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</si>
  <si>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</si>
  <si>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</si>
  <si>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</si>
  <si>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</si>
  <si>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</si>
  <si>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</si>
  <si>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</si>
  <si>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</si>
  <si>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</si>
  <si>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</si>
  <si>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</si>
  <si>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</si>
  <si>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</si>
  <si>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</si>
  <si>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</si>
  <si>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</si>
  <si>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</si>
  <si>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</si>
  <si>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</si>
  <si>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</si>
  <si>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</si>
  <si>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</si>
  <si>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</si>
  <si>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</si>
  <si>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</si>
  <si>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</si>
  <si>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</si>
  <si>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</si>
  <si>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</si>
  <si>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</si>
  <si>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</si>
  <si>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</si>
  <si>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</si>
  <si>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</si>
  <si>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</si>
  <si>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</si>
  <si>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</si>
  <si>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</si>
  <si>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</si>
  <si>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</si>
  <si>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</si>
  <si>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</si>
  <si>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</si>
  <si>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</si>
  <si>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</si>
  <si>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</si>
  <si>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</si>
  <si>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</si>
  <si>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</si>
  <si>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</si>
  <si>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</si>
  <si>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</si>
  <si>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</si>
  <si>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</si>
  <si>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</si>
  <si>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</si>
  <si>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</si>
  <si>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</si>
  <si>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</si>
  <si>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</si>
  <si>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</si>
  <si>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</si>
  <si>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</si>
  <si>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</si>
  <si>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</si>
  <si>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</si>
  <si>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</si>
  <si>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</si>
  <si>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</si>
  <si>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</si>
  <si>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</si>
  <si>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</si>
  <si>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</si>
  <si>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</si>
  <si>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</si>
  <si>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</si>
  <si>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</si>
  <si>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</si>
  <si>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</si>
  <si>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</si>
  <si>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</si>
  <si>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</si>
  <si>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</si>
  <si>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</si>
  <si>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</si>
  <si>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</si>
  <si>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</si>
  <si>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</si>
  <si>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</si>
  <si>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</si>
  <si>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</si>
  <si>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</si>
  <si>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</si>
  <si>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</si>
  <si>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</si>
  <si>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</si>
  <si>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</si>
  <si>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</si>
  <si>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</si>
  <si>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</si>
  <si>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</si>
  <si>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</si>
  <si>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</si>
  <si>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</si>
  <si>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</si>
  <si>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</si>
  <si>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</si>
  <si>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</si>
  <si>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</si>
  <si>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</si>
  <si>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</si>
  <si>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</si>
  <si>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</si>
  <si>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</si>
  <si>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</si>
  <si>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</si>
  <si>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</si>
  <si>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</si>
  <si>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</si>
  <si>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</si>
  <si>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</si>
  <si>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</si>
  <si>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</si>
  <si>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</si>
  <si>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</si>
  <si>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</si>
  <si>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</si>
  <si>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</si>
  <si>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</si>
  <si>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</si>
  <si>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</si>
  <si>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</si>
  <si>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</si>
  <si>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</si>
  <si>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</si>
  <si>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</si>
  <si>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</si>
  <si>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</si>
  <si>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</si>
  <si>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</si>
  <si>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</si>
  <si>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</si>
  <si>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</si>
  <si>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</si>
  <si>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</si>
  <si>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</si>
  <si>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</si>
  <si>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</si>
  <si>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</si>
  <si>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</si>
  <si>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</si>
  <si>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</si>
  <si>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</si>
  <si>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</si>
  <si>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</si>
  <si>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</si>
  <si>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</si>
  <si>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</si>
  <si>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</si>
  <si>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</si>
  <si>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</si>
  <si>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</si>
  <si>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</si>
  <si>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</si>
  <si>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</si>
  <si>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</si>
  <si>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</si>
  <si>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</si>
  <si>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</si>
  <si>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</si>
  <si>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</si>
  <si>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</si>
  <si>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</si>
  <si>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</si>
  <si>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</si>
  <si>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</si>
  <si>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</si>
  <si>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</si>
  <si>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</si>
  <si>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</si>
  <si>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</si>
  <si>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</si>
  <si>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</si>
  <si>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</si>
  <si>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</si>
  <si>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</si>
  <si>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</si>
  <si>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</si>
  <si>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</si>
  <si>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</si>
  <si>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</si>
  <si>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</si>
  <si>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</si>
  <si>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</si>
  <si>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</si>
  <si>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</si>
  <si>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</si>
  <si>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</si>
  <si>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</si>
  <si>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</si>
  <si>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</si>
  <si>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</si>
  <si>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</si>
  <si>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</si>
  <si>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</si>
  <si>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</si>
  <si>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</si>
  <si>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</si>
  <si>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</si>
  <si>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</si>
  <si>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</si>
  <si>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</si>
  <si>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</si>
  <si>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</si>
  <si>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</si>
  <si>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</si>
  <si>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</si>
  <si>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</si>
  <si>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</si>
  <si>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</si>
  <si>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</si>
  <si>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</si>
  <si>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</si>
  <si>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</si>
  <si>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</si>
  <si>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</si>
  <si>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</si>
  <si>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</si>
  <si>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</si>
  <si>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</si>
  <si>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</si>
  <si>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</si>
  <si>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</si>
  <si>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</si>
  <si>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</si>
  <si>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</si>
  <si>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</si>
  <si>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</si>
  <si>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</si>
  <si>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</si>
  <si>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</si>
  <si>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</si>
  <si>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</si>
  <si>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</si>
  <si>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</si>
  <si>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</si>
  <si>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</si>
  <si>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</si>
  <si>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</si>
  <si>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</si>
  <si>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</si>
  <si>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</si>
  <si>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</si>
  <si>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</si>
  <si>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</si>
  <si>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</si>
  <si>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</si>
  <si>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</si>
  <si>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</si>
  <si>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</si>
  <si>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</si>
  <si>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</si>
  <si>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</si>
  <si>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</si>
  <si>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</si>
  <si>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</si>
  <si>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</si>
  <si>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</si>
  <si>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</si>
  <si>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</si>
  <si>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</si>
  <si>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</si>
  <si>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</si>
  <si>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</si>
  <si>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</si>
  <si>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</si>
  <si>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</si>
  <si>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</si>
  <si>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</si>
  <si>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</si>
  <si>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</si>
  <si>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</si>
  <si>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</si>
  <si>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</si>
  <si>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</si>
  <si>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</si>
  <si>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</si>
  <si>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</si>
  <si>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</si>
  <si>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</si>
  <si>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</si>
  <si>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</si>
  <si>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</si>
  <si>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</si>
  <si>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</si>
  <si>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</si>
  <si>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</si>
  <si>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</si>
  <si>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</si>
  <si>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</si>
  <si>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</si>
  <si>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</si>
  <si>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</si>
  <si>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</si>
  <si>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</si>
  <si>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</si>
  <si>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</si>
  <si>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</si>
  <si>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</si>
  <si>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</si>
  <si>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</si>
  <si>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</si>
  <si>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</si>
  <si>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</si>
  <si>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</si>
  <si>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</si>
  <si>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</si>
  <si>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</si>
  <si>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</si>
  <si>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</si>
  <si>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</si>
  <si>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</si>
  <si>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</si>
  <si>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</si>
  <si>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</si>
  <si>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</si>
  <si>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</si>
  <si>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</si>
  <si>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</si>
  <si>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</si>
  <si>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</si>
  <si>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</si>
  <si>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</si>
  <si>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</si>
  <si>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</si>
  <si>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</si>
  <si>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</si>
  <si>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</si>
  <si>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</si>
  <si>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</si>
  <si>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</si>
  <si>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</si>
  <si>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</si>
  <si>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</si>
  <si>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</si>
  <si>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</si>
  <si>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</si>
  <si>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</si>
  <si>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</si>
  <si>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</si>
  <si>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</si>
  <si>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</si>
  <si>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</si>
  <si>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</si>
  <si>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</si>
  <si>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</si>
  <si>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</si>
  <si>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</si>
  <si>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</si>
  <si>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</si>
  <si>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</si>
  <si>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</si>
  <si>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</si>
  <si>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</si>
  <si>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</si>
  <si>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</si>
  <si>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</si>
  <si>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</si>
  <si>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</si>
  <si>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</si>
  <si>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</si>
  <si>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</si>
  <si>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</si>
  <si>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</si>
  <si>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</si>
  <si>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</si>
  <si>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</si>
  <si>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</si>
  <si>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</si>
  <si>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</si>
  <si>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</si>
  <si>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</si>
  <si>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</si>
  <si>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</si>
  <si>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</si>
  <si>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</si>
  <si>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</si>
  <si>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</si>
  <si>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</si>
  <si>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</si>
  <si>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</si>
  <si>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</si>
  <si>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</si>
  <si>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</si>
  <si>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</si>
  <si>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</si>
  <si>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</si>
  <si>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</si>
  <si>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</si>
  <si>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</si>
  <si>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</si>
  <si>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</si>
  <si>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</si>
  <si>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</si>
  <si>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</si>
  <si>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</si>
  <si>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</si>
  <si>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</si>
  <si>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</si>
  <si>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</si>
  <si>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</si>
  <si>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</si>
  <si>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</si>
  <si>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</si>
  <si>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</si>
  <si>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</si>
  <si>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</si>
  <si>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</si>
  <si>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</si>
  <si>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</si>
  <si>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</si>
  <si>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</si>
  <si>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</si>
  <si>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</si>
  <si>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</si>
  <si>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</si>
  <si>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</si>
  <si>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</si>
  <si>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</si>
  <si>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</si>
  <si>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</si>
  <si>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</si>
  <si>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</si>
  <si>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</si>
  <si>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</si>
  <si>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</si>
  <si>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</si>
  <si>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</si>
  <si>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</si>
  <si>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</si>
  <si>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</si>
  <si>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</si>
  <si>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</si>
  <si>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</si>
  <si>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</si>
  <si>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</si>
  <si>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</si>
  <si>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</si>
  <si>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</si>
  <si>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</si>
  <si>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</si>
  <si>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</si>
  <si>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</si>
  <si>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</si>
  <si>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</si>
  <si>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</si>
  <si>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</si>
  <si>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</si>
  <si>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</si>
  <si>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</si>
  <si>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</si>
  <si>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</si>
  <si>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</si>
  <si>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</si>
  <si>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</si>
  <si>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</si>
  <si>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</si>
  <si>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</si>
  <si>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</si>
  <si>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</si>
  <si>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</si>
  <si>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</si>
  <si>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</si>
  <si>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</si>
  <si>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</si>
  <si>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</si>
  <si>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</si>
  <si>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</si>
  <si>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</si>
  <si>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</si>
  <si>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</si>
  <si>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</si>
  <si>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</si>
  <si>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</si>
  <si>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</si>
  <si>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</si>
  <si>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</si>
  <si>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</si>
  <si>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</si>
  <si>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</si>
  <si>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</si>
  <si>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</si>
  <si>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</si>
  <si>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</si>
  <si>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</si>
  <si>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</si>
  <si>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</si>
  <si>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</si>
  <si>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</si>
  <si>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</si>
  <si>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</si>
  <si>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</si>
  <si>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</si>
  <si>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</si>
  <si>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</si>
  <si>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</si>
  <si>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</si>
  <si>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</si>
  <si>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</si>
  <si>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</si>
  <si>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</si>
  <si>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</si>
  <si>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</si>
  <si>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</si>
  <si>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</si>
  <si>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</si>
  <si>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</si>
  <si>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</si>
  <si>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</si>
  <si>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</si>
  <si>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</si>
  <si>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</si>
  <si>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</si>
  <si>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</si>
  <si>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</si>
  <si>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</si>
  <si>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</si>
  <si>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</si>
  <si>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</si>
  <si>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</si>
  <si>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</si>
  <si>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</si>
  <si>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</si>
  <si>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</si>
  <si>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</si>
  <si>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</si>
  <si>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</si>
  <si>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</si>
  <si>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</si>
  <si>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</si>
  <si>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</si>
  <si>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</si>
  <si>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</si>
  <si>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</si>
  <si>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</si>
  <si>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</si>
  <si>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</si>
  <si>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</si>
  <si>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</si>
  <si>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</si>
  <si>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</si>
  <si>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</si>
  <si>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</si>
  <si>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</si>
  <si>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</si>
  <si>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</si>
  <si>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</si>
  <si>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</si>
  <si>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</si>
  <si>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</si>
  <si>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</si>
  <si>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</si>
  <si>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</si>
  <si>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</si>
  <si>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</si>
  <si>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</si>
  <si>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</si>
  <si>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</si>
  <si>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</si>
  <si>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</si>
  <si>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</si>
  <si>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</si>
  <si>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</si>
  <si>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</si>
  <si>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</si>
  <si>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</si>
  <si>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</si>
  <si>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</si>
  <si>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</si>
  <si>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</si>
  <si>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</si>
  <si>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</si>
  <si>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</si>
  <si>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</si>
  <si>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</si>
  <si>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</si>
  <si>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</si>
  <si>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</si>
  <si>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</si>
  <si>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</si>
  <si>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</si>
  <si>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</si>
  <si>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</si>
  <si>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</si>
  <si>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</si>
  <si>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</si>
  <si>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</si>
  <si>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</si>
  <si>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</si>
  <si>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</si>
  <si>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</si>
  <si>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</si>
  <si>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</si>
  <si>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</si>
  <si>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</si>
  <si>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</si>
  <si>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</si>
  <si>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</si>
  <si>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</si>
  <si>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</si>
  <si>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</si>
  <si>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</si>
  <si>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</si>
  <si>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</si>
  <si>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</si>
  <si>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</si>
  <si>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</si>
  <si>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</si>
  <si>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</si>
  <si>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</si>
  <si>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</si>
  <si>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</si>
  <si>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</si>
  <si>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</si>
  <si>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</si>
  <si>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</si>
  <si>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</si>
  <si>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</si>
  <si>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</si>
  <si>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</si>
  <si>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</si>
  <si>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</si>
  <si>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</si>
  <si>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</si>
  <si>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</si>
  <si>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</si>
  <si>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</si>
  <si>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</si>
  <si>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</si>
  <si>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</si>
  <si>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</si>
  <si>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</si>
  <si>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</si>
  <si>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</si>
  <si>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</si>
  <si>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</si>
  <si>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</si>
  <si>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</si>
  <si>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</si>
  <si>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</si>
  <si>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</si>
  <si>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</si>
  <si>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</si>
  <si>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</si>
  <si>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</si>
  <si>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</si>
  <si>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</si>
  <si>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</si>
  <si>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</si>
  <si>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</si>
  <si>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</si>
  <si>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</si>
  <si>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</si>
  <si>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</si>
  <si>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</si>
  <si>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</si>
  <si>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</si>
  <si>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</si>
  <si>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</si>
  <si>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</si>
  <si>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</si>
  <si>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</si>
  <si>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</si>
  <si>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</si>
  <si>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</si>
  <si>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</si>
  <si>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</si>
  <si>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</si>
  <si>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</si>
  <si>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</si>
  <si>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</si>
  <si>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</si>
  <si>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</si>
  <si>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</si>
  <si>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</si>
  <si>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</si>
  <si>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</si>
  <si>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</si>
  <si>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</si>
  <si>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</si>
  <si>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</si>
  <si>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</si>
  <si>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</si>
  <si>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</si>
  <si>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</si>
  <si>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</si>
  <si>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</si>
  <si>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</si>
  <si>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</si>
  <si>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</si>
  <si>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</si>
  <si>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</si>
  <si>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</si>
  <si>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</si>
  <si>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</si>
  <si>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</si>
  <si>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</si>
  <si>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</si>
  <si>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</si>
  <si>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</si>
  <si>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</si>
  <si>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</si>
  <si>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</si>
  <si>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</si>
  <si>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</si>
  <si>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</si>
  <si>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</si>
  <si>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</si>
  <si>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</si>
  <si>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</si>
  <si>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</si>
  <si>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</si>
  <si>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</si>
  <si>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</si>
  <si>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</si>
  <si>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</si>
  <si>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</si>
  <si>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</si>
  <si>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</si>
  <si>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</si>
  <si>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</si>
  <si>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</si>
  <si>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</si>
  <si>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</si>
  <si>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</si>
  <si>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</si>
  <si>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</si>
  <si>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</si>
  <si>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</si>
  <si>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</si>
  <si>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</si>
  <si>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</si>
  <si>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</si>
  <si>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</si>
  <si>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</si>
  <si>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</si>
  <si>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</si>
  <si>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</si>
  <si>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</si>
  <si>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</si>
  <si>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</si>
  <si>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</si>
  <si>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</si>
  <si>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</si>
  <si>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</si>
  <si>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</si>
  <si>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</si>
  <si>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</si>
  <si>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</si>
  <si>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</si>
  <si>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</si>
  <si>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</si>
  <si>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</si>
  <si>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</si>
  <si>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</si>
  <si>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</si>
  <si>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</si>
  <si>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</si>
  <si>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</si>
  <si>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</si>
  <si>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</si>
  <si>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</si>
  <si>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</si>
  <si>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</si>
  <si>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</si>
  <si>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</si>
  <si>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</si>
  <si>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</si>
  <si>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</si>
  <si>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</si>
  <si>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</si>
  <si>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</si>
  <si>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</si>
  <si>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</si>
  <si>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</si>
  <si>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</si>
  <si>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</si>
  <si>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</si>
  <si>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</si>
  <si>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</si>
  <si>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</si>
  <si>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</si>
  <si>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</si>
  <si>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</si>
  <si>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</si>
  <si>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</si>
  <si>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</si>
  <si>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</si>
  <si>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</si>
  <si>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</si>
  <si>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</si>
  <si>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</si>
  <si>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</si>
  <si>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</si>
  <si>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</si>
  <si>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</si>
  <si>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</si>
  <si>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</si>
  <si>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</si>
  <si>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</si>
  <si>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</si>
  <si>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</si>
  <si>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</si>
  <si>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</si>
  <si>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</si>
  <si>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</si>
  <si>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</si>
  <si>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</si>
  <si>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</si>
  <si>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</si>
  <si>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</si>
  <si>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</si>
  <si>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</si>
  <si>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</si>
  <si>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</si>
  <si>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</si>
  <si>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</si>
  <si>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</si>
  <si>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</si>
  <si>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</si>
  <si>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</si>
  <si>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</si>
  <si>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</si>
  <si>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</si>
  <si>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</si>
  <si>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</si>
  <si>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</si>
  <si>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</si>
  <si>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</si>
  <si>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</si>
  <si>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</si>
  <si>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</si>
  <si>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</si>
  <si>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</si>
  <si>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</si>
  <si>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</si>
  <si>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</si>
  <si>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</si>
  <si>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</si>
  <si>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</si>
  <si>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</si>
  <si>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</si>
  <si>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</si>
  <si>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</si>
  <si>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</si>
  <si>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</si>
  <si>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</si>
  <si>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</si>
  <si>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</si>
  <si>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</si>
  <si>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</si>
  <si>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</si>
  <si>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</si>
  <si>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</si>
  <si>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</si>
  <si>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</si>
  <si>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</si>
  <si>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</si>
  <si>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</si>
  <si>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</si>
  <si>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</si>
  <si>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</si>
  <si>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</si>
  <si>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</si>
  <si>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</si>
  <si>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</si>
  <si>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</si>
  <si>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</si>
  <si>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</si>
  <si>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</si>
  <si>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</si>
  <si>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</si>
  <si>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</si>
  <si>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</si>
  <si>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</si>
  <si>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</si>
  <si>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</si>
  <si>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</si>
  <si>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</si>
  <si>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</si>
  <si>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</si>
  <si>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</si>
  <si>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</si>
  <si>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</si>
  <si>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</si>
  <si>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</si>
  <si>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</si>
  <si>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</si>
  <si>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</si>
  <si>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</si>
  <si>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</si>
  <si>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</si>
  <si>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</si>
  <si>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</si>
  <si>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</si>
  <si>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</si>
  <si>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</si>
  <si>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</si>
  <si>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</si>
  <si>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</si>
  <si>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</si>
  <si>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</si>
  <si>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</si>
  <si>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</si>
  <si>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</si>
  <si>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</si>
  <si>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</si>
  <si>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</si>
  <si>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</si>
  <si>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</si>
  <si>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</si>
  <si>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</si>
  <si>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</si>
  <si>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</si>
  <si>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</si>
  <si>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</si>
  <si>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</si>
  <si>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</si>
  <si>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</si>
  <si>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</si>
  <si>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</si>
  <si>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</si>
  <si>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</si>
  <si>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</si>
  <si>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</si>
  <si>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</si>
  <si>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</si>
  <si>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</si>
  <si>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</si>
  <si>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</si>
  <si>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</si>
  <si>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</si>
  <si>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</si>
  <si>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</si>
  <si>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</si>
  <si>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</si>
  <si>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</si>
  <si>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</si>
  <si>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</si>
  <si>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</si>
  <si>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</si>
  <si>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</si>
  <si>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</si>
  <si>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</si>
  <si>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</si>
  <si>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</si>
  <si>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</si>
  <si>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</si>
  <si>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</si>
  <si>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</si>
  <si>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</si>
  <si>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</si>
  <si>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</si>
  <si>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</si>
  <si>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</si>
  <si>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</si>
  <si>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</si>
  <si>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</si>
  <si>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</si>
  <si>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</si>
  <si>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</si>
  <si>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</si>
  <si>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</si>
  <si>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</si>
  <si>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</si>
  <si>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</si>
  <si>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</si>
  <si>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</si>
  <si>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</si>
  <si>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</si>
  <si>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</si>
  <si>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</si>
  <si>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</si>
  <si>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</si>
  <si>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</si>
  <si>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</si>
  <si>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</si>
  <si>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</si>
  <si>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</si>
  <si>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</si>
  <si>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</si>
  <si>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</si>
  <si>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</si>
  <si>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</si>
  <si>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</si>
  <si>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</si>
  <si>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</si>
  <si>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</si>
  <si>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</si>
  <si>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</si>
  <si>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</si>
  <si>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</si>
  <si>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</si>
  <si>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</si>
  <si>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</si>
  <si>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</si>
  <si>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</si>
  <si>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</si>
  <si>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</si>
  <si>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</si>
  <si>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</si>
  <si>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</si>
  <si>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</si>
  <si>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</si>
  <si>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</si>
  <si>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</si>
  <si>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</si>
  <si>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</si>
  <si>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</si>
  <si>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</si>
  <si>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</si>
  <si>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</si>
  <si>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</si>
  <si>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</si>
  <si>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</si>
  <si>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</si>
  <si>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</si>
  <si>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</si>
  <si>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</si>
  <si>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</si>
  <si>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</si>
  <si>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</si>
  <si>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</si>
  <si>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</si>
  <si>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</si>
  <si>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</si>
  <si>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</si>
  <si>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</si>
  <si>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</si>
  <si>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</si>
  <si>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</si>
  <si>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</si>
  <si>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</si>
  <si>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</si>
  <si>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</si>
  <si>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</si>
  <si>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</si>
  <si>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</si>
  <si>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</si>
  <si>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</si>
  <si>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</si>
  <si>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</si>
  <si>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</si>
  <si>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</si>
  <si>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</si>
  <si>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</si>
  <si>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</si>
  <si>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</si>
  <si>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</si>
  <si>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</si>
  <si>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</si>
  <si>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</si>
  <si>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</si>
  <si>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</si>
  <si>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</si>
  <si>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</si>
  <si>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</si>
  <si>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</si>
  <si>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</si>
  <si>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</si>
  <si>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</si>
  <si>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</si>
  <si>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</si>
  <si>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</si>
  <si>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</si>
  <si>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</si>
  <si>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</si>
  <si>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</si>
  <si>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</si>
  <si>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</si>
  <si>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</si>
  <si>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</si>
  <si>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</si>
  <si>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</si>
  <si>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</si>
  <si>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</si>
  <si>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</si>
  <si>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</si>
  <si>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</si>
  <si>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</si>
  <si>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</si>
  <si>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</si>
  <si>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</si>
  <si>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</si>
  <si>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</si>
  <si>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</si>
  <si>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</si>
  <si>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</si>
  <si>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</si>
  <si>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</si>
  <si>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</si>
  <si>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</si>
  <si>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</si>
  <si>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</si>
  <si>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</si>
  <si>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</si>
  <si>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</si>
  <si>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</si>
  <si>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</si>
  <si>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</si>
  <si>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</si>
  <si>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</si>
  <si>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</si>
  <si>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</si>
  <si>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</si>
  <si>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</si>
  <si>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</si>
  <si>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</si>
  <si>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</si>
  <si>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</si>
  <si>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</si>
  <si>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</si>
  <si>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</si>
  <si>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</si>
  <si>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</si>
  <si>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</si>
  <si>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</si>
  <si>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</si>
  <si>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</si>
  <si>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</si>
  <si>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</si>
  <si>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</si>
  <si>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</si>
  <si>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</si>
  <si>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</si>
  <si>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</si>
  <si>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</si>
  <si>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</si>
  <si>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</si>
  <si>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</si>
  <si>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</si>
  <si>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</si>
  <si>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</si>
  <si>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</si>
  <si>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</si>
  <si>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</si>
  <si>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</si>
  <si>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</si>
  <si>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</si>
  <si>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</si>
  <si>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</si>
  <si>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</si>
  <si>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</si>
  <si>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</si>
  <si>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</si>
  <si>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</si>
  <si>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</si>
  <si>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</si>
  <si>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</si>
  <si>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</si>
  <si>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</si>
  <si>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</si>
  <si>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</si>
  <si>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</si>
  <si>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</si>
  <si>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</si>
  <si>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</si>
  <si>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</si>
  <si>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</si>
  <si>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</si>
  <si>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</si>
  <si>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</si>
  <si>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</si>
  <si>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</si>
  <si>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</si>
  <si>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</si>
  <si>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</si>
  <si>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</si>
  <si>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</si>
  <si>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</si>
  <si>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</si>
  <si>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</si>
  <si>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</si>
  <si>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</si>
  <si>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</si>
  <si>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</si>
  <si>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</si>
  <si>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</si>
  <si>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</si>
  <si>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</si>
  <si>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</si>
  <si>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</si>
  <si>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</si>
  <si>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</si>
  <si>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</si>
  <si>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</si>
  <si>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</si>
  <si>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</si>
  <si>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</si>
  <si>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</si>
  <si>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</si>
  <si>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</si>
  <si>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</si>
  <si>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</si>
  <si>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</si>
  <si>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</si>
  <si>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</si>
  <si>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</si>
  <si>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</si>
  <si>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</si>
  <si>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</si>
  <si>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</si>
  <si>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</si>
  <si>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</si>
  <si>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</si>
  <si>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</si>
  <si>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</si>
  <si>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</si>
  <si>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</si>
  <si>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</si>
  <si>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</si>
  <si>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</si>
  <si>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</si>
  <si>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</si>
  <si>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</si>
  <si>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</si>
  <si>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</si>
  <si>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</si>
  <si>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</si>
  <si>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</si>
  <si>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</si>
  <si>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</si>
  <si>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</si>
  <si>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</si>
  <si>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</si>
  <si>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</si>
  <si>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</si>
  <si>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</si>
  <si>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</si>
  <si>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</si>
  <si>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</si>
  <si>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</si>
  <si>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</si>
  <si>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</si>
  <si>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</si>
  <si>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</si>
  <si>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</si>
  <si>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</si>
  <si>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</si>
  <si>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</si>
  <si>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</si>
  <si>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</si>
  <si>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</si>
  <si>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</si>
  <si>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</si>
  <si>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</si>
  <si>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</si>
  <si>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</si>
  <si>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</si>
  <si>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</si>
  <si>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</si>
  <si>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</si>
  <si>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</si>
  <si>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</si>
  <si>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</si>
  <si>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</si>
  <si>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</si>
  <si>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</si>
  <si>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</si>
  <si>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</si>
  <si>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</si>
  <si>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</si>
  <si>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</si>
  <si>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</si>
  <si>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</si>
  <si>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</si>
  <si>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</si>
  <si>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</si>
  <si>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</si>
  <si>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</si>
  <si>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</si>
  <si>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</si>
  <si>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</si>
  <si>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</si>
  <si>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</si>
  <si>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</si>
  <si>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</si>
  <si>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</si>
  <si>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</si>
  <si>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</si>
  <si>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</si>
  <si>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</si>
  <si>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</si>
  <si>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</si>
  <si>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</si>
  <si>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</si>
  <si>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</si>
  <si>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</si>
  <si>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</si>
  <si>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</si>
  <si>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</si>
  <si>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</si>
  <si>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</si>
  <si>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</si>
  <si>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</si>
  <si>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</si>
  <si>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</si>
  <si>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</si>
  <si>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</si>
  <si>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</si>
  <si>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</si>
  <si>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</si>
  <si>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</si>
  <si>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</si>
  <si>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</si>
  <si>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</si>
  <si>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</si>
  <si>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</si>
  <si>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</si>
  <si>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</si>
  <si>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</si>
  <si>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</si>
  <si>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</si>
  <si>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</si>
  <si>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</si>
  <si>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</si>
  <si>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</si>
  <si>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</si>
  <si>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</si>
  <si>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</si>
  <si>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</si>
  <si>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</si>
  <si>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</si>
  <si>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</si>
  <si>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</si>
  <si>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</si>
  <si>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</si>
  <si>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</si>
  <si>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</si>
  <si>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</si>
  <si>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</si>
  <si>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</si>
  <si>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</si>
  <si>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</si>
  <si>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</si>
  <si>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</si>
  <si>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</si>
  <si>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</si>
  <si>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</si>
  <si>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</si>
  <si>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</si>
  <si>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</si>
  <si>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</si>
  <si>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</si>
  <si>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</si>
  <si>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</si>
  <si>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</si>
  <si>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</si>
  <si>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</si>
  <si>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</si>
  <si>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</si>
  <si>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</si>
  <si>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</si>
  <si>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</si>
  <si>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</si>
  <si>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</si>
  <si>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</si>
  <si>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</si>
  <si>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</si>
  <si>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</si>
  <si>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</si>
  <si>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</si>
  <si>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</si>
  <si>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</si>
  <si>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</si>
  <si>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</si>
  <si>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</si>
  <si>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</si>
  <si>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</si>
  <si>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</si>
  <si>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</si>
  <si>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</si>
  <si>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</si>
  <si>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</si>
  <si>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</si>
  <si>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</si>
  <si>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</si>
  <si>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</si>
  <si>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</si>
  <si>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</si>
  <si>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</si>
  <si>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</si>
  <si>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</si>
  <si>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</si>
  <si>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</si>
  <si>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</si>
  <si>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</si>
  <si>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</si>
  <si>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</si>
  <si>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</si>
  <si>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</si>
  <si>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</si>
  <si>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</si>
  <si>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</si>
  <si>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</si>
  <si>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</si>
  <si>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</si>
  <si>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</si>
  <si>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</si>
  <si>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</si>
  <si>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</si>
  <si>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</si>
  <si>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</si>
  <si>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</si>
  <si>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</si>
  <si>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</si>
  <si>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</si>
  <si>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</si>
  <si>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</si>
  <si>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</si>
  <si>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</si>
  <si>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</si>
  <si>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</si>
  <si>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</si>
  <si>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</si>
  <si>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</si>
  <si>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</si>
  <si>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</si>
  <si>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</si>
  <si>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</si>
  <si>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</si>
  <si>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</si>
  <si>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</si>
  <si>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</si>
  <si>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</si>
  <si>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</si>
  <si>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</si>
  <si>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</si>
  <si>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</si>
  <si>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</si>
  <si>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</si>
  <si>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</si>
  <si>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</si>
  <si>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</si>
  <si>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</si>
  <si>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</si>
  <si>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</si>
  <si>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</si>
  <si>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</si>
  <si>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</si>
  <si>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</si>
  <si>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</si>
  <si>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</si>
  <si>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</si>
  <si>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</si>
  <si>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</si>
  <si>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</si>
  <si>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</si>
  <si>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</si>
  <si>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</si>
  <si>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</si>
  <si>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</si>
  <si>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</si>
  <si>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</si>
  <si>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</si>
  <si>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</si>
  <si>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</si>
  <si>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</si>
  <si>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</si>
  <si>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</si>
  <si>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</si>
  <si>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</si>
  <si>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</si>
  <si>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</si>
  <si>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</si>
  <si>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</si>
  <si>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</si>
  <si>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</si>
  <si>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</si>
  <si>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</si>
  <si>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</si>
  <si>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</si>
  <si>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</si>
  <si>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</si>
  <si>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</si>
  <si>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</si>
  <si>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</si>
  <si>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</si>
  <si>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</si>
  <si>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</si>
  <si>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</si>
  <si>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</si>
  <si>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</si>
  <si>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</si>
  <si>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</si>
  <si>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</si>
  <si>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</si>
  <si>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</si>
  <si>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</si>
  <si>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</si>
  <si>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</si>
  <si>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</si>
  <si>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</si>
  <si>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</si>
  <si>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</si>
  <si>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</si>
  <si>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</si>
  <si>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</si>
  <si>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</si>
  <si>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</si>
  <si>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</si>
  <si>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</si>
  <si>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</si>
  <si>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</si>
  <si>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</si>
  <si>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</si>
  <si>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</si>
  <si>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</si>
  <si>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</si>
  <si>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</si>
  <si>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</si>
  <si>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</si>
  <si>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</si>
  <si>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</si>
  <si>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</si>
  <si>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</si>
  <si>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</si>
  <si>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</si>
  <si>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</si>
  <si>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</si>
  <si>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</si>
  <si>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</si>
  <si>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</si>
  <si>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</si>
  <si>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</si>
  <si>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</si>
  <si>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</si>
  <si>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</si>
  <si>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</si>
  <si>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</si>
  <si>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</si>
  <si>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</si>
  <si>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</si>
  <si>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</si>
  <si>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</si>
  <si>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</si>
  <si>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</si>
  <si>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</si>
  <si>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</si>
  <si>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</si>
  <si>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</si>
  <si>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</si>
  <si>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</si>
  <si>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</si>
  <si>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</si>
  <si>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</si>
  <si>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</si>
  <si>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</si>
  <si>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</si>
  <si>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</si>
  <si>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</si>
  <si>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</si>
  <si>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</si>
  <si>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</si>
  <si>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</si>
  <si>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</si>
  <si>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</si>
  <si>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</si>
  <si>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</si>
  <si>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</si>
  <si>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</si>
  <si>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</si>
  <si>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</si>
  <si>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</si>
  <si>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</si>
  <si>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</si>
  <si>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</si>
  <si>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</si>
  <si>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</si>
  <si>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</si>
  <si>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</si>
  <si>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</si>
  <si>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</si>
  <si>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</si>
  <si>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</si>
  <si>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</si>
  <si>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</si>
  <si>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</si>
  <si>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</si>
  <si>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</si>
  <si>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</si>
  <si>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</si>
  <si>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</si>
  <si>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</si>
  <si>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</si>
  <si>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</si>
  <si>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</si>
  <si>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</si>
  <si>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</si>
  <si>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</si>
  <si>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</si>
  <si>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</si>
  <si>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</si>
  <si>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</si>
  <si>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</si>
  <si>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</si>
  <si>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</si>
  <si>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</si>
  <si>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</si>
  <si>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</si>
  <si>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</si>
  <si>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</si>
  <si>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</si>
  <si>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</si>
  <si>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</si>
  <si>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</si>
  <si>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</si>
  <si>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</si>
  <si>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</si>
  <si>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</si>
  <si>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</si>
  <si>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</si>
  <si>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</si>
  <si>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</si>
  <si>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</si>
  <si>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</si>
  <si>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</si>
  <si>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</si>
  <si>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</si>
  <si>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</si>
  <si>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</si>
  <si>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</si>
  <si>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</si>
  <si>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</si>
  <si>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</si>
  <si>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</si>
  <si>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</si>
  <si>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</si>
  <si>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</si>
  <si>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</si>
  <si>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</si>
  <si>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</si>
  <si>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</si>
  <si>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</si>
  <si>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</si>
  <si>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</si>
  <si>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</si>
  <si>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</si>
  <si>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</si>
  <si>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</si>
  <si>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</si>
  <si>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</si>
  <si>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</si>
  <si>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</si>
  <si>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</si>
  <si>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</si>
  <si>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</si>
  <si>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</si>
  <si>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</si>
  <si>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</si>
  <si>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</si>
  <si>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</si>
  <si>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</si>
  <si>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</si>
  <si>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</si>
  <si>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</si>
  <si>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</si>
  <si>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</si>
  <si>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</si>
  <si>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</si>
  <si>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</si>
  <si>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</si>
  <si>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</si>
  <si>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</si>
  <si>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</si>
  <si>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</si>
  <si>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</si>
  <si>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</si>
  <si>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</si>
  <si>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</si>
  <si>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</si>
  <si>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</si>
  <si>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</si>
  <si>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</si>
  <si>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</si>
  <si>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</si>
  <si>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</si>
  <si>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</si>
  <si>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</si>
  <si>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</si>
  <si>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</si>
  <si>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</si>
  <si>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</si>
  <si>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</si>
  <si>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</si>
  <si>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</si>
  <si>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</si>
  <si>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</si>
  <si>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</si>
  <si>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</si>
  <si>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</si>
  <si>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</si>
  <si>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</si>
  <si>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</si>
  <si>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</si>
  <si>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</si>
  <si>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</si>
  <si>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</si>
  <si>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</si>
  <si>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</si>
  <si>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</si>
  <si>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</si>
  <si>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</si>
  <si>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</si>
  <si>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</si>
  <si>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</si>
  <si>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</si>
  <si>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</si>
  <si>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</si>
  <si>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</si>
  <si>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</si>
  <si>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</si>
  <si>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</si>
  <si>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</si>
  <si>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</si>
  <si>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</si>
  <si>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</si>
  <si>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</si>
  <si>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</si>
  <si>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</si>
  <si>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</si>
  <si>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</si>
  <si>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</si>
  <si>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</si>
  <si>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</si>
  <si>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</si>
  <si>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</si>
  <si>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</si>
  <si>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</si>
  <si>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</si>
  <si>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</si>
  <si>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</si>
  <si>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</si>
  <si>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</si>
  <si>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</si>
  <si>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</si>
  <si>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</si>
  <si>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</si>
  <si>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</si>
  <si>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</si>
  <si>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</si>
  <si>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</si>
  <si>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</si>
  <si>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</si>
  <si>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</si>
  <si>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</si>
  <si>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</si>
  <si>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</si>
  <si>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</si>
  <si>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</si>
  <si>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</si>
  <si>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</si>
  <si>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</si>
  <si>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</si>
  <si>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</si>
  <si>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</si>
  <si>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</si>
  <si>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</si>
  <si>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</si>
  <si>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</si>
  <si>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</si>
  <si>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</si>
  <si>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</si>
  <si>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</si>
  <si>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</si>
  <si>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</si>
  <si>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</si>
  <si>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</si>
  <si>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</si>
  <si>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</si>
  <si>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</si>
  <si>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</si>
  <si>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</si>
  <si>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</si>
  <si>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</si>
  <si>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</si>
  <si>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</si>
  <si>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</si>
  <si>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</si>
  <si>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</si>
  <si>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</si>
  <si>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</si>
  <si>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</si>
  <si>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</si>
  <si>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</si>
  <si>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</si>
  <si>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</si>
  <si>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</si>
  <si>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</si>
  <si>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</si>
  <si>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</si>
  <si>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</si>
  <si>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</si>
  <si>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</si>
  <si>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</si>
  <si>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</si>
  <si>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</si>
  <si>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</si>
  <si>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</si>
  <si>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</si>
  <si>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</si>
  <si>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</si>
  <si>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</si>
  <si>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</si>
  <si>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</si>
  <si>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</si>
  <si>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</si>
  <si>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</si>
  <si>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</si>
  <si>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</si>
  <si>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</si>
  <si>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</si>
  <si>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</si>
  <si>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</si>
  <si>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</si>
  <si>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</si>
  <si>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</si>
  <si>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</si>
  <si>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</si>
  <si>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</si>
  <si>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</si>
  <si>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</si>
  <si>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</si>
  <si>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</si>
  <si>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</si>
  <si>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</si>
  <si>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</si>
  <si>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</si>
  <si>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</si>
  <si>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</si>
  <si>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</si>
  <si>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</si>
  <si>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</si>
  <si>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</si>
  <si>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</si>
  <si>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</si>
  <si>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</si>
  <si>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</si>
  <si>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</si>
  <si>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</si>
  <si>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</si>
  <si>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</si>
  <si>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</si>
  <si>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</si>
  <si>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</si>
  <si>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</si>
  <si>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</si>
  <si>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</si>
  <si>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</si>
  <si>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</si>
  <si>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</si>
  <si>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</si>
  <si>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</si>
  <si>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</si>
  <si>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</si>
  <si>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</si>
  <si>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</si>
  <si>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</si>
  <si>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</si>
  <si>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</si>
  <si>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</si>
  <si>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</si>
  <si>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</si>
  <si>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</si>
  <si>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</si>
  <si>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</si>
  <si>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</si>
  <si>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</si>
  <si>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</si>
  <si>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</si>
  <si>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</si>
  <si>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</si>
  <si>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</si>
  <si>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</si>
  <si>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</si>
  <si>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</si>
  <si>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</si>
  <si>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</si>
  <si>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</si>
  <si>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</si>
  <si>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</si>
  <si>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</si>
  <si>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</si>
  <si>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</si>
  <si>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</si>
  <si>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</si>
  <si>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</si>
  <si>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</si>
  <si>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</si>
  <si>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</si>
  <si>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</si>
  <si>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</si>
  <si>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</si>
  <si>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</si>
  <si>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</si>
  <si>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</si>
  <si>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</si>
  <si>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</si>
  <si>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</si>
  <si>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</si>
  <si>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</si>
  <si>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</si>
  <si>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</si>
  <si>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</si>
  <si>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</si>
  <si>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</si>
  <si>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</si>
  <si>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</si>
  <si>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</si>
  <si>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</si>
  <si>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</si>
  <si>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</si>
  <si>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</si>
  <si>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</si>
  <si>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</si>
  <si>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</si>
  <si>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</si>
  <si>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</si>
  <si>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</si>
  <si>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</si>
  <si>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</si>
  <si>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</si>
  <si>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</si>
  <si>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</si>
  <si>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</si>
  <si>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</si>
  <si>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</si>
  <si>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</si>
  <si>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</si>
  <si>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</si>
  <si>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</si>
  <si>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</si>
  <si>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</si>
  <si>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</si>
  <si>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</si>
  <si>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</si>
  <si>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</si>
  <si>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</si>
  <si>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</si>
  <si>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</si>
  <si>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</si>
  <si>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</si>
  <si>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</si>
  <si>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</si>
  <si>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</si>
  <si>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</si>
  <si>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</si>
  <si>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</si>
  <si>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</si>
  <si>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</si>
  <si>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</si>
  <si>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</si>
  <si>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</si>
  <si>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</si>
  <si>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</si>
  <si>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</si>
  <si>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</si>
  <si>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</si>
  <si>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</si>
  <si>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</si>
  <si>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</si>
  <si>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</si>
  <si>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</si>
  <si>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</si>
  <si>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</si>
  <si>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</si>
  <si>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</si>
  <si>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</si>
  <si>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</si>
  <si>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</si>
  <si>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</si>
  <si>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</si>
  <si>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</si>
  <si>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</si>
  <si>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</si>
  <si>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</si>
  <si>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</si>
  <si>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</si>
  <si>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</si>
  <si>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</si>
  <si>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</si>
  <si>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</si>
  <si>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</si>
  <si>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</si>
  <si>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</si>
  <si>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</si>
  <si>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</si>
  <si>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</si>
  <si>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</si>
  <si>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</si>
  <si>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</si>
  <si>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</si>
  <si>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</si>
  <si>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</si>
  <si>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</si>
  <si>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</si>
  <si>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</si>
  <si>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</si>
  <si>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</si>
  <si>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</si>
  <si>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</si>
  <si>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</si>
  <si>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</si>
  <si>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</si>
  <si>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</si>
  <si>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</si>
  <si>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</si>
  <si>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</si>
  <si>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</si>
  <si>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</si>
  <si>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</si>
  <si>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</si>
  <si>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</si>
  <si>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</si>
  <si>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</si>
  <si>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</si>
  <si>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</si>
  <si>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</si>
  <si>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</si>
  <si>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</si>
  <si>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</si>
  <si>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</si>
  <si>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</si>
  <si>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</si>
  <si>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</si>
  <si>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</si>
  <si>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</si>
  <si>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</si>
  <si>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</si>
  <si>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</si>
  <si>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</si>
  <si>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</si>
  <si>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</si>
  <si>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</si>
  <si>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</si>
  <si>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</si>
  <si>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</si>
  <si>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</si>
  <si>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</si>
  <si>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</si>
  <si>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</si>
  <si>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</si>
  <si>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</si>
  <si>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</si>
  <si>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</si>
  <si>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</si>
  <si>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</si>
  <si>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</si>
  <si>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</si>
  <si>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</si>
  <si>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</si>
  <si>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</si>
  <si>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</si>
  <si>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</si>
  <si>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</si>
  <si>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</si>
  <si>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</si>
  <si>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</si>
  <si>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</si>
  <si>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</si>
  <si>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</si>
  <si>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</si>
  <si>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</si>
  <si>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</si>
  <si>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</si>
  <si>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</si>
  <si>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</si>
  <si>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</si>
  <si>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</si>
  <si>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</si>
  <si>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</si>
  <si>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</si>
  <si>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</si>
  <si>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</si>
  <si>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</si>
  <si>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</si>
  <si>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</si>
  <si>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</si>
  <si>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</si>
  <si>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</si>
  <si>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</si>
  <si>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</si>
  <si>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</si>
  <si>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</si>
  <si>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</si>
  <si>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</si>
  <si>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</si>
  <si>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</si>
  <si>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</si>
  <si>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</si>
  <si>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</si>
  <si>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</si>
  <si>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</si>
  <si>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</si>
  <si>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</si>
  <si>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</si>
  <si>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</si>
  <si>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</si>
  <si>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</si>
  <si>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</si>
  <si>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</si>
  <si>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</si>
  <si>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</si>
  <si>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</si>
  <si>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</si>
  <si>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</si>
  <si>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</si>
  <si>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</si>
  <si>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</si>
  <si>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</si>
  <si>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</si>
  <si>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</si>
  <si>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</si>
  <si>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</si>
  <si>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</si>
  <si>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</si>
  <si>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</si>
  <si>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</si>
  <si>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</si>
  <si>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</si>
  <si>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</si>
  <si>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</si>
  <si>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</si>
  <si>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</si>
  <si>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</si>
  <si>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</si>
  <si>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</si>
  <si>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</si>
  <si>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</si>
  <si>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</si>
  <si>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</si>
  <si>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</si>
  <si>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</si>
  <si>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</si>
  <si>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</si>
  <si>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</si>
  <si>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</si>
  <si>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</si>
  <si>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</si>
  <si>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</si>
  <si>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</si>
  <si>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</si>
  <si>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</si>
  <si>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</si>
  <si>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</si>
  <si>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</si>
  <si>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</si>
  <si>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</si>
  <si>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</si>
  <si>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</si>
  <si>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</si>
  <si>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</si>
  <si>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</si>
  <si>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</si>
  <si>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</si>
  <si>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</si>
  <si>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</si>
  <si>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</si>
  <si>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</si>
  <si>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</si>
  <si>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</si>
  <si>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</si>
  <si>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</si>
  <si>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</si>
  <si>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</si>
  <si>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</si>
  <si>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</si>
  <si>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</si>
  <si>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</si>
  <si>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</si>
  <si>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</si>
  <si>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</si>
  <si>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</si>
  <si>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</si>
  <si>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</si>
  <si>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</si>
  <si>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</si>
  <si>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</si>
  <si>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</si>
  <si>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</si>
  <si>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</si>
  <si>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</si>
  <si>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</si>
  <si>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</si>
  <si>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</si>
  <si>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</si>
  <si>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</si>
  <si>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</si>
  <si>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</si>
  <si>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</si>
  <si>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</si>
  <si>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</si>
  <si>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</si>
  <si>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</si>
  <si>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</si>
  <si>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</si>
  <si>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</si>
  <si>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</si>
  <si>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</si>
  <si>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</si>
  <si>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</si>
  <si>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</si>
  <si>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</si>
  <si>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</si>
  <si>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</si>
  <si>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</si>
  <si>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</si>
  <si>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</si>
  <si>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</si>
  <si>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</si>
  <si>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</si>
  <si>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</si>
  <si>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</si>
  <si>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</si>
  <si>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</si>
  <si>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</si>
  <si>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</si>
  <si>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</si>
  <si>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</si>
  <si>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</si>
  <si>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</si>
  <si>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</si>
  <si>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</si>
  <si>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</si>
  <si>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</si>
  <si>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</si>
  <si>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</si>
  <si>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</si>
  <si>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</si>
  <si>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</si>
  <si>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</si>
  <si>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</si>
  <si>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</si>
  <si>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</si>
  <si>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</si>
  <si>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</si>
  <si>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</si>
  <si>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</si>
  <si>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</si>
  <si>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</si>
  <si>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</si>
  <si>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</si>
  <si>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</si>
  <si>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</si>
  <si>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</si>
  <si>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</si>
  <si>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</si>
  <si>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</si>
  <si>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</si>
  <si>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</si>
  <si>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</si>
  <si>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</si>
  <si>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</si>
  <si>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</si>
  <si>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</si>
  <si>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</si>
  <si>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>(Al 31 de Marzo del 2014)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</si>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</sst>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7" activePane="bottomRight" state="frozen"/>
      <selection sqref="A1:T2"/>
      <selection pane="topRight" sqref="A1:T2"/>
      <selection pane="bottomLeft" sqref="A1:T2"/>
      <selection pane="bottomRight" activeCell="U5" sqref="U5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U1" s="181"/>
    </row>
    <row r="2" spans="1:21" s="88" customFormat="1" ht="20.25">
      <c r="A2" s="512" t="s">
        <v>177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U2" s="181"/>
    </row>
    <row r="3" spans="1:21" s="86" customFormat="1" ht="20.25">
      <c r="A3" s="511" t="s">
        <v>2811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41729</v>
      </c>
    </row>
    <row r="5" spans="1:21">
      <c r="H5" s="513" t="s">
        <v>2</v>
      </c>
      <c r="I5" s="514"/>
      <c r="J5" s="515"/>
      <c r="Q5" s="516" t="s">
        <v>3</v>
      </c>
      <c r="R5" s="517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29061.874999999996</v>
      </c>
      <c r="S11" s="38">
        <f t="shared" ref="S11:S14" si="4">N11-R11</f>
        <v>17438.125000000004</v>
      </c>
      <c r="U11" s="121">
        <f t="shared" si="3"/>
        <v>75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11124.375000000002</v>
      </c>
      <c r="S12" s="38">
        <f t="shared" si="4"/>
        <v>6675.6249999999982</v>
      </c>
      <c r="U12" s="121">
        <f t="shared" si="3"/>
        <v>75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11124.375000000002</v>
      </c>
      <c r="S13" s="38">
        <f t="shared" si="4"/>
        <v>6675.6249999999982</v>
      </c>
      <c r="U13" s="121">
        <f t="shared" si="3"/>
        <v>75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14832.591666666667</v>
      </c>
      <c r="S19" s="38">
        <f t="shared" ref="S19:S22" si="7">N19-R19</f>
        <v>5167.4083333333328</v>
      </c>
      <c r="U19" s="121">
        <f t="shared" si="3"/>
        <v>89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11124.258333333333</v>
      </c>
      <c r="S20" s="38">
        <f t="shared" si="7"/>
        <v>3875.7416666666668</v>
      </c>
      <c r="U20" s="121">
        <f t="shared" si="3"/>
        <v>89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56874.125</v>
      </c>
      <c r="S21" s="38">
        <f t="shared" si="7"/>
        <v>8125.875</v>
      </c>
      <c r="U21" s="121">
        <f t="shared" si="3"/>
        <v>105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57749.242500000008</v>
      </c>
      <c r="S24" s="38">
        <f t="shared" ref="S24:S29" si="8">N24-R24</f>
        <v>19250.747499999998</v>
      </c>
      <c r="U24" s="121">
        <f t="shared" si="3"/>
        <v>90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44870.091666666667</v>
      </c>
      <c r="S25" s="38">
        <f t="shared" si="8"/>
        <v>15629.908333333333</v>
      </c>
      <c r="U25" s="121">
        <f t="shared" si="3"/>
        <v>89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44870.091666666667</v>
      </c>
      <c r="S26" s="38">
        <f t="shared" si="8"/>
        <v>15629.908333333333</v>
      </c>
      <c r="U26" s="121">
        <f t="shared" si="3"/>
        <v>89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11124.375000000002</v>
      </c>
      <c r="S28" s="38">
        <f t="shared" si="8"/>
        <v>6675.6249999999982</v>
      </c>
      <c r="U28" s="121">
        <f t="shared" si="3"/>
        <v>75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11124.375000000002</v>
      </c>
      <c r="S29" s="38">
        <f t="shared" si="8"/>
        <v>6675.6249999999982</v>
      </c>
      <c r="U29" s="121">
        <f t="shared" si="3"/>
        <v>75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1442.8645833333335</v>
      </c>
      <c r="S30" s="38">
        <f>N30-R30</f>
        <v>1221.8854166666665</v>
      </c>
      <c r="U30" s="121">
        <f t="shared" si="3"/>
        <v>65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804320.04041666677</v>
      </c>
      <c r="S31" s="68">
        <f>SUM(S7:S30)</f>
        <v>113054.09958333331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20769.853583333334</v>
      </c>
      <c r="S33" s="38">
        <f t="shared" ref="S33:S35" si="10">N33-R33</f>
        <v>21474.916416666663</v>
      </c>
      <c r="U33" s="121">
        <f>IF((DATEDIF(G33,U$4,"m"))&gt;=120,120,(DATEDIF(G33,U$4,"m")))</f>
        <v>59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20769.853583333334</v>
      </c>
      <c r="S34" s="38">
        <f t="shared" si="10"/>
        <v>21474.916416666663</v>
      </c>
      <c r="U34" s="121">
        <f>IF((DATEDIF(G34,U$4,"m"))&gt;=120,120,(DATEDIF(G34,U$4,"m")))</f>
        <v>59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-0.49166666666666664</v>
      </c>
      <c r="S35" s="38">
        <f t="shared" si="10"/>
        <v>0.49166666666666664</v>
      </c>
      <c r="U35" s="121">
        <f>IF((DATEDIF(G35,U$4,"m"))&gt;=120,120,(DATEDIF(G35,U$4,"m")))</f>
        <v>59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41539.215499999998</v>
      </c>
      <c r="S36" s="68">
        <f>SUM(S33:S35)</f>
        <v>42950.324499999995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845859.25591666682</v>
      </c>
      <c r="S38" s="73">
        <f>+S31+S36</f>
        <v>156004.42408333332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212834.96666666667</v>
      </c>
      <c r="S40" s="38">
        <f t="shared" ref="S40:S42" si="12">N40-R40</f>
        <v>367625.03333333333</v>
      </c>
      <c r="U40" s="121">
        <f>IF((DATEDIF(G40,U$4,"m"))&gt;=120,120,(DATEDIF(G40,U$4,"m")))</f>
        <v>44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532087.96666666667</v>
      </c>
      <c r="S41" s="38">
        <f t="shared" si="12"/>
        <v>919062.03333333333</v>
      </c>
      <c r="U41" s="121">
        <f>IF((DATEDIF(G41,U$4,"m"))&gt;=120,120,(DATEDIF(G41,U$4,"m")))</f>
        <v>44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319252.6333333333</v>
      </c>
      <c r="S42" s="38">
        <f t="shared" si="12"/>
        <v>551437.3666666667</v>
      </c>
      <c r="U42" s="121">
        <f>IF((DATEDIF(G42,U$4,"m"))&gt;=120,120,(DATEDIF(G42,U$4,"m")))</f>
        <v>44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1064175.5666666667</v>
      </c>
      <c r="S43" s="68">
        <f>SUM(S40:S42)</f>
        <v>1838124.4333333333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2708.2916666666665</v>
      </c>
      <c r="S45" s="38">
        <f t="shared" ref="S45" si="14">N45-R45</f>
        <v>62291.708333333336</v>
      </c>
      <c r="T45" s="60">
        <v>18602</v>
      </c>
      <c r="U45" s="121">
        <f>IF((DATEDIF(G45,U$4,"m"))&gt;=120,120,(DATEDIF(G45,U$4,"m")))</f>
        <v>5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2708.2916666666665</v>
      </c>
      <c r="S46" s="68">
        <f>SUM(S45)</f>
        <v>62291.708333333336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Q48" si="15">+O38+O43</f>
        <v>0</v>
      </c>
      <c r="P48" s="66">
        <f t="shared" si="15"/>
        <v>0</v>
      </c>
      <c r="Q48" s="66">
        <f t="shared" si="15"/>
        <v>32534.44733333333</v>
      </c>
      <c r="R48" s="66">
        <f>+R38+R43+R46</f>
        <v>1912743.1142500003</v>
      </c>
      <c r="S48" s="66">
        <f>+S38+S43+S46</f>
        <v>2056420.5657499998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1" t="s">
        <v>0</v>
      </c>
      <c r="B1" s="511"/>
      <c r="C1" s="511"/>
      <c r="D1" s="511"/>
      <c r="E1" s="511"/>
    </row>
    <row r="2" spans="1:9" ht="20.25">
      <c r="A2" s="512" t="s">
        <v>2527</v>
      </c>
      <c r="B2" s="512"/>
      <c r="C2" s="512"/>
      <c r="D2" s="512"/>
      <c r="E2" s="512"/>
    </row>
    <row r="3" spans="1:9">
      <c r="A3" s="531" t="str">
        <f>'Equipos de Producción'!A3:S3</f>
        <v>(Al 31 de Marzo del 2014)</v>
      </c>
      <c r="B3" s="531"/>
      <c r="C3" s="531"/>
      <c r="D3" s="531"/>
      <c r="E3" s="531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6" t="s">
        <v>3</v>
      </c>
      <c r="D5" s="545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32534.44733333333</v>
      </c>
      <c r="D7" s="378">
        <f>'Equipos de Producción'!R48</f>
        <v>1912743.1142500003</v>
      </c>
      <c r="E7" s="378">
        <f>'Equipos de Producción'!S48</f>
        <v>2056420.5657499998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7209538.1050000014</v>
      </c>
      <c r="E8" s="378">
        <f>'Equipos de Transporte'!T14</f>
        <v>1188269.48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13928120.716833323</v>
      </c>
      <c r="E9" s="378">
        <f>'Eq. Computos'!T345</f>
        <v>1832343.1201222225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750686.09264434222</v>
      </c>
      <c r="E10" s="378">
        <f>'Equipos Médicos'!R93</f>
        <v>122899.36735565784</v>
      </c>
      <c r="G10" s="378"/>
      <c r="I10" s="378"/>
    </row>
    <row r="11" spans="1:9">
      <c r="A11" t="s">
        <v>2531</v>
      </c>
      <c r="B11" s="378">
        <f>+'Equipos de Comunicaciones'!M77</f>
        <v>2894011.5620996677</v>
      </c>
      <c r="C11" s="378">
        <f>+'Equipos de Comunicaciones'!O77</f>
        <v>20157.439684163903</v>
      </c>
      <c r="D11" s="378">
        <f>+'Equipos de Comunicaciones'!P77</f>
        <v>1403788.3035099891</v>
      </c>
      <c r="E11" s="378">
        <f>+'Equipos de Comunicaciones'!Q77</f>
        <v>1490223.2585896789</v>
      </c>
      <c r="G11" s="378"/>
      <c r="I11" s="378"/>
    </row>
    <row r="12" spans="1:9">
      <c r="A12" t="s">
        <v>2532</v>
      </c>
      <c r="B12" s="378">
        <f>'Eq. y Muebles de Ofic.'!N1047</f>
        <v>10084695.59766401</v>
      </c>
      <c r="C12" s="378">
        <f>'Eq. y Muebles de Ofic.'!R1047</f>
        <v>93483.378636089008</v>
      </c>
      <c r="D12" s="378">
        <f>'Eq. y Muebles de Ofic.'!S1047</f>
        <v>5715581.1953445859</v>
      </c>
      <c r="E12" s="378">
        <f>'Eq. y Muebles de Ofic.'!T1047</f>
        <v>4369114.4023194239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27074.05</v>
      </c>
      <c r="E13" s="378">
        <f>'Equipos Varios'!S8</f>
        <v>1425.9500000000007</v>
      </c>
      <c r="G13" s="378"/>
      <c r="I13" s="378"/>
    </row>
    <row r="14" spans="1:9">
      <c r="B14" s="379">
        <f>SUM(B7:B13)</f>
        <v>41611242.341163665</v>
      </c>
      <c r="C14" s="379">
        <f t="shared" ref="C14:D14" si="0">SUM(C7:C13)</f>
        <v>669390.64790802496</v>
      </c>
      <c r="D14" s="379">
        <f t="shared" si="0"/>
        <v>30947531.57758224</v>
      </c>
      <c r="E14" s="379">
        <f>SUM(E7:E13)</f>
        <v>11060696.144136982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9207299.5497000013</v>
      </c>
      <c r="E18" s="380">
        <f>Edificaciones!P7</f>
        <v>35706357.790300004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155668853.65116367</v>
      </c>
      <c r="C28" s="383">
        <f t="shared" ref="C28:E28" si="1">+C14+C16+C18+C21+C24+C26</f>
        <v>1120484.529308025</v>
      </c>
      <c r="D28" s="383">
        <f t="shared" si="1"/>
        <v>42026752.594782241</v>
      </c>
      <c r="E28" s="383">
        <f t="shared" si="1"/>
        <v>113533665.43693697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8" t="s">
        <v>0</v>
      </c>
      <c r="B1" s="548"/>
      <c r="C1" s="548"/>
      <c r="D1" s="548"/>
      <c r="E1" s="548"/>
      <c r="F1" s="548"/>
      <c r="G1" s="548"/>
      <c r="H1" s="548"/>
    </row>
    <row r="2" spans="1:10">
      <c r="A2" s="549" t="s">
        <v>2579</v>
      </c>
      <c r="B2" s="549"/>
      <c r="C2" s="549"/>
      <c r="D2" s="549"/>
      <c r="E2" s="549"/>
      <c r="F2" s="549"/>
      <c r="G2" s="549"/>
      <c r="H2" s="549"/>
    </row>
    <row r="3" spans="1:10">
      <c r="A3" s="549" t="s">
        <v>2580</v>
      </c>
      <c r="B3" s="549"/>
      <c r="C3" s="549"/>
      <c r="D3" s="549"/>
      <c r="E3" s="549"/>
      <c r="F3" s="549"/>
      <c r="G3" s="549"/>
      <c r="H3" s="549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8" t="s">
        <v>0</v>
      </c>
      <c r="B1" s="548"/>
      <c r="C1" s="548"/>
      <c r="D1" s="548"/>
      <c r="E1" s="548"/>
      <c r="F1" s="548"/>
      <c r="G1" s="548"/>
      <c r="H1" s="548"/>
    </row>
    <row r="2" spans="1:10">
      <c r="A2" s="549" t="s">
        <v>2579</v>
      </c>
      <c r="B2" s="549"/>
      <c r="C2" s="549"/>
      <c r="D2" s="549"/>
      <c r="E2" s="549"/>
      <c r="F2" s="549"/>
      <c r="G2" s="549"/>
      <c r="H2" s="549"/>
    </row>
    <row r="3" spans="1:10">
      <c r="A3" s="549" t="s">
        <v>2580</v>
      </c>
      <c r="B3" s="549"/>
      <c r="C3" s="549"/>
      <c r="D3" s="549"/>
      <c r="E3" s="549"/>
      <c r="F3" s="549"/>
      <c r="G3" s="549"/>
      <c r="H3" s="549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18"/>
  <sheetViews>
    <sheetView zoomScaleNormal="100" workbookViewId="0">
      <pane xSplit="2" ySplit="6" topLeftCell="N10" activePane="bottomRight" state="frozen"/>
      <selection sqref="A1:S2"/>
      <selection pane="topRight" sqref="A1:S2"/>
      <selection pane="bottomLeft" sqref="A1:S2"/>
      <selection pane="bottomRight" activeCell="W7" sqref="W7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</row>
    <row r="2" spans="1:22" s="2" customFormat="1" ht="20.25">
      <c r="A2" s="519" t="s">
        <v>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</row>
    <row r="3" spans="1:22" s="3" customFormat="1" ht="20.25">
      <c r="A3" s="518" t="str">
        <f>'Equipos de Producción'!A3:S3</f>
        <v>(Al 31 de Marzo del 2014)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41729</v>
      </c>
    </row>
    <row r="5" spans="1:22">
      <c r="H5" s="520" t="s">
        <v>2</v>
      </c>
      <c r="I5" s="521"/>
      <c r="J5" s="522"/>
      <c r="R5" s="523" t="s">
        <v>3</v>
      </c>
      <c r="S5" s="523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1210780.0249999999</v>
      </c>
      <c r="T11" s="6">
        <f t="shared" si="4"/>
        <v>518906.72500000009</v>
      </c>
      <c r="V11" s="121">
        <f t="shared" si="1"/>
        <v>42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1210780.0249999999</v>
      </c>
      <c r="T12" s="6">
        <f t="shared" si="4"/>
        <v>518906.72500000009</v>
      </c>
      <c r="V12" s="121">
        <f t="shared" si="1"/>
        <v>42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7209538.1050000014</v>
      </c>
      <c r="T14" s="24">
        <f>SUM(T7:T13)</f>
        <v>1188269.48</v>
      </c>
    </row>
    <row r="15" spans="1:22" ht="16.5" thickTop="1"/>
    <row r="17" spans="18:19">
      <c r="R17" s="6">
        <f>+S14+R14</f>
        <v>7333435.080000001</v>
      </c>
      <c r="S17" s="6">
        <v>5676940.0099999998</v>
      </c>
    </row>
    <row r="18" spans="18:19">
      <c r="R18" s="6">
        <v>5661617.7683333335</v>
      </c>
      <c r="S18" s="6">
        <f>+S17-S14</f>
        <v>-1532598.0950000016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P343" sqref="P343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7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295"/>
      <c r="W1" s="181"/>
    </row>
    <row r="2" spans="1:23" s="179" customFormat="1" ht="20.25">
      <c r="A2" s="525" t="s">
        <v>868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W2" s="181"/>
    </row>
    <row r="3" spans="1:23" s="179" customFormat="1" ht="12.75">
      <c r="A3" s="528" t="str">
        <f>'Equipos de Producción'!A3:S3</f>
        <v>(Al 31 de Marzo del 2014)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41729</v>
      </c>
    </row>
    <row r="5" spans="1:23">
      <c r="H5" s="526" t="s">
        <v>2</v>
      </c>
      <c r="I5" s="526"/>
      <c r="J5" s="526"/>
      <c r="O5" s="178"/>
      <c r="R5" s="524" t="s">
        <v>3</v>
      </c>
      <c r="S5" s="524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3883.0555555555557</v>
      </c>
      <c r="T234" s="111">
        <f t="shared" si="21"/>
        <v>111.94444444444434</v>
      </c>
      <c r="U234" s="294">
        <v>15408</v>
      </c>
      <c r="W234" s="121">
        <f t="shared" si="17"/>
        <v>35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82274.95666666668</v>
      </c>
      <c r="T236" s="111">
        <f t="shared" si="21"/>
        <v>4840.7033333333238</v>
      </c>
      <c r="U236" s="294">
        <v>15422</v>
      </c>
      <c r="W236" s="121">
        <f t="shared" si="17"/>
        <v>34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8703.2444444444445</v>
      </c>
      <c r="T237" s="111">
        <f t="shared" si="21"/>
        <v>512.9555555555562</v>
      </c>
      <c r="U237" s="145">
        <v>15499</v>
      </c>
      <c r="W237" s="121">
        <f t="shared" si="17"/>
        <v>34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36705.644444444442</v>
      </c>
      <c r="T238" s="111">
        <f t="shared" si="21"/>
        <v>2160.1555555555606</v>
      </c>
      <c r="U238" s="145">
        <v>15498</v>
      </c>
      <c r="W238" s="121">
        <f t="shared" si="17"/>
        <v>34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86191.888888888891</v>
      </c>
      <c r="T239" s="111">
        <f t="shared" si="21"/>
        <v>5071.1111111111095</v>
      </c>
      <c r="U239" s="141">
        <v>15551</v>
      </c>
      <c r="W239" s="121">
        <f t="shared" si="17"/>
        <v>34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16576.133333333335</v>
      </c>
      <c r="T240" s="111">
        <f t="shared" si="21"/>
        <v>976.0666666666657</v>
      </c>
      <c r="U240" s="294">
        <v>15551</v>
      </c>
      <c r="W240" s="121">
        <f t="shared" si="17"/>
        <v>34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63370.352222222231</v>
      </c>
      <c r="T241" s="111">
        <f t="shared" si="21"/>
        <v>3728.6677777777732</v>
      </c>
      <c r="U241" s="294">
        <v>15551</v>
      </c>
      <c r="W241" s="121">
        <f t="shared" si="17"/>
        <v>34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5161.5</v>
      </c>
      <c r="T242" s="111">
        <f t="shared" si="21"/>
        <v>833.5</v>
      </c>
      <c r="U242" s="129">
        <v>15922</v>
      </c>
      <c r="W242" s="121">
        <f t="shared" si="17"/>
        <v>31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3919.9666666666667</v>
      </c>
      <c r="T243" s="111">
        <f t="shared" si="21"/>
        <v>784.99333333333334</v>
      </c>
      <c r="U243" s="129">
        <v>16051</v>
      </c>
      <c r="W243" s="121">
        <f t="shared" si="17"/>
        <v>30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44949.166666666672</v>
      </c>
      <c r="T244" s="111">
        <f t="shared" si="21"/>
        <v>8990.8333333333285</v>
      </c>
      <c r="U244" s="123">
        <v>16110</v>
      </c>
      <c r="W244" s="121">
        <f t="shared" si="17"/>
        <v>30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14841.555555555555</v>
      </c>
      <c r="T245" s="111">
        <f t="shared" si="21"/>
        <v>3583.4444444444453</v>
      </c>
      <c r="U245" s="129">
        <v>16262</v>
      </c>
      <c r="W245" s="121">
        <f t="shared" si="17"/>
        <v>29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11720.027777777779</v>
      </c>
      <c r="T246" s="111">
        <f t="shared" si="21"/>
        <v>2829.9722222222208</v>
      </c>
      <c r="U246" s="129">
        <v>16262</v>
      </c>
      <c r="W246" s="121">
        <f t="shared" si="17"/>
        <v>29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18221.400000000001</v>
      </c>
      <c r="T247" s="111">
        <f t="shared" si="21"/>
        <v>6074.7999999999993</v>
      </c>
      <c r="U247" s="123">
        <v>16533</v>
      </c>
      <c r="W247" s="121">
        <f t="shared" si="17"/>
        <v>27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12928090.412222212</v>
      </c>
      <c r="T249" s="117">
        <f>SUM(T7:T248)</f>
        <v>40728.147777777966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3341.5555555555557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22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3341.5555555555557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22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3341.5555555555557</v>
      </c>
      <c r="T254" s="111">
        <v>6344.04</v>
      </c>
      <c r="U254" s="97">
        <v>16966</v>
      </c>
      <c r="W254" s="121">
        <f t="shared" si="27"/>
        <v>22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3341.5555555555557</v>
      </c>
      <c r="T255" s="111">
        <v>6344.04</v>
      </c>
      <c r="U255" s="97">
        <v>16966</v>
      </c>
      <c r="W255" s="121">
        <f t="shared" si="27"/>
        <v>22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3341.5555555555557</v>
      </c>
      <c r="T256" s="111">
        <v>6344.04</v>
      </c>
      <c r="U256" s="97">
        <v>16966</v>
      </c>
      <c r="W256" s="121">
        <f t="shared" si="27"/>
        <v>22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3341.5555555555557</v>
      </c>
      <c r="T257" s="111">
        <v>6344.04</v>
      </c>
      <c r="U257" s="97">
        <v>16966</v>
      </c>
      <c r="W257" s="121">
        <f t="shared" si="27"/>
        <v>22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3341.5555555555557</v>
      </c>
      <c r="T258" s="111">
        <v>6344.04</v>
      </c>
      <c r="U258" s="97">
        <v>16966</v>
      </c>
      <c r="W258" s="121">
        <f t="shared" si="27"/>
        <v>22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3341.5555555555557</v>
      </c>
      <c r="T259" s="111">
        <v>6344.04</v>
      </c>
      <c r="U259" s="97">
        <v>16966</v>
      </c>
      <c r="W259" s="121">
        <f t="shared" si="27"/>
        <v>22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3341.5555555555557</v>
      </c>
      <c r="T260" s="111">
        <v>6344.04</v>
      </c>
      <c r="U260" s="97">
        <v>16966</v>
      </c>
      <c r="W260" s="121">
        <f t="shared" si="27"/>
        <v>22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3341.5555555555557</v>
      </c>
      <c r="T261" s="111">
        <v>6344.04</v>
      </c>
      <c r="U261" s="97">
        <v>16966</v>
      </c>
      <c r="W261" s="121">
        <f t="shared" si="27"/>
        <v>22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4465.3888888888887</v>
      </c>
      <c r="T263" s="111">
        <f t="shared" ref="T263" si="30">N263-S263</f>
        <v>2842.6111111111113</v>
      </c>
      <c r="U263" s="97">
        <v>17026</v>
      </c>
      <c r="W263" s="121">
        <f t="shared" ref="W263" si="31">IF((DATEDIF(G263,W$4,"m"))&gt;=36,36,(DATEDIF(G263,W$4,"m")))</f>
        <v>22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4465.3888888888887</v>
      </c>
      <c r="T264" s="111">
        <f t="shared" ref="T264:T282" si="34">N264-S264</f>
        <v>2842.6111111111113</v>
      </c>
      <c r="U264" s="97">
        <v>17026</v>
      </c>
      <c r="W264" s="121">
        <f t="shared" ref="W264:W282" si="35">IF((DATEDIF(G264,W$4,"m"))&gt;=36,36,(DATEDIF(G264,W$4,"m")))</f>
        <v>22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4465.3888888888887</v>
      </c>
      <c r="T265" s="111">
        <f t="shared" si="34"/>
        <v>2842.6111111111113</v>
      </c>
      <c r="U265" s="97">
        <v>17026</v>
      </c>
      <c r="W265" s="121">
        <f t="shared" si="35"/>
        <v>22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4465.3888888888887</v>
      </c>
      <c r="T266" s="111">
        <f t="shared" si="34"/>
        <v>2842.6111111111113</v>
      </c>
      <c r="U266" s="97">
        <v>17026</v>
      </c>
      <c r="W266" s="121">
        <f t="shared" si="35"/>
        <v>22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4465.3888888888887</v>
      </c>
      <c r="T267" s="111">
        <f t="shared" si="34"/>
        <v>2842.6111111111113</v>
      </c>
      <c r="U267" s="97">
        <v>17026</v>
      </c>
      <c r="W267" s="121">
        <f t="shared" si="35"/>
        <v>22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4465.3888888888887</v>
      </c>
      <c r="T268" s="111">
        <f t="shared" si="34"/>
        <v>2842.6111111111113</v>
      </c>
      <c r="U268" s="97">
        <v>17026</v>
      </c>
      <c r="W268" s="121">
        <f t="shared" si="35"/>
        <v>22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4465.3888888888887</v>
      </c>
      <c r="T269" s="111">
        <f t="shared" si="34"/>
        <v>2842.6111111111113</v>
      </c>
      <c r="U269" s="97">
        <v>17026</v>
      </c>
      <c r="W269" s="121">
        <f t="shared" si="35"/>
        <v>22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4465.3888888888887</v>
      </c>
      <c r="T270" s="111">
        <f t="shared" si="34"/>
        <v>2842.6111111111113</v>
      </c>
      <c r="U270" s="97">
        <v>17026</v>
      </c>
      <c r="W270" s="121">
        <f t="shared" si="35"/>
        <v>22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4465.3888888888887</v>
      </c>
      <c r="T271" s="111">
        <f t="shared" si="34"/>
        <v>2842.6111111111113</v>
      </c>
      <c r="U271" s="97">
        <v>17026</v>
      </c>
      <c r="W271" s="121">
        <f t="shared" si="35"/>
        <v>22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4465.3888888888887</v>
      </c>
      <c r="T272" s="111">
        <f t="shared" si="34"/>
        <v>2842.6111111111113</v>
      </c>
      <c r="U272" s="97">
        <v>17026</v>
      </c>
      <c r="W272" s="121">
        <f t="shared" si="35"/>
        <v>22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4465.3888888888887</v>
      </c>
      <c r="T273" s="111">
        <f t="shared" si="34"/>
        <v>2842.6111111111113</v>
      </c>
      <c r="U273" s="97">
        <v>17026</v>
      </c>
      <c r="W273" s="121">
        <f t="shared" si="35"/>
        <v>22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4465.3888888888887</v>
      </c>
      <c r="T274" s="111">
        <f t="shared" si="34"/>
        <v>2842.6111111111113</v>
      </c>
      <c r="U274" s="97">
        <v>17026</v>
      </c>
      <c r="W274" s="121">
        <f t="shared" si="35"/>
        <v>22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4465.3888888888887</v>
      </c>
      <c r="T275" s="111">
        <f t="shared" si="34"/>
        <v>2842.6111111111113</v>
      </c>
      <c r="U275" s="97">
        <v>17026</v>
      </c>
      <c r="W275" s="121">
        <f t="shared" si="35"/>
        <v>22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4465.3888888888887</v>
      </c>
      <c r="T276" s="111">
        <f t="shared" si="34"/>
        <v>2842.6111111111113</v>
      </c>
      <c r="U276" s="97">
        <v>17026</v>
      </c>
      <c r="W276" s="121">
        <f t="shared" si="35"/>
        <v>22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4465.3888888888887</v>
      </c>
      <c r="T277" s="111">
        <f t="shared" si="34"/>
        <v>2842.6111111111113</v>
      </c>
      <c r="U277" s="97">
        <v>17026</v>
      </c>
      <c r="W277" s="121">
        <f t="shared" si="35"/>
        <v>22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4465.3888888888887</v>
      </c>
      <c r="T278" s="111">
        <f t="shared" si="34"/>
        <v>2842.6111111111113</v>
      </c>
      <c r="U278" s="97">
        <v>17026</v>
      </c>
      <c r="W278" s="121">
        <f t="shared" si="35"/>
        <v>22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4465.3888888888887</v>
      </c>
      <c r="T279" s="111">
        <f t="shared" si="34"/>
        <v>2842.6111111111113</v>
      </c>
      <c r="U279" s="97">
        <v>17026</v>
      </c>
      <c r="W279" s="121">
        <f t="shared" si="35"/>
        <v>22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4465.3888888888887</v>
      </c>
      <c r="T280" s="111">
        <f t="shared" si="34"/>
        <v>2842.6111111111113</v>
      </c>
      <c r="U280" s="97">
        <v>17026</v>
      </c>
      <c r="W280" s="121">
        <f t="shared" si="35"/>
        <v>22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4465.3888888888887</v>
      </c>
      <c r="T281" s="111">
        <f t="shared" si="34"/>
        <v>2842.6111111111113</v>
      </c>
      <c r="U281" s="97">
        <v>17026</v>
      </c>
      <c r="W281" s="121">
        <f t="shared" si="35"/>
        <v>22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4465.3888888888887</v>
      </c>
      <c r="T282" s="111">
        <f t="shared" si="34"/>
        <v>2842.6111111111113</v>
      </c>
      <c r="U282" s="97">
        <v>17026</v>
      </c>
      <c r="W282" s="121">
        <f t="shared" si="35"/>
        <v>22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23048.685000000001</v>
      </c>
      <c r="T284" s="111">
        <f t="shared" ref="T284" si="38">N284-S284</f>
        <v>14668.344999999998</v>
      </c>
      <c r="U284" s="97">
        <v>17026</v>
      </c>
      <c r="W284" s="121">
        <f t="shared" ref="W284" si="39">IF((DATEDIF(G284,W$4,"m"))&gt;=36,36,(DATEDIF(G284,W$4,"m")))</f>
        <v>22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24519.430222222218</v>
      </c>
      <c r="T286" s="445">
        <f t="shared" ref="T286" si="42">N286-S286</f>
        <v>15604.27377777778</v>
      </c>
      <c r="U286" s="443">
        <v>17026</v>
      </c>
      <c r="V286" s="443"/>
      <c r="W286" s="446">
        <f t="shared" ref="W286" si="43">IF((DATEDIF(G286,W$4,"m"))&gt;=36,36,(DATEDIF(G286,W$4,"m")))</f>
        <v>22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24519.430222222218</v>
      </c>
      <c r="T287" s="445">
        <f t="shared" ref="T287" si="46">N287-S287</f>
        <v>15604.27377777778</v>
      </c>
      <c r="U287" s="443">
        <v>17026</v>
      </c>
      <c r="V287" s="443"/>
      <c r="W287" s="446">
        <f t="shared" ref="W287" si="47">IF((DATEDIF(G287,W$4,"m"))&gt;=36,36,(DATEDIF(G287,W$4,"m")))</f>
        <v>22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24519.430222222218</v>
      </c>
      <c r="T288" s="445">
        <f t="shared" ref="T288:T289" si="50">N288-S288</f>
        <v>15604.27377777778</v>
      </c>
      <c r="U288" s="443">
        <v>17026</v>
      </c>
      <c r="V288" s="443"/>
      <c r="W288" s="446">
        <f t="shared" ref="W288:W289" si="51">IF((DATEDIF(G288,W$4,"m"))&gt;=36,36,(DATEDIF(G288,W$4,"m")))</f>
        <v>22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24519.430222222218</v>
      </c>
      <c r="T289" s="445">
        <f t="shared" si="50"/>
        <v>15604.27377777778</v>
      </c>
      <c r="U289" s="443">
        <v>17026</v>
      </c>
      <c r="V289" s="443"/>
      <c r="W289" s="446">
        <f t="shared" si="51"/>
        <v>22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45113.833333333336</v>
      </c>
      <c r="T292" s="111">
        <f>N292-S292</f>
        <v>32225.166666666664</v>
      </c>
      <c r="U292" s="97">
        <v>17133</v>
      </c>
      <c r="W292" s="121">
        <f>IF((DATEDIF(G292,W$4,"m"))&gt;=36,36,(DATEDIF(G292,W$4,"m")))</f>
        <v>21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23084.716666666671</v>
      </c>
      <c r="T293" s="455">
        <f>N293-S293</f>
        <v>16490.083333333332</v>
      </c>
      <c r="U293" s="453">
        <v>17133</v>
      </c>
      <c r="V293" s="453"/>
      <c r="W293" s="456">
        <f>IF((DATEDIF(G293,W$4,"m"))&gt;=36,36,(DATEDIF(G293,W$4,"m")))</f>
        <v>21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312048.28922222229</v>
      </c>
      <c r="T294" s="386">
        <f t="shared" si="56"/>
        <v>246093.31233333336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13240138.701444434</v>
      </c>
      <c r="T296" s="387">
        <f>+T294+T249</f>
        <v>286821.46011111134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20465.711111111112</v>
      </c>
      <c r="T298" s="111">
        <f t="shared" ref="T298:T321" si="59">N298-S298</f>
        <v>16373.568888888887</v>
      </c>
      <c r="U298" s="97">
        <v>17212</v>
      </c>
      <c r="W298" s="121">
        <f t="shared" ref="W298:W321" si="60">IF((DATEDIF(G298,W$4,"m"))&gt;=36,36,(DATEDIF(G298,W$4,"m")))</f>
        <v>20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20465.711111111112</v>
      </c>
      <c r="T299" s="111">
        <f t="shared" si="59"/>
        <v>16373.568888888887</v>
      </c>
      <c r="U299" s="97">
        <v>17212</v>
      </c>
      <c r="W299" s="121">
        <f t="shared" si="60"/>
        <v>20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20465.711111111112</v>
      </c>
      <c r="T300" s="111">
        <f t="shared" si="59"/>
        <v>16373.568888888887</v>
      </c>
      <c r="U300" s="97">
        <v>17212</v>
      </c>
      <c r="W300" s="121">
        <f t="shared" si="60"/>
        <v>20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20465.711111111112</v>
      </c>
      <c r="T301" s="111">
        <f t="shared" si="59"/>
        <v>16373.568888888887</v>
      </c>
      <c r="U301" s="97">
        <v>17212</v>
      </c>
      <c r="W301" s="121">
        <f t="shared" si="60"/>
        <v>20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20465.711111111112</v>
      </c>
      <c r="T302" s="111">
        <f t="shared" si="59"/>
        <v>16373.568888888887</v>
      </c>
      <c r="U302" s="97">
        <v>17212</v>
      </c>
      <c r="W302" s="121">
        <f t="shared" si="60"/>
        <v>20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20465.711111111112</v>
      </c>
      <c r="T303" s="111">
        <f t="shared" si="59"/>
        <v>16373.568888888887</v>
      </c>
      <c r="U303" s="97">
        <v>17212</v>
      </c>
      <c r="W303" s="121">
        <f t="shared" si="60"/>
        <v>20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20465.711111111112</v>
      </c>
      <c r="T304" s="111">
        <f t="shared" si="59"/>
        <v>16373.568888888887</v>
      </c>
      <c r="U304" s="97">
        <v>17212</v>
      </c>
      <c r="W304" s="121">
        <f t="shared" si="60"/>
        <v>20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20465.711111111112</v>
      </c>
      <c r="T305" s="111">
        <f t="shared" si="59"/>
        <v>16373.568888888887</v>
      </c>
      <c r="U305" s="97">
        <v>17212</v>
      </c>
      <c r="W305" s="121">
        <f t="shared" si="60"/>
        <v>20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20465.711111111112</v>
      </c>
      <c r="T306" s="111">
        <f t="shared" si="59"/>
        <v>16373.568888888887</v>
      </c>
      <c r="U306" s="97">
        <v>17212</v>
      </c>
      <c r="W306" s="121">
        <f t="shared" si="60"/>
        <v>20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20465.711111111112</v>
      </c>
      <c r="T307" s="111">
        <f t="shared" si="59"/>
        <v>16373.568888888887</v>
      </c>
      <c r="U307" s="97">
        <v>17212</v>
      </c>
      <c r="W307" s="121">
        <f t="shared" si="60"/>
        <v>20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2255</v>
      </c>
      <c r="T308" s="111">
        <f t="shared" si="59"/>
        <v>1805</v>
      </c>
      <c r="U308" s="97">
        <v>17212</v>
      </c>
      <c r="W308" s="121">
        <f t="shared" si="60"/>
        <v>20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2255</v>
      </c>
      <c r="T309" s="111">
        <f t="shared" si="59"/>
        <v>1805</v>
      </c>
      <c r="U309" s="97">
        <v>17212</v>
      </c>
      <c r="W309" s="121">
        <f t="shared" si="60"/>
        <v>20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2255</v>
      </c>
      <c r="T310" s="111">
        <f t="shared" si="59"/>
        <v>1805</v>
      </c>
      <c r="U310" s="97">
        <v>17212</v>
      </c>
      <c r="W310" s="121">
        <f t="shared" si="60"/>
        <v>20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2255</v>
      </c>
      <c r="T311" s="111">
        <f t="shared" si="59"/>
        <v>1805</v>
      </c>
      <c r="U311" s="97">
        <v>17212</v>
      </c>
      <c r="W311" s="121">
        <f t="shared" si="60"/>
        <v>20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2255</v>
      </c>
      <c r="T312" s="111">
        <f t="shared" si="59"/>
        <v>1805</v>
      </c>
      <c r="U312" s="97">
        <v>17212</v>
      </c>
      <c r="W312" s="121">
        <f t="shared" si="60"/>
        <v>20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2255</v>
      </c>
      <c r="T313" s="111">
        <f t="shared" si="59"/>
        <v>1805</v>
      </c>
      <c r="U313" s="97">
        <v>17212</v>
      </c>
      <c r="W313" s="121">
        <f t="shared" si="60"/>
        <v>20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2255</v>
      </c>
      <c r="T314" s="111">
        <f t="shared" si="59"/>
        <v>1805</v>
      </c>
      <c r="U314" s="97">
        <v>17212</v>
      </c>
      <c r="W314" s="121">
        <f t="shared" si="60"/>
        <v>20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2255</v>
      </c>
      <c r="T315" s="111">
        <f t="shared" si="59"/>
        <v>1805</v>
      </c>
      <c r="U315" s="97">
        <v>17212</v>
      </c>
      <c r="W315" s="121">
        <f t="shared" si="60"/>
        <v>20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2255</v>
      </c>
      <c r="T316" s="111">
        <f t="shared" si="59"/>
        <v>1805</v>
      </c>
      <c r="U316" s="97">
        <v>17212</v>
      </c>
      <c r="W316" s="121">
        <f t="shared" si="60"/>
        <v>20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2255</v>
      </c>
      <c r="T317" s="111">
        <f t="shared" si="59"/>
        <v>1805</v>
      </c>
      <c r="U317" s="97">
        <v>17212</v>
      </c>
      <c r="W317" s="121">
        <f t="shared" si="60"/>
        <v>20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26098.155555555553</v>
      </c>
      <c r="T318" s="111">
        <f t="shared" si="59"/>
        <v>20879.524444444447</v>
      </c>
      <c r="U318" s="97">
        <v>17212</v>
      </c>
      <c r="W318" s="121">
        <f t="shared" si="60"/>
        <v>20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26098.155555555553</v>
      </c>
      <c r="T319" s="111">
        <f t="shared" si="59"/>
        <v>20879.524444444447</v>
      </c>
      <c r="U319" s="97">
        <v>17212</v>
      </c>
      <c r="W319" s="121">
        <f t="shared" si="60"/>
        <v>20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12901.222222222223</v>
      </c>
      <c r="T320" s="111">
        <f t="shared" si="59"/>
        <v>10321.977777777778</v>
      </c>
      <c r="U320" s="97">
        <v>17320</v>
      </c>
      <c r="W320" s="121">
        <f t="shared" si="60"/>
        <v>20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3988.5555555555557</v>
      </c>
      <c r="T321" s="111">
        <f t="shared" si="59"/>
        <v>3191.844444444444</v>
      </c>
      <c r="U321" s="97">
        <v>17320</v>
      </c>
      <c r="W321" s="121">
        <f t="shared" si="60"/>
        <v>20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3040.6388888888891</v>
      </c>
      <c r="T323" s="111">
        <f>N323-S323</f>
        <v>3399.3611111111109</v>
      </c>
      <c r="U323" s="437">
        <v>17565</v>
      </c>
      <c r="W323" s="121">
        <f>IF((DATEDIF(G323,W$4,"m"))&gt;=36,36,(DATEDIF(G323,W$4,"m")))</f>
        <v>17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299333.83888888889</v>
      </c>
      <c r="T324" s="386">
        <f t="shared" ref="T324" si="66">SUM(T298:T323)</f>
        <v>240457.92111111109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272750.16666666669</v>
      </c>
      <c r="T327" s="111">
        <f>N327-S327</f>
        <v>709151.43333333335</v>
      </c>
      <c r="U327" s="458" t="s">
        <v>2695</v>
      </c>
      <c r="W327" s="121">
        <f>IF((DATEDIF(G327,W$4,"m"))&gt;=36,36,(DATEDIF(G327,W$4,"m")))</f>
        <v>10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17353.418305555555</v>
      </c>
      <c r="T328" s="111">
        <f t="shared" ref="T328:T333" si="70">N328-S328</f>
        <v>45119.887594444444</v>
      </c>
      <c r="U328" s="458" t="s">
        <v>2708</v>
      </c>
      <c r="W328" s="121">
        <f t="shared" ref="W328:W333" si="71">IF((DATEDIF(G328,W$4,"m"))&gt;=36,36,(DATEDIF(G328,W$4,"m")))</f>
        <v>10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17353.418305555555</v>
      </c>
      <c r="T329" s="111">
        <f t="shared" si="70"/>
        <v>45119.887594444444</v>
      </c>
      <c r="U329" s="458" t="s">
        <v>2708</v>
      </c>
      <c r="W329" s="121">
        <f t="shared" si="71"/>
        <v>10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17353.418305555555</v>
      </c>
      <c r="T330" s="111">
        <f t="shared" si="70"/>
        <v>45119.887594444444</v>
      </c>
      <c r="U330" s="458" t="s">
        <v>2708</v>
      </c>
      <c r="W330" s="121">
        <f t="shared" si="71"/>
        <v>10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17353.418305555555</v>
      </c>
      <c r="T331" s="111">
        <f t="shared" si="70"/>
        <v>45119.887594444444</v>
      </c>
      <c r="U331" s="458" t="s">
        <v>2708</v>
      </c>
      <c r="W331" s="121">
        <f t="shared" si="71"/>
        <v>10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17353.418305555555</v>
      </c>
      <c r="T332" s="111">
        <f t="shared" si="70"/>
        <v>45119.887594444444</v>
      </c>
      <c r="U332" s="458" t="s">
        <v>2708</v>
      </c>
      <c r="W332" s="121">
        <f t="shared" si="71"/>
        <v>10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17353.418305555555</v>
      </c>
      <c r="T333" s="111">
        <f t="shared" si="70"/>
        <v>45119.887594444444</v>
      </c>
      <c r="U333" s="458" t="s">
        <v>2708</v>
      </c>
      <c r="W333" s="121">
        <f t="shared" si="71"/>
        <v>10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11777.5</v>
      </c>
      <c r="T334" s="111">
        <f t="shared" ref="T334" si="73">N334-S334</f>
        <v>30622.5</v>
      </c>
      <c r="U334" s="458"/>
      <c r="W334" s="121">
        <f t="shared" ref="W334:W340" si="74">IF((DATEDIF(G334,W$4,"m"))&gt;=36,36,(DATEDIF(G334,W$4,"m")))</f>
        <v>10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388648.17649999988</v>
      </c>
      <c r="T335" s="386">
        <f t="shared" si="75"/>
        <v>1010493.2589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25627.875</v>
      </c>
      <c r="T337" s="111">
        <f t="shared" ref="T337:T340" si="77">N337-S337</f>
        <v>76884.625</v>
      </c>
      <c r="U337" s="221" t="s">
        <v>2720</v>
      </c>
      <c r="V337" s="221"/>
      <c r="W337" s="121">
        <f t="shared" si="74"/>
        <v>9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25627.875</v>
      </c>
      <c r="T338" s="111">
        <f t="shared" si="77"/>
        <v>76884.625</v>
      </c>
      <c r="U338" s="221" t="s">
        <v>2720</v>
      </c>
      <c r="V338" s="221"/>
      <c r="W338" s="121">
        <f t="shared" si="74"/>
        <v>9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25627.875</v>
      </c>
      <c r="T339" s="111">
        <f t="shared" si="77"/>
        <v>76884.625</v>
      </c>
      <c r="U339" s="221" t="s">
        <v>2720</v>
      </c>
      <c r="V339" s="221"/>
      <c r="W339" s="121">
        <f t="shared" si="74"/>
        <v>9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25627.875</v>
      </c>
      <c r="T340" s="111">
        <f t="shared" si="77"/>
        <v>76884.625</v>
      </c>
      <c r="U340" s="221" t="s">
        <v>2720</v>
      </c>
      <c r="V340" s="221"/>
      <c r="W340" s="121">
        <f t="shared" si="74"/>
        <v>9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9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102511.5</v>
      </c>
      <c r="T343" s="386">
        <f>SUM(T337:T342)</f>
        <v>602108.98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+S296+S324+S335+S342</f>
        <v>13928120.716833323</v>
      </c>
      <c r="T345" s="387">
        <f>+T296+T324+T335+T342</f>
        <v>1832343.1201222225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8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U2" s="181"/>
    </row>
    <row r="3" spans="1:21" ht="20.25">
      <c r="A3" s="530" t="s">
        <v>265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U3" s="181"/>
    </row>
    <row r="4" spans="1:21">
      <c r="A4" s="531" t="str">
        <f>'Equipos de Producción'!A3:S3</f>
        <v>(Al 31 de Marzo del 2014)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41729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0" t="s">
        <v>57</v>
      </c>
      <c r="I6" s="521"/>
      <c r="J6" s="522"/>
      <c r="K6" s="105"/>
      <c r="L6" s="105"/>
      <c r="M6" s="105"/>
      <c r="N6" s="104"/>
      <c r="O6" s="14"/>
      <c r="P6" s="532" t="s">
        <v>3</v>
      </c>
      <c r="Q6" s="533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8750.0058333333327</v>
      </c>
      <c r="R62" s="340">
        <f t="shared" ref="R62:R64" si="10">N62-Q62</f>
        <v>6250.0041666666675</v>
      </c>
      <c r="S62" s="109">
        <v>15407</v>
      </c>
      <c r="U62" s="121">
        <f>IF((DATEDIF(G62,U$5,"m"))&gt;=60,60,(DATEDIF(G62,U$5,"m")))</f>
        <v>35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1259.7491666666667</v>
      </c>
      <c r="R63" s="340">
        <f t="shared" si="10"/>
        <v>899.82083333333344</v>
      </c>
      <c r="S63" s="109">
        <v>15407</v>
      </c>
      <c r="U63" s="121">
        <f>IF((DATEDIF(G63,U$5,"m"))&gt;=60,60,(DATEDIF(G63,U$5,"m")))</f>
        <v>35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12044.666666666668</v>
      </c>
      <c r="R64" s="340">
        <f t="shared" si="10"/>
        <v>8603.3333333333321</v>
      </c>
      <c r="S64" s="109">
        <v>15407</v>
      </c>
      <c r="U64" s="121">
        <f>IF((DATEDIF(G64,U$5,"m"))&gt;=60,60,(DATEDIF(G64,U$5,"m")))</f>
        <v>35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22054.421666666669</v>
      </c>
      <c r="R65" s="347">
        <f>SUM(R62:R64)</f>
        <v>15753.158333333333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723280.30166666675</v>
      </c>
      <c r="R67" s="425">
        <f t="shared" si="11"/>
        <v>15803.158333333296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6766.6666666666661</v>
      </c>
      <c r="R69" s="340">
        <f t="shared" ref="R69" si="12">N69-Q69</f>
        <v>13533.333333333334</v>
      </c>
      <c r="S69" s="136">
        <v>17271</v>
      </c>
      <c r="U69" s="121">
        <f t="shared" ref="U69:U90" si="13">IF((DATEDIF(G69,U$5,"m"))&gt;=60,60,(DATEDIF(G69,U$5,"m")))</f>
        <v>20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6766.6666666666661</v>
      </c>
      <c r="R70" s="340">
        <f t="shared" ref="R70:R71" si="17">N70-Q70</f>
        <v>13533.333333333334</v>
      </c>
      <c r="S70" s="136">
        <v>17271</v>
      </c>
      <c r="U70" s="121">
        <f t="shared" si="13"/>
        <v>20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6766.6666666666661</v>
      </c>
      <c r="R71" s="340">
        <f t="shared" si="17"/>
        <v>13533.333333333334</v>
      </c>
      <c r="S71" s="136">
        <v>17271</v>
      </c>
      <c r="U71" s="121">
        <f t="shared" si="13"/>
        <v>20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273.88888888888886</v>
      </c>
      <c r="R72" s="340">
        <f t="shared" ref="R72:R90" si="20">N72-Q72</f>
        <v>712.11111111111109</v>
      </c>
      <c r="S72" s="136">
        <v>17316</v>
      </c>
      <c r="U72" s="121">
        <f t="shared" si="13"/>
        <v>20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234.7619047619047</v>
      </c>
      <c r="R73" s="340">
        <f t="shared" si="20"/>
        <v>751.23809523809518</v>
      </c>
      <c r="S73" s="136">
        <v>17316</v>
      </c>
      <c r="U73" s="121">
        <f t="shared" si="13"/>
        <v>20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205.41666666666663</v>
      </c>
      <c r="R74" s="340">
        <f t="shared" si="20"/>
        <v>780.58333333333326</v>
      </c>
      <c r="S74" s="136">
        <v>17316</v>
      </c>
      <c r="U74" s="121">
        <f t="shared" si="13"/>
        <v>20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182.59259259259255</v>
      </c>
      <c r="R75" s="340">
        <f t="shared" si="20"/>
        <v>803.40740740740739</v>
      </c>
      <c r="S75" s="136">
        <v>17316</v>
      </c>
      <c r="U75" s="121">
        <f t="shared" si="13"/>
        <v>20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164.33333333333334</v>
      </c>
      <c r="R76" s="340">
        <f t="shared" si="20"/>
        <v>821.66666666666652</v>
      </c>
      <c r="S76" s="136">
        <v>17316</v>
      </c>
      <c r="U76" s="121">
        <f t="shared" si="13"/>
        <v>20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210.90909090909091</v>
      </c>
      <c r="R77" s="340">
        <f t="shared" si="20"/>
        <v>1181.090909090909</v>
      </c>
      <c r="S77" s="136">
        <v>17316</v>
      </c>
      <c r="U77" s="121">
        <f t="shared" si="13"/>
        <v>20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193.33333333333331</v>
      </c>
      <c r="R78" s="340">
        <f t="shared" si="20"/>
        <v>1198.6666666666667</v>
      </c>
      <c r="S78" s="136">
        <v>17316</v>
      </c>
      <c r="U78" s="121">
        <f t="shared" si="13"/>
        <v>20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178.46153846153845</v>
      </c>
      <c r="R79" s="340">
        <f t="shared" si="20"/>
        <v>1213.5384615384614</v>
      </c>
      <c r="S79" s="136">
        <v>17316</v>
      </c>
      <c r="U79" s="121">
        <f t="shared" si="13"/>
        <v>20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165.71428571428572</v>
      </c>
      <c r="R80" s="340">
        <f t="shared" si="20"/>
        <v>1226.2857142857142</v>
      </c>
      <c r="S80" s="136">
        <v>17316</v>
      </c>
      <c r="U80" s="121">
        <f t="shared" si="13"/>
        <v>20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154.66666666666666</v>
      </c>
      <c r="R81" s="340">
        <f t="shared" si="20"/>
        <v>1237.3333333333333</v>
      </c>
      <c r="S81" s="136">
        <v>17316</v>
      </c>
      <c r="U81" s="121">
        <f t="shared" si="13"/>
        <v>20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145</v>
      </c>
      <c r="R82" s="340">
        <f t="shared" si="20"/>
        <v>1247</v>
      </c>
      <c r="S82" s="136">
        <v>17316</v>
      </c>
      <c r="U82" s="121">
        <f t="shared" si="13"/>
        <v>20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784.70588235294099</v>
      </c>
      <c r="R83" s="340">
        <f t="shared" si="20"/>
        <v>7219.2941176470576</v>
      </c>
      <c r="S83" s="136">
        <v>17316</v>
      </c>
      <c r="U83" s="121">
        <f t="shared" si="13"/>
        <v>20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741.11111111111097</v>
      </c>
      <c r="R84" s="340">
        <f t="shared" si="20"/>
        <v>7262.8888888888878</v>
      </c>
      <c r="S84" s="136">
        <v>17316</v>
      </c>
      <c r="U84" s="121">
        <f t="shared" si="13"/>
        <v>20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702.10526315789468</v>
      </c>
      <c r="R85" s="340">
        <f t="shared" si="20"/>
        <v>7301.8947368421041</v>
      </c>
      <c r="S85" s="136">
        <v>17316</v>
      </c>
      <c r="U85" s="121">
        <f t="shared" si="13"/>
        <v>20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666.99999999999989</v>
      </c>
      <c r="R86" s="340">
        <f t="shared" si="20"/>
        <v>7336.9999999999991</v>
      </c>
      <c r="S86" s="136">
        <v>17316</v>
      </c>
      <c r="U86" s="121">
        <f t="shared" si="13"/>
        <v>20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561.58730158730145</v>
      </c>
      <c r="R87" s="340">
        <f t="shared" si="20"/>
        <v>6514.4126984126979</v>
      </c>
      <c r="S87" s="136">
        <v>17316</v>
      </c>
      <c r="U87" s="121">
        <f t="shared" si="13"/>
        <v>20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536.06060606060601</v>
      </c>
      <c r="R88" s="340">
        <f t="shared" si="20"/>
        <v>6539.9393939393931</v>
      </c>
      <c r="S88" s="136">
        <v>17316</v>
      </c>
      <c r="U88" s="121">
        <f t="shared" si="13"/>
        <v>20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512.75362318840575</v>
      </c>
      <c r="R89" s="340">
        <f t="shared" si="20"/>
        <v>6563.2463768115931</v>
      </c>
      <c r="S89" s="136">
        <v>17316</v>
      </c>
      <c r="U89" s="121">
        <f t="shared" si="13"/>
        <v>20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491.38888888888886</v>
      </c>
      <c r="R90" s="340">
        <f t="shared" si="20"/>
        <v>6584.6111111111104</v>
      </c>
      <c r="S90" s="136">
        <v>17316</v>
      </c>
      <c r="U90" s="121">
        <f t="shared" si="13"/>
        <v>20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27405.79097767545</v>
      </c>
      <c r="R91" s="347">
        <f t="shared" si="25"/>
        <v>107096.20902232455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 t="shared" ref="Q93:R93" si="26">+Q67+Q91</f>
        <v>750686.09264434222</v>
      </c>
      <c r="R93" s="348">
        <f t="shared" si="26"/>
        <v>122899.36735565784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78"/>
  <sheetViews>
    <sheetView showGridLines="0" tabSelected="1" topLeftCell="F58" zoomScaleNormal="100" workbookViewId="0">
      <selection activeCell="P81" sqref="P81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5" t="s">
        <v>219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</row>
    <row r="3" spans="1:20">
      <c r="A3" s="531" t="str">
        <f>'Equipos de Producción'!A3:S3</f>
        <v>(Al 31 de Marzo del 2014)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41729</v>
      </c>
    </row>
    <row r="6" spans="1:20" ht="15.75">
      <c r="A6" s="353"/>
      <c r="O6" s="532" t="s">
        <v>3</v>
      </c>
      <c r="P6" s="533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4" t="s">
        <v>183</v>
      </c>
      <c r="B26" s="534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4567.125</v>
      </c>
      <c r="Q29" s="334">
        <f t="shared" ref="Q29" si="8">M29-P29</f>
        <v>7612.875</v>
      </c>
      <c r="R29" s="90">
        <f>((2011-I29)*12)+(12-H29)+1</f>
        <v>19</v>
      </c>
      <c r="T29" s="121">
        <f>IF((DATEDIF(F29,T$5,"m"))&gt;=60,60,(DATEDIF(F29,T$5,"m")))</f>
        <v>45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647790.255</v>
      </c>
      <c r="Q31" s="335">
        <f>SUM(Q29:Q30)</f>
        <v>25941.744999999995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1305197.7412</v>
      </c>
      <c r="Q33" s="418">
        <f>+Q26+Q31</f>
        <v>683367.23119999992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6987.9667733333326</v>
      </c>
      <c r="Q36" s="334">
        <f t="shared" ref="Q36" si="11">M36-P36</f>
        <v>31129.215626666664</v>
      </c>
      <c r="R36" s="90"/>
      <c r="T36" s="121">
        <f>IF((DATEDIF(F36,T$5,"m"))&gt;=60,60,(DATEDIF(F36,T$5,"m")))</f>
        <v>22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6987.9667733333326</v>
      </c>
      <c r="Q37" s="334">
        <f t="shared" ref="Q37:Q42" si="15">M37-P37</f>
        <v>31129.215626666664</v>
      </c>
      <c r="R37" s="90"/>
      <c r="T37" s="121">
        <f t="shared" ref="T37:T42" si="16">IF((DATEDIF(F37,T$5,"m"))&gt;=60,60,(DATEDIF(F37,T$5,"m")))</f>
        <v>22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6987.9667733333326</v>
      </c>
      <c r="Q38" s="334">
        <f t="shared" si="15"/>
        <v>31129.215626666664</v>
      </c>
      <c r="R38" s="90"/>
      <c r="T38" s="121">
        <f t="shared" si="16"/>
        <v>22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6987.9667733333326</v>
      </c>
      <c r="Q39" s="334">
        <f t="shared" si="15"/>
        <v>31129.215626666664</v>
      </c>
      <c r="R39" s="90"/>
      <c r="T39" s="121">
        <f t="shared" si="16"/>
        <v>22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6987.9667733333326</v>
      </c>
      <c r="Q40" s="334">
        <f t="shared" si="15"/>
        <v>31129.215626666664</v>
      </c>
      <c r="R40" s="90"/>
      <c r="T40" s="121">
        <f t="shared" si="16"/>
        <v>22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6987.9667733333326</v>
      </c>
      <c r="Q41" s="334">
        <f t="shared" si="15"/>
        <v>31129.215626666664</v>
      </c>
      <c r="R41" s="90"/>
      <c r="T41" s="121">
        <f t="shared" si="16"/>
        <v>22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6987.9667733333326</v>
      </c>
      <c r="Q42" s="334">
        <f t="shared" si="15"/>
        <v>31129.215626666664</v>
      </c>
      <c r="R42" s="90"/>
      <c r="S42" s="330"/>
      <c r="T42" s="121">
        <f t="shared" si="16"/>
        <v>22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6987.9667733333326</v>
      </c>
      <c r="Q43" s="334">
        <f t="shared" ref="Q43:Q47" si="20">M43-P43</f>
        <v>31129.215626666664</v>
      </c>
      <c r="R43" s="90"/>
      <c r="S43" s="330"/>
      <c r="T43" s="121">
        <f t="shared" ref="T43:T47" si="21">IF((DATEDIF(F43,T$5,"m"))&gt;=60,60,(DATEDIF(F43,T$5,"m")))</f>
        <v>22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6987.9667733333326</v>
      </c>
      <c r="Q44" s="334">
        <f t="shared" si="20"/>
        <v>31129.215626666664</v>
      </c>
      <c r="R44" s="90"/>
      <c r="S44" s="330"/>
      <c r="T44" s="121">
        <f t="shared" si="21"/>
        <v>22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6987.9667733333326</v>
      </c>
      <c r="Q45" s="334">
        <f t="shared" si="20"/>
        <v>31129.215626666664</v>
      </c>
      <c r="R45" s="90"/>
      <c r="S45" s="330"/>
      <c r="T45" s="121">
        <f t="shared" si="21"/>
        <v>22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6987.9667733333326</v>
      </c>
      <c r="Q46" s="334">
        <f t="shared" si="20"/>
        <v>31129.215626666664</v>
      </c>
      <c r="R46" s="90"/>
      <c r="S46" s="330"/>
      <c r="T46" s="121">
        <f t="shared" si="21"/>
        <v>22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6987.9667733333326</v>
      </c>
      <c r="Q47" s="334">
        <f t="shared" si="20"/>
        <v>31129.215626666664</v>
      </c>
      <c r="R47" s="90"/>
      <c r="S47" s="330"/>
      <c r="T47" s="121">
        <f t="shared" si="21"/>
        <v>22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83855.601279999988</v>
      </c>
      <c r="Q48" s="335">
        <f>SUM(Q36:Q47)</f>
        <v>373550.58752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255.74639917695461</v>
      </c>
      <c r="Q50" s="334">
        <f t="shared" ref="Q50:Q57" si="24">M50-P50</f>
        <v>5883.1671810699554</v>
      </c>
      <c r="R50" s="90">
        <v>18554</v>
      </c>
      <c r="S50" s="330"/>
      <c r="T50" s="121">
        <f t="shared" ref="T50:T57" si="25">IF((DATEDIF(F50,T$5,"m"))&gt;=60,60,(DATEDIF(F50,T$5,"m")))</f>
        <v>5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255.74639917695461</v>
      </c>
      <c r="Q51" s="334">
        <f t="shared" ref="Q51:Q52" si="28">M51-P51</f>
        <v>5883.1671810699554</v>
      </c>
      <c r="R51" s="90">
        <v>18554</v>
      </c>
      <c r="S51" s="330"/>
      <c r="T51" s="121">
        <f t="shared" ref="T51:T52" si="29">IF((DATEDIF(F51,T$5,"m"))&gt;=60,60,(DATEDIF(F51,T$5,"m")))</f>
        <v>5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112.98096707818915</v>
      </c>
      <c r="Q52" s="334">
        <f t="shared" si="28"/>
        <v>2599.5622427983508</v>
      </c>
      <c r="R52" s="90">
        <v>18554</v>
      </c>
      <c r="S52" s="330"/>
      <c r="T52" s="121">
        <f t="shared" si="29"/>
        <v>5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112.98096707818915</v>
      </c>
      <c r="Q53" s="334">
        <f t="shared" si="24"/>
        <v>2599.5622427983508</v>
      </c>
      <c r="R53" s="90">
        <v>18554</v>
      </c>
      <c r="S53" s="330"/>
      <c r="T53" s="121">
        <f t="shared" si="25"/>
        <v>5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112.98096707818915</v>
      </c>
      <c r="Q54" s="334">
        <f t="shared" si="24"/>
        <v>2599.5622427983508</v>
      </c>
      <c r="R54" s="90">
        <v>18554</v>
      </c>
      <c r="S54" s="330"/>
      <c r="T54" s="121">
        <f t="shared" si="25"/>
        <v>5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112.98096707818915</v>
      </c>
      <c r="Q55" s="334">
        <f t="shared" ref="Q55:Q56" si="32">M55-P55</f>
        <v>2599.5622427983508</v>
      </c>
      <c r="R55" s="90">
        <v>18554</v>
      </c>
      <c r="S55" s="330"/>
      <c r="T55" s="121">
        <f t="shared" ref="T55:T56" si="33">IF((DATEDIF(F55,T$5,"m"))&gt;=60,60,(DATEDIF(F55,T$5,"m")))</f>
        <v>5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5510.4108333333334</v>
      </c>
      <c r="Q56" s="334">
        <f t="shared" si="32"/>
        <v>126740.44916666666</v>
      </c>
      <c r="R56" s="90" t="s">
        <v>2762</v>
      </c>
      <c r="S56" s="330"/>
      <c r="T56" s="121">
        <f t="shared" si="33"/>
        <v>5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5510.4108333333334</v>
      </c>
      <c r="Q57" s="334">
        <f t="shared" si="24"/>
        <v>126740.44916666666</v>
      </c>
      <c r="R57" s="90" t="s">
        <v>2762</v>
      </c>
      <c r="S57" s="330"/>
      <c r="T57" s="121">
        <f t="shared" si="25"/>
        <v>5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11984.238333333333</v>
      </c>
      <c r="Q58" s="335">
        <f>SUM(Q50:Q57)</f>
        <v>275645.48166666663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551.34333333333336</v>
      </c>
      <c r="Q61" s="334">
        <f t="shared" ref="Q61:Q69" si="36">M61-P61</f>
        <v>15989.956666666665</v>
      </c>
      <c r="R61" s="90">
        <v>18701</v>
      </c>
      <c r="S61" s="330"/>
      <c r="T61" s="121">
        <f t="shared" ref="T61:T69" si="37">IF((DATEDIF(F61,T$5,"m"))&gt;=60,60,(DATEDIF(F61,T$5,"m")))</f>
        <v>4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439.14733333333334</v>
      </c>
      <c r="Q62" s="334">
        <f t="shared" si="36"/>
        <v>12736.272666666668</v>
      </c>
      <c r="R62" s="90">
        <v>18701</v>
      </c>
      <c r="S62" s="330"/>
      <c r="T62" s="121">
        <f t="shared" si="37"/>
        <v>4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251.46171856984799</v>
      </c>
      <c r="Q63" s="334">
        <f t="shared" si="36"/>
        <v>7293.3898385255916</v>
      </c>
      <c r="R63" s="90">
        <v>18701</v>
      </c>
      <c r="S63" s="330"/>
      <c r="T63" s="121">
        <f t="shared" si="37"/>
        <v>4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251.46171856984799</v>
      </c>
      <c r="Q64" s="334">
        <f t="shared" si="36"/>
        <v>7293.3898385255916</v>
      </c>
      <c r="R64" s="90">
        <v>18701</v>
      </c>
      <c r="S64" s="330"/>
      <c r="T64" s="121">
        <f t="shared" si="37"/>
        <v>4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251.46171856984799</v>
      </c>
      <c r="Q65" s="334">
        <f t="shared" si="36"/>
        <v>7293.3898385255916</v>
      </c>
      <c r="R65" s="90">
        <v>18701</v>
      </c>
      <c r="S65" s="330"/>
      <c r="T65" s="121">
        <f t="shared" si="37"/>
        <v>4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251.46171856984799</v>
      </c>
      <c r="Q66" s="334">
        <f t="shared" si="36"/>
        <v>7293.3898385255916</v>
      </c>
      <c r="R66" s="90">
        <v>18701</v>
      </c>
      <c r="S66" s="330"/>
      <c r="T66" s="121">
        <f t="shared" si="37"/>
        <v>4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251.46171856984799</v>
      </c>
      <c r="Q67" s="334">
        <f t="shared" si="36"/>
        <v>7293.3898385255916</v>
      </c>
      <c r="R67" s="90">
        <v>18701</v>
      </c>
      <c r="S67" s="330"/>
      <c r="T67" s="121">
        <f t="shared" si="37"/>
        <v>4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251.46171856984799</v>
      </c>
      <c r="Q68" s="334">
        <f t="shared" ref="Q68" si="40">M68-P68</f>
        <v>7293.3898385255916</v>
      </c>
      <c r="R68" s="90">
        <v>18701</v>
      </c>
      <c r="S68" s="330"/>
      <c r="T68" s="121">
        <f t="shared" ref="T68" si="41">IF((DATEDIF(F68,T$5,"m"))&gt;=60,60,(DATEDIF(F68,T$5,"m")))</f>
        <v>4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251.46171856984799</v>
      </c>
      <c r="Q69" s="334">
        <f t="shared" si="36"/>
        <v>7293.3898385255916</v>
      </c>
      <c r="R69" s="90">
        <v>18701</v>
      </c>
      <c r="S69" s="330"/>
      <c r="T69" s="121">
        <f t="shared" si="37"/>
        <v>4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2750.7226966556027</v>
      </c>
      <c r="Q70" s="335">
        <f>SUM(Q61:Q69)</f>
        <v>79779.958203012458</v>
      </c>
    </row>
    <row r="71" spans="1:20">
      <c r="A71" s="534" t="s">
        <v>2818</v>
      </c>
      <c r="B71" s="534"/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371">
        <f>+M58+M70</f>
        <v>370160.40089966805</v>
      </c>
    </row>
    <row r="74" spans="1:20" ht="15.75">
      <c r="A74" s="3" t="s">
        <v>2817</v>
      </c>
      <c r="B74" s="330" t="s">
        <v>2812</v>
      </c>
      <c r="C74" s="332" t="s">
        <v>2813</v>
      </c>
      <c r="D74" s="332" t="s">
        <v>2814</v>
      </c>
      <c r="E74" s="98" t="s">
        <v>2815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2816</v>
      </c>
      <c r="L74" s="330" t="s">
        <v>2573</v>
      </c>
      <c r="M74" s="333">
        <v>77880</v>
      </c>
      <c r="N74" s="330">
        <v>10</v>
      </c>
      <c r="O74" s="316">
        <f t="shared" ref="O74:O75" si="42">(((M74)-1)/10)/12</f>
        <v>648.99166666666667</v>
      </c>
      <c r="P74" s="358">
        <f t="shared" ref="P74:P75" si="43">O74*T74</f>
        <v>0</v>
      </c>
      <c r="Q74" s="334">
        <f t="shared" ref="Q74:Q75" si="44">M74-P74</f>
        <v>77880</v>
      </c>
      <c r="R74" s="90"/>
      <c r="S74" s="330"/>
      <c r="T74" s="121">
        <f t="shared" ref="T74:T75" si="45">IF((DATEDIF(F74,T$5,"m"))&gt;=60,60,(DATEDIF(F74,T$5,"m")))</f>
        <v>0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0</v>
      </c>
      <c r="Q75" s="335">
        <f t="shared" si="46"/>
        <v>77880</v>
      </c>
    </row>
    <row r="77" spans="1:20" ht="15" thickBot="1">
      <c r="M77" s="418">
        <f>+M33+M48+M58+M70+M75</f>
        <v>2894011.5620996677</v>
      </c>
      <c r="N77" s="418"/>
      <c r="O77" s="418">
        <f>+O33+O48+O58+O70</f>
        <v>20157.439684163903</v>
      </c>
      <c r="P77" s="418">
        <f>+P33+P48+P58+P70+P75</f>
        <v>1403788.3035099891</v>
      </c>
      <c r="Q77" s="418">
        <f>+Q33+Q48+Q58+Q70+Q75</f>
        <v>1490223.2585896789</v>
      </c>
    </row>
    <row r="78" spans="1:20" ht="13.5" thickTop="1"/>
  </sheetData>
  <mergeCells count="6">
    <mergeCell ref="A71:L71"/>
    <mergeCell ref="A26:L26"/>
    <mergeCell ref="O6:P6"/>
    <mergeCell ref="A3:Q3"/>
    <mergeCell ref="A2:Q2"/>
    <mergeCell ref="A1:Q1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48"/>
  <sheetViews>
    <sheetView zoomScaleNormal="100" workbookViewId="0">
      <pane xSplit="2" ySplit="6" topLeftCell="R1018" activePane="bottomRight" state="frozen"/>
      <selection sqref="A1:T2"/>
      <selection pane="topRight" sqref="A1:T2"/>
      <selection pane="bottomLeft" sqref="A1:T2"/>
      <selection pane="bottomRight" activeCell="B1043" sqref="B1043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7" t="s">
        <v>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297"/>
    </row>
    <row r="2" spans="1:24" s="277" customFormat="1" ht="20.25">
      <c r="A2" s="537" t="s">
        <v>2520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297"/>
    </row>
    <row r="3" spans="1:24" s="277" customFormat="1" ht="20.25">
      <c r="A3" s="537" t="str">
        <f>'Equipos de Producción'!A3:S3</f>
        <v>(Al 31 de Marzo del 2014)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41729</v>
      </c>
    </row>
    <row r="5" spans="1:24">
      <c r="H5" s="540" t="s">
        <v>57</v>
      </c>
      <c r="I5" s="541"/>
      <c r="J5" s="542"/>
      <c r="N5" s="183"/>
      <c r="O5" s="183"/>
      <c r="R5" s="538" t="s">
        <v>3</v>
      </c>
      <c r="S5" s="539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6048.5249999999996</v>
      </c>
      <c r="T10" s="223">
        <f t="shared" ref="T10:T73" si="4">N10-S10</f>
        <v>865.07500000000073</v>
      </c>
      <c r="U10" s="221">
        <v>6492</v>
      </c>
      <c r="V10" s="233"/>
      <c r="W10" s="223"/>
      <c r="X10" s="196">
        <f t="shared" si="1"/>
        <v>105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37689.885000000002</v>
      </c>
      <c r="T12" s="223">
        <f t="shared" si="4"/>
        <v>12564.294999999998</v>
      </c>
      <c r="U12" s="249">
        <v>8656</v>
      </c>
      <c r="V12" s="233"/>
      <c r="W12" s="223"/>
      <c r="X12" s="196">
        <f t="shared" si="1"/>
        <v>90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35603.25</v>
      </c>
      <c r="T13" s="223">
        <f t="shared" si="4"/>
        <v>11868.75</v>
      </c>
      <c r="U13" s="221">
        <v>8744</v>
      </c>
      <c r="V13" s="233"/>
      <c r="W13" s="223"/>
      <c r="X13" s="196">
        <f t="shared" si="1"/>
        <v>90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4347.3904166666662</v>
      </c>
      <c r="T14" s="223">
        <f t="shared" si="4"/>
        <v>1515.2595833333335</v>
      </c>
      <c r="U14" s="221">
        <v>8017</v>
      </c>
      <c r="V14" s="233"/>
      <c r="W14" s="223"/>
      <c r="X14" s="196">
        <f t="shared" si="1"/>
        <v>89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3446.8291666666664</v>
      </c>
      <c r="T15" s="223">
        <f t="shared" si="4"/>
        <v>59.420833333333576</v>
      </c>
      <c r="U15" s="221">
        <v>3890</v>
      </c>
      <c r="V15" s="233"/>
      <c r="W15" s="223"/>
      <c r="X15" s="196">
        <f t="shared" si="1"/>
        <v>118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3446.8291666666664</v>
      </c>
      <c r="T16" s="223">
        <f t="shared" si="4"/>
        <v>59.420833333333576</v>
      </c>
      <c r="U16" s="221">
        <v>3890</v>
      </c>
      <c r="V16" s="233"/>
      <c r="W16" s="223"/>
      <c r="X16" s="196">
        <f t="shared" si="1"/>
        <v>118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3446.8291666666664</v>
      </c>
      <c r="T17" s="223">
        <f t="shared" si="4"/>
        <v>59.420833333333576</v>
      </c>
      <c r="U17" s="221">
        <v>3890</v>
      </c>
      <c r="V17" s="233"/>
      <c r="W17" s="223"/>
      <c r="X17" s="196">
        <f t="shared" si="1"/>
        <v>118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3446.8291666666664</v>
      </c>
      <c r="T18" s="223">
        <f t="shared" si="4"/>
        <v>59.420833333333576</v>
      </c>
      <c r="U18" s="221">
        <v>3890</v>
      </c>
      <c r="V18" s="233"/>
      <c r="W18" s="223"/>
      <c r="X18" s="196">
        <f t="shared" si="1"/>
        <v>118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3138.5250000000001</v>
      </c>
      <c r="T21" s="223">
        <f t="shared" si="4"/>
        <v>81.474999999999909</v>
      </c>
      <c r="U21" s="221">
        <v>4310</v>
      </c>
      <c r="V21" s="233"/>
      <c r="W21" s="223"/>
      <c r="X21" s="196">
        <f t="shared" si="1"/>
        <v>117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3446.8291666666664</v>
      </c>
      <c r="T22" s="223">
        <f t="shared" si="4"/>
        <v>59.420833333333576</v>
      </c>
      <c r="U22" s="221">
        <v>3890</v>
      </c>
      <c r="V22" s="233"/>
      <c r="W22" s="223"/>
      <c r="X22" s="196">
        <f t="shared" si="1"/>
        <v>118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3446.8291666666664</v>
      </c>
      <c r="T30" s="223">
        <f t="shared" si="4"/>
        <v>59.420833333333576</v>
      </c>
      <c r="U30" s="221">
        <v>3890</v>
      </c>
      <c r="V30" s="233"/>
      <c r="W30" s="223"/>
      <c r="X30" s="196">
        <f t="shared" si="1"/>
        <v>118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3446.8291666666664</v>
      </c>
      <c r="T31" s="223">
        <f t="shared" si="4"/>
        <v>59.420833333333576</v>
      </c>
      <c r="U31" s="221">
        <v>3890</v>
      </c>
      <c r="V31" s="233"/>
      <c r="W31" s="223"/>
      <c r="X31" s="196">
        <f t="shared" si="1"/>
        <v>118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3446.8291666666664</v>
      </c>
      <c r="T32" s="223">
        <f t="shared" si="4"/>
        <v>59.420833333333576</v>
      </c>
      <c r="U32" s="221">
        <v>3890</v>
      </c>
      <c r="V32" s="233"/>
      <c r="W32" s="223"/>
      <c r="X32" s="196">
        <f t="shared" si="1"/>
        <v>118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5551.65</v>
      </c>
      <c r="T36" s="223">
        <f t="shared" si="4"/>
        <v>143.35000000000036</v>
      </c>
      <c r="U36" s="221">
        <v>4310</v>
      </c>
      <c r="V36" s="233"/>
      <c r="W36" s="223"/>
      <c r="X36" s="196">
        <f t="shared" si="1"/>
        <v>117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5644.8</v>
      </c>
      <c r="T37" s="223">
        <f t="shared" si="4"/>
        <v>1268.1999999999998</v>
      </c>
      <c r="U37" s="221">
        <v>7768</v>
      </c>
      <c r="V37" s="233"/>
      <c r="W37" s="223"/>
      <c r="X37" s="196">
        <f t="shared" si="1"/>
        <v>98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5976.9679999999998</v>
      </c>
      <c r="T40" s="223">
        <f t="shared" si="4"/>
        <v>1495.2420000000002</v>
      </c>
      <c r="U40" s="221">
        <v>8031</v>
      </c>
      <c r="V40" s="233"/>
      <c r="W40" s="223"/>
      <c r="X40" s="196">
        <f t="shared" si="1"/>
        <v>96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9578.25</v>
      </c>
      <c r="T50" s="223">
        <f t="shared" si="4"/>
        <v>871.75</v>
      </c>
      <c r="U50" s="221">
        <v>5817</v>
      </c>
      <c r="V50" s="233"/>
      <c r="W50" s="223"/>
      <c r="X50" s="196">
        <f t="shared" si="1"/>
        <v>110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3250.0499999999997</v>
      </c>
      <c r="T51" s="223">
        <f t="shared" si="4"/>
        <v>899.95000000000027</v>
      </c>
      <c r="U51" s="221">
        <v>8216</v>
      </c>
      <c r="V51" s="233"/>
      <c r="W51" s="223"/>
      <c r="X51" s="196">
        <f t="shared" si="1"/>
        <v>94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2052.5749999999998</v>
      </c>
      <c r="T52" s="223">
        <f t="shared" si="4"/>
        <v>1232.5450000000001</v>
      </c>
      <c r="U52" s="221">
        <v>10462</v>
      </c>
      <c r="V52" s="233"/>
      <c r="W52" s="223"/>
      <c r="X52" s="196">
        <f t="shared" si="1"/>
        <v>75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2052.5749999999998</v>
      </c>
      <c r="T53" s="223">
        <f t="shared" si="4"/>
        <v>1232.5450000000001</v>
      </c>
      <c r="U53" s="221">
        <v>10462</v>
      </c>
      <c r="V53" s="233"/>
      <c r="W53" s="223"/>
      <c r="X53" s="196">
        <f t="shared" si="1"/>
        <v>75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2052.5749999999998</v>
      </c>
      <c r="T54" s="223">
        <f t="shared" si="4"/>
        <v>1232.5450000000001</v>
      </c>
      <c r="U54" s="221">
        <v>10462</v>
      </c>
      <c r="V54" s="233"/>
      <c r="W54" s="223"/>
      <c r="X54" s="196">
        <f t="shared" si="1"/>
        <v>75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2052.5749999999998</v>
      </c>
      <c r="T55" s="223">
        <f t="shared" si="4"/>
        <v>1232.5450000000001</v>
      </c>
      <c r="U55" s="221">
        <v>10414</v>
      </c>
      <c r="V55" s="233"/>
      <c r="W55" s="223"/>
      <c r="X55" s="196">
        <f t="shared" si="1"/>
        <v>75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13650.5</v>
      </c>
      <c r="T62" s="223">
        <f t="shared" si="4"/>
        <v>594.5</v>
      </c>
      <c r="U62" s="221">
        <v>4724</v>
      </c>
      <c r="V62" s="233"/>
      <c r="W62" s="223"/>
      <c r="X62" s="196">
        <f t="shared" si="1"/>
        <v>115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5849.666666666667</v>
      </c>
      <c r="T63" s="223">
        <f t="shared" si="4"/>
        <v>255.33333333333303</v>
      </c>
      <c r="U63" s="221">
        <v>4724</v>
      </c>
      <c r="V63" s="233"/>
      <c r="W63" s="223"/>
      <c r="X63" s="196">
        <f t="shared" si="1"/>
        <v>115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3370.1334999999999</v>
      </c>
      <c r="T67" s="223">
        <f t="shared" si="4"/>
        <v>1279.3265000000001</v>
      </c>
      <c r="U67" s="221">
        <v>9059</v>
      </c>
      <c r="V67" s="233"/>
      <c r="W67" s="223"/>
      <c r="X67" s="196">
        <f t="shared" si="1"/>
        <v>87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7825.2166666666672</v>
      </c>
      <c r="T68" s="223">
        <f t="shared" si="4"/>
        <v>712.38333333333321</v>
      </c>
      <c r="U68" s="221">
        <v>5603</v>
      </c>
      <c r="V68" s="233"/>
      <c r="W68" s="223"/>
      <c r="X68" s="196">
        <f t="shared" si="1"/>
        <v>110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7611.8016666666672</v>
      </c>
      <c r="T69" s="223">
        <f t="shared" si="4"/>
        <v>925.79833333333318</v>
      </c>
      <c r="U69" s="221">
        <v>5838</v>
      </c>
      <c r="V69" s="233"/>
      <c r="W69" s="223"/>
      <c r="X69" s="196">
        <f t="shared" si="1"/>
        <v>107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7772.2666666666655</v>
      </c>
      <c r="T70" s="223">
        <f t="shared" si="4"/>
        <v>132.73333333333449</v>
      </c>
      <c r="U70" s="221">
        <v>4076</v>
      </c>
      <c r="V70" s="233"/>
      <c r="W70" s="223"/>
      <c r="X70" s="196">
        <f t="shared" si="1"/>
        <v>118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361.875</v>
      </c>
      <c r="T87" s="223">
        <f t="shared" si="12"/>
        <v>218.125</v>
      </c>
      <c r="U87" s="221">
        <v>10394</v>
      </c>
      <c r="V87" s="233"/>
      <c r="W87" s="223"/>
      <c r="X87" s="196">
        <f t="shared" si="10"/>
        <v>75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3496.5000000000005</v>
      </c>
      <c r="T89" s="223">
        <f t="shared" si="12"/>
        <v>500.49999999999955</v>
      </c>
      <c r="U89" s="221">
        <v>6278</v>
      </c>
      <c r="V89" s="233"/>
      <c r="W89" s="223"/>
      <c r="X89" s="196">
        <f t="shared" si="10"/>
        <v>105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2562.125</v>
      </c>
      <c r="T90" s="223">
        <f t="shared" si="12"/>
        <v>423.875</v>
      </c>
      <c r="U90" s="221">
        <v>6089</v>
      </c>
      <c r="V90" s="233"/>
      <c r="W90" s="223"/>
      <c r="X90" s="196">
        <f t="shared" si="10"/>
        <v>103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4424.0166666666664</v>
      </c>
      <c r="T108" s="223">
        <f t="shared" si="12"/>
        <v>75.983333333333576</v>
      </c>
      <c r="U108" s="221">
        <v>4738</v>
      </c>
      <c r="V108" s="233"/>
      <c r="W108" s="223"/>
      <c r="X108" s="196">
        <f t="shared" si="10"/>
        <v>118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3411.875</v>
      </c>
      <c r="T110" s="223">
        <f t="shared" si="12"/>
        <v>564.125</v>
      </c>
      <c r="U110" s="221">
        <v>6089</v>
      </c>
      <c r="V110" s="233"/>
      <c r="W110" s="223"/>
      <c r="X110" s="196">
        <f t="shared" si="10"/>
        <v>103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3429.9000000000005</v>
      </c>
      <c r="T115" s="223">
        <f t="shared" si="12"/>
        <v>567.09999999999945</v>
      </c>
      <c r="U115" s="221">
        <v>6089</v>
      </c>
      <c r="V115" s="233"/>
      <c r="W115" s="223"/>
      <c r="X115" s="196">
        <f t="shared" si="10"/>
        <v>103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2562.125</v>
      </c>
      <c r="T116" s="223">
        <f t="shared" si="12"/>
        <v>423.875</v>
      </c>
      <c r="U116" s="221">
        <v>6089</v>
      </c>
      <c r="V116" s="233"/>
      <c r="W116" s="223"/>
      <c r="X116" s="196">
        <f t="shared" si="10"/>
        <v>103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3356.1</v>
      </c>
      <c r="T126" s="223">
        <f t="shared" si="12"/>
        <v>373.90000000000009</v>
      </c>
      <c r="U126" s="221">
        <v>5915</v>
      </c>
      <c r="V126" s="233"/>
      <c r="W126" s="223"/>
      <c r="X126" s="196">
        <f t="shared" si="10"/>
        <v>108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2165.7999999999997</v>
      </c>
      <c r="T127" s="223">
        <f t="shared" si="12"/>
        <v>334.20000000000027</v>
      </c>
      <c r="U127" s="221">
        <v>6832</v>
      </c>
      <c r="V127" s="233"/>
      <c r="W127" s="223"/>
      <c r="X127" s="196">
        <f t="shared" si="10"/>
        <v>104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2165.7999999999997</v>
      </c>
      <c r="T128" s="223">
        <f t="shared" si="12"/>
        <v>334.20000000000027</v>
      </c>
      <c r="U128" s="221">
        <v>6832</v>
      </c>
      <c r="V128" s="233"/>
      <c r="W128" s="223"/>
      <c r="X128" s="196">
        <f t="shared" si="10"/>
        <v>104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97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9796.2196666666659</v>
      </c>
      <c r="T140" s="223">
        <f t="shared" si="17"/>
        <v>1294.8403333333335</v>
      </c>
      <c r="U140" s="221">
        <v>6358</v>
      </c>
      <c r="V140" s="233"/>
      <c r="W140" s="223"/>
      <c r="X140" s="196">
        <f t="shared" si="15"/>
        <v>106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5074.125</v>
      </c>
      <c r="T142" s="223">
        <f t="shared" si="17"/>
        <v>725.875</v>
      </c>
      <c r="U142" s="221">
        <v>6492</v>
      </c>
      <c r="V142" s="233"/>
      <c r="W142" s="223"/>
      <c r="X142" s="196">
        <f t="shared" si="15"/>
        <v>105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3783.9054999999998</v>
      </c>
      <c r="T143" s="223">
        <f t="shared" si="17"/>
        <v>1436.2745000000004</v>
      </c>
      <c r="U143" s="221">
        <v>9059</v>
      </c>
      <c r="V143" s="233"/>
      <c r="W143" s="223"/>
      <c r="X143" s="196">
        <f t="shared" si="15"/>
        <v>87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4363.1866666666674</v>
      </c>
      <c r="T147" s="223">
        <f t="shared" si="17"/>
        <v>1587.6133333333328</v>
      </c>
      <c r="V147" s="233"/>
      <c r="W147" s="223"/>
      <c r="X147" s="196">
        <f t="shared" si="15"/>
        <v>88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4363.1866666666674</v>
      </c>
      <c r="T148" s="223">
        <f t="shared" si="17"/>
        <v>1587.6133333333328</v>
      </c>
      <c r="V148" s="233"/>
      <c r="W148" s="223"/>
      <c r="X148" s="196">
        <f t="shared" si="15"/>
        <v>88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3241.5750000000003</v>
      </c>
      <c r="T165" s="223">
        <f t="shared" si="17"/>
        <v>1945.9450000000002</v>
      </c>
      <c r="U165" s="221">
        <v>10394</v>
      </c>
      <c r="V165" s="233"/>
      <c r="W165" s="223"/>
      <c r="X165" s="196">
        <f t="shared" si="15"/>
        <v>75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13453.324999999999</v>
      </c>
      <c r="T168" s="223">
        <f t="shared" si="17"/>
        <v>1358.6750000000011</v>
      </c>
      <c r="U168" s="221">
        <v>5561</v>
      </c>
      <c r="V168" s="233"/>
      <c r="W168" s="223"/>
      <c r="X168" s="196">
        <f t="shared" si="15"/>
        <v>109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445.99166666666667</v>
      </c>
      <c r="T171" s="223">
        <f t="shared" si="17"/>
        <v>46.008333333333326</v>
      </c>
      <c r="U171" s="221">
        <v>5561</v>
      </c>
      <c r="V171" s="233"/>
      <c r="W171" s="223"/>
      <c r="X171" s="196">
        <f t="shared" si="15"/>
        <v>109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3435.8516666666665</v>
      </c>
      <c r="T175" s="223">
        <f t="shared" si="17"/>
        <v>647.34833333333336</v>
      </c>
      <c r="U175" s="221">
        <v>6098</v>
      </c>
      <c r="V175" s="233"/>
      <c r="W175" s="223"/>
      <c r="X175" s="196">
        <f t="shared" si="15"/>
        <v>101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3742.0166666666664</v>
      </c>
      <c r="T176" s="223">
        <f t="shared" si="17"/>
        <v>341.18333333333339</v>
      </c>
      <c r="U176" s="221">
        <v>5603</v>
      </c>
      <c r="V176" s="233"/>
      <c r="W176" s="223"/>
      <c r="X176" s="196">
        <f t="shared" si="15"/>
        <v>110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1913.2666666666664</v>
      </c>
      <c r="T177" s="223">
        <f t="shared" si="17"/>
        <v>696.73333333333358</v>
      </c>
      <c r="V177" s="233"/>
      <c r="W177" s="223"/>
      <c r="X177" s="196">
        <f t="shared" si="15"/>
        <v>88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1913.2666666666664</v>
      </c>
      <c r="T178" s="223">
        <f t="shared" si="17"/>
        <v>696.73333333333358</v>
      </c>
      <c r="V178" s="233"/>
      <c r="W178" s="223"/>
      <c r="X178" s="196">
        <f t="shared" si="15"/>
        <v>88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9736.0816666666669</v>
      </c>
      <c r="T188" s="223">
        <f t="shared" si="17"/>
        <v>886.09833333333336</v>
      </c>
      <c r="U188" s="221">
        <v>5459</v>
      </c>
      <c r="V188" s="233"/>
      <c r="W188" s="223"/>
      <c r="X188" s="196">
        <f t="shared" si="15"/>
        <v>110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4689.32</v>
      </c>
      <c r="T189" s="223">
        <f t="shared" si="17"/>
        <v>1173.33</v>
      </c>
      <c r="U189" s="221">
        <v>8017</v>
      </c>
      <c r="V189" s="233"/>
      <c r="W189" s="223"/>
      <c r="X189" s="196">
        <f t="shared" si="15"/>
        <v>96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1282.6916666666668</v>
      </c>
      <c r="T194" s="223">
        <f t="shared" si="17"/>
        <v>717.30833333333317</v>
      </c>
      <c r="V194" s="233"/>
      <c r="W194" s="223"/>
      <c r="X194" s="196">
        <f t="shared" si="15"/>
        <v>77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1282.6916666666668</v>
      </c>
      <c r="T195" s="223">
        <f t="shared" si="17"/>
        <v>717.30833333333317</v>
      </c>
      <c r="V195" s="233"/>
      <c r="W195" s="223"/>
      <c r="X195" s="196">
        <f t="shared" si="15"/>
        <v>77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1282.6916666666668</v>
      </c>
      <c r="T196" s="223">
        <f t="shared" si="17"/>
        <v>717.30833333333317</v>
      </c>
      <c r="V196" s="233"/>
      <c r="W196" s="223"/>
      <c r="X196" s="196">
        <f t="shared" si="15"/>
        <v>77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1282.6916666666668</v>
      </c>
      <c r="T197" s="223">
        <f t="shared" si="17"/>
        <v>717.30833333333317</v>
      </c>
      <c r="V197" s="233"/>
      <c r="W197" s="223"/>
      <c r="X197" s="196">
        <f t="shared" si="15"/>
        <v>77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1282.6916666666668</v>
      </c>
      <c r="T198" s="223">
        <f t="shared" si="17"/>
        <v>717.30833333333317</v>
      </c>
      <c r="V198" s="233"/>
      <c r="W198" s="223"/>
      <c r="X198" s="196">
        <f t="shared" si="15"/>
        <v>77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1282.6916666666668</v>
      </c>
      <c r="T199" s="223">
        <f t="shared" si="17"/>
        <v>717.30833333333317</v>
      </c>
      <c r="V199" s="233"/>
      <c r="W199" s="223"/>
      <c r="X199" s="196">
        <f t="shared" ref="X199:X262" si="22">IF((DATEDIF(G199,X$4,"m"))&gt;=120,120,(DATEDIF(G199,X$4,"m")))</f>
        <v>77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1282.6916666666668</v>
      </c>
      <c r="T200" s="223">
        <f t="shared" si="17"/>
        <v>717.30833333333317</v>
      </c>
      <c r="V200" s="233"/>
      <c r="W200" s="223"/>
      <c r="X200" s="196">
        <f t="shared" si="22"/>
        <v>77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1282.6916666666668</v>
      </c>
      <c r="T201" s="223">
        <f t="shared" si="17"/>
        <v>717.30833333333317</v>
      </c>
      <c r="V201" s="233"/>
      <c r="W201" s="223"/>
      <c r="X201" s="196">
        <f t="shared" si="22"/>
        <v>77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1282.6916666666668</v>
      </c>
      <c r="T202" s="223">
        <f t="shared" ref="T202:T265" si="24">N202-S202</f>
        <v>717.30833333333317</v>
      </c>
      <c r="V202" s="233"/>
      <c r="W202" s="223"/>
      <c r="X202" s="196">
        <f t="shared" si="22"/>
        <v>77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1282.6916666666668</v>
      </c>
      <c r="T203" s="223">
        <f t="shared" si="24"/>
        <v>717.30833333333317</v>
      </c>
      <c r="V203" s="233"/>
      <c r="W203" s="223"/>
      <c r="X203" s="196">
        <f t="shared" si="22"/>
        <v>77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1349.2912500000002</v>
      </c>
      <c r="T206" s="223">
        <f t="shared" si="24"/>
        <v>650.65874999999983</v>
      </c>
      <c r="U206" s="221">
        <v>9714</v>
      </c>
      <c r="V206" s="233"/>
      <c r="W206" s="223"/>
      <c r="X206" s="196">
        <f t="shared" si="22"/>
        <v>81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486.57499999999999</v>
      </c>
      <c r="T220" s="223">
        <f t="shared" si="24"/>
        <v>292.94499999999999</v>
      </c>
      <c r="U220" s="221">
        <v>10394</v>
      </c>
      <c r="V220" s="233"/>
      <c r="W220" s="223"/>
      <c r="X220" s="196">
        <f t="shared" si="22"/>
        <v>75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811.375</v>
      </c>
      <c r="T221" s="223">
        <f t="shared" si="24"/>
        <v>487.82500000000005</v>
      </c>
      <c r="U221" s="221">
        <v>10394</v>
      </c>
      <c r="V221" s="233"/>
      <c r="W221" s="223"/>
      <c r="X221" s="196">
        <f t="shared" si="22"/>
        <v>75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3461.9083333333338</v>
      </c>
      <c r="T222" s="223">
        <f t="shared" si="24"/>
        <v>30.091666666666242</v>
      </c>
      <c r="U222" s="221">
        <v>3837</v>
      </c>
      <c r="V222" s="233"/>
      <c r="W222" s="223"/>
      <c r="X222" s="196">
        <f t="shared" si="22"/>
        <v>119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2908.5466666666671</v>
      </c>
      <c r="T223" s="223">
        <f t="shared" si="24"/>
        <v>1058.6533333333327</v>
      </c>
      <c r="V223" s="233"/>
      <c r="W223" s="223"/>
      <c r="X223" s="196">
        <f t="shared" si="22"/>
        <v>88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2908.5466666666671</v>
      </c>
      <c r="T224" s="223">
        <f t="shared" si="24"/>
        <v>1058.6533333333327</v>
      </c>
      <c r="V224" s="233"/>
      <c r="W224" s="223"/>
      <c r="X224" s="196">
        <f t="shared" si="22"/>
        <v>88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1795.6116666666667</v>
      </c>
      <c r="T225" s="223">
        <f t="shared" si="24"/>
        <v>338.78833333333341</v>
      </c>
      <c r="U225" s="221">
        <v>6098</v>
      </c>
      <c r="V225" s="233"/>
      <c r="W225" s="223"/>
      <c r="X225" s="196">
        <f t="shared" si="22"/>
        <v>101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3543.5050000000001</v>
      </c>
      <c r="T226" s="223">
        <f t="shared" si="24"/>
        <v>507.21499999999969</v>
      </c>
      <c r="U226" s="221">
        <v>6492</v>
      </c>
      <c r="V226" s="233"/>
      <c r="W226" s="223"/>
      <c r="X226" s="196">
        <f t="shared" si="22"/>
        <v>105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3727.7999999999997</v>
      </c>
      <c r="T228" s="223">
        <f t="shared" si="24"/>
        <v>377.20000000000027</v>
      </c>
      <c r="U228" s="221">
        <v>5561</v>
      </c>
      <c r="V228" s="233"/>
      <c r="W228" s="223"/>
      <c r="X228" s="196">
        <f t="shared" si="22"/>
        <v>109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7416.458333333333</v>
      </c>
      <c r="T229" s="223">
        <f t="shared" si="24"/>
        <v>1759.541666666667</v>
      </c>
      <c r="U229" s="221">
        <v>7865</v>
      </c>
      <c r="V229" s="233"/>
      <c r="W229" s="223"/>
      <c r="X229" s="196">
        <f t="shared" si="22"/>
        <v>97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9893.1916666666675</v>
      </c>
      <c r="T230" s="223">
        <f t="shared" si="24"/>
        <v>2346.8083333333325</v>
      </c>
      <c r="U230" s="221">
        <v>7856</v>
      </c>
      <c r="V230" s="233"/>
      <c r="W230" s="223"/>
      <c r="X230" s="196">
        <f t="shared" si="22"/>
        <v>97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10911.691666666668</v>
      </c>
      <c r="T231" s="223">
        <f t="shared" si="24"/>
        <v>2588.3083333333325</v>
      </c>
      <c r="U231" s="221">
        <v>7865</v>
      </c>
      <c r="V231" s="233"/>
      <c r="W231" s="223"/>
      <c r="X231" s="196">
        <f t="shared" si="22"/>
        <v>97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2556.1124999999997</v>
      </c>
      <c r="T232" s="223">
        <f t="shared" si="24"/>
        <v>1534.6675000000005</v>
      </c>
      <c r="U232" s="221">
        <v>10394</v>
      </c>
      <c r="V232" s="233"/>
      <c r="W232" s="223"/>
      <c r="X232" s="196">
        <f t="shared" si="22"/>
        <v>75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4818.78</v>
      </c>
      <c r="T233" s="223">
        <f t="shared" si="24"/>
        <v>2790.8200000000006</v>
      </c>
      <c r="U233" s="221">
        <v>10391</v>
      </c>
      <c r="V233" s="233"/>
      <c r="W233" s="223"/>
      <c r="X233" s="196">
        <f t="shared" si="22"/>
        <v>76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4262.375</v>
      </c>
      <c r="T234" s="223">
        <f t="shared" si="24"/>
        <v>2558.4250000000002</v>
      </c>
      <c r="U234" s="221">
        <v>10394</v>
      </c>
      <c r="V234" s="233"/>
      <c r="W234" s="223"/>
      <c r="X234" s="196">
        <f t="shared" si="22"/>
        <v>75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508.61250000000001</v>
      </c>
      <c r="T236" s="223">
        <f t="shared" si="24"/>
        <v>306.16749999999996</v>
      </c>
      <c r="U236" s="221">
        <v>10414</v>
      </c>
      <c r="V236" s="233"/>
      <c r="W236" s="223"/>
      <c r="X236" s="196">
        <f t="shared" si="22"/>
        <v>75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508.61250000000001</v>
      </c>
      <c r="T237" s="223">
        <f t="shared" si="24"/>
        <v>306.16749999999996</v>
      </c>
      <c r="U237" s="221">
        <v>10414</v>
      </c>
      <c r="V237" s="233"/>
      <c r="W237" s="223"/>
      <c r="X237" s="196">
        <f t="shared" si="22"/>
        <v>75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508.61250000000001</v>
      </c>
      <c r="T238" s="223">
        <f t="shared" si="24"/>
        <v>306.16749999999996</v>
      </c>
      <c r="U238" s="221">
        <v>10414</v>
      </c>
      <c r="V238" s="233"/>
      <c r="W238" s="223"/>
      <c r="X238" s="196">
        <f t="shared" si="22"/>
        <v>75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2359.9749999999999</v>
      </c>
      <c r="T241" s="223">
        <f t="shared" si="24"/>
        <v>1416.9850000000001</v>
      </c>
      <c r="U241" s="221">
        <v>10394</v>
      </c>
      <c r="V241" s="233"/>
      <c r="W241" s="223"/>
      <c r="X241" s="196">
        <f t="shared" si="22"/>
        <v>75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4530.8249999999998</v>
      </c>
      <c r="T242" s="223">
        <f t="shared" si="24"/>
        <v>117.17500000000018</v>
      </c>
      <c r="U242" s="221">
        <v>4093</v>
      </c>
      <c r="V242" s="233"/>
      <c r="W242" s="223"/>
      <c r="X242" s="196">
        <f t="shared" si="22"/>
        <v>117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2168.5749999999998</v>
      </c>
      <c r="T252" s="223">
        <f t="shared" si="24"/>
        <v>1302.145</v>
      </c>
      <c r="U252" s="221">
        <v>10462</v>
      </c>
      <c r="V252" s="233"/>
      <c r="W252" s="223"/>
      <c r="X252" s="196">
        <f t="shared" si="22"/>
        <v>75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2168.5749999999998</v>
      </c>
      <c r="T253" s="223">
        <f t="shared" si="24"/>
        <v>1302.145</v>
      </c>
      <c r="U253" s="221">
        <v>10462</v>
      </c>
      <c r="V253" s="233"/>
      <c r="W253" s="223"/>
      <c r="X253" s="196">
        <f t="shared" si="22"/>
        <v>75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2359.9749999999999</v>
      </c>
      <c r="T254" s="223">
        <f t="shared" si="24"/>
        <v>1416.9850000000001</v>
      </c>
      <c r="U254" s="221">
        <v>10462</v>
      </c>
      <c r="V254" s="233"/>
      <c r="W254" s="223"/>
      <c r="X254" s="196">
        <f t="shared" si="22"/>
        <v>75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2359.9749999999999</v>
      </c>
      <c r="T255" s="223">
        <f t="shared" si="24"/>
        <v>1416.9850000000001</v>
      </c>
      <c r="U255" s="221">
        <v>10462</v>
      </c>
      <c r="V255" s="233"/>
      <c r="W255" s="223"/>
      <c r="X255" s="196">
        <f t="shared" si="22"/>
        <v>75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880.62333333333345</v>
      </c>
      <c r="T256" s="223">
        <f t="shared" si="24"/>
        <v>244.5766666666666</v>
      </c>
      <c r="U256" s="221">
        <v>8260</v>
      </c>
      <c r="V256" s="233"/>
      <c r="W256" s="223"/>
      <c r="X256" s="196">
        <f t="shared" si="22"/>
        <v>94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880.62333333333345</v>
      </c>
      <c r="T257" s="223">
        <f t="shared" si="24"/>
        <v>244.5766666666666</v>
      </c>
      <c r="U257" s="221">
        <v>8260</v>
      </c>
      <c r="V257" s="233"/>
      <c r="W257" s="223"/>
      <c r="X257" s="196">
        <f t="shared" si="22"/>
        <v>94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880.62333333333345</v>
      </c>
      <c r="T258" s="223">
        <f t="shared" si="24"/>
        <v>244.5766666666666</v>
      </c>
      <c r="U258" s="221">
        <v>8260</v>
      </c>
      <c r="V258" s="233"/>
      <c r="W258" s="223"/>
      <c r="X258" s="196">
        <f t="shared" si="22"/>
        <v>94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880.62333333333345</v>
      </c>
      <c r="T259" s="490">
        <f t="shared" si="24"/>
        <v>244.5766666666666</v>
      </c>
      <c r="U259" s="488">
        <v>8260</v>
      </c>
      <c r="V259" s="491"/>
      <c r="W259" s="490"/>
      <c r="X259" s="492">
        <f t="shared" si="22"/>
        <v>94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876.52500000000009</v>
      </c>
      <c r="T270" s="223">
        <f t="shared" si="30"/>
        <v>23.474999999999909</v>
      </c>
      <c r="U270" s="221">
        <v>3169</v>
      </c>
      <c r="V270" s="233"/>
      <c r="W270" s="223"/>
      <c r="X270" s="196">
        <f t="shared" si="28"/>
        <v>117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876.52500000000009</v>
      </c>
      <c r="T271" s="223">
        <f t="shared" si="30"/>
        <v>23.474999999999909</v>
      </c>
      <c r="U271" s="221">
        <v>3169</v>
      </c>
      <c r="V271" s="233"/>
      <c r="W271" s="223"/>
      <c r="X271" s="196">
        <f t="shared" si="28"/>
        <v>117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876.52500000000009</v>
      </c>
      <c r="T272" s="223">
        <f t="shared" si="30"/>
        <v>23.474999999999909</v>
      </c>
      <c r="U272" s="221">
        <v>3169</v>
      </c>
      <c r="V272" s="233"/>
      <c r="W272" s="223"/>
      <c r="X272" s="196">
        <f t="shared" si="28"/>
        <v>117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876.52500000000009</v>
      </c>
      <c r="T273" s="223">
        <f t="shared" si="30"/>
        <v>23.474999999999909</v>
      </c>
      <c r="U273" s="221">
        <v>3169</v>
      </c>
      <c r="V273" s="233"/>
      <c r="W273" s="223"/>
      <c r="X273" s="196">
        <f t="shared" si="28"/>
        <v>117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876.52500000000009</v>
      </c>
      <c r="T274" s="223">
        <f t="shared" si="30"/>
        <v>23.474999999999909</v>
      </c>
      <c r="U274" s="221">
        <v>3169</v>
      </c>
      <c r="V274" s="233"/>
      <c r="W274" s="223"/>
      <c r="X274" s="196">
        <f t="shared" si="28"/>
        <v>117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876.52500000000009</v>
      </c>
      <c r="T275" s="223">
        <f t="shared" si="30"/>
        <v>23.474999999999909</v>
      </c>
      <c r="U275" s="221">
        <v>3169</v>
      </c>
      <c r="V275" s="233"/>
      <c r="W275" s="223"/>
      <c r="X275" s="196">
        <f t="shared" si="28"/>
        <v>117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876.52500000000009</v>
      </c>
      <c r="T276" s="490">
        <f t="shared" si="30"/>
        <v>23.474999999999909</v>
      </c>
      <c r="U276" s="488">
        <v>3169</v>
      </c>
      <c r="V276" s="491"/>
      <c r="W276" s="490"/>
      <c r="X276" s="492">
        <f t="shared" si="28"/>
        <v>117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876.52500000000009</v>
      </c>
      <c r="T277" s="223">
        <f t="shared" si="30"/>
        <v>23.474999999999909</v>
      </c>
      <c r="U277" s="221">
        <v>3169</v>
      </c>
      <c r="V277" s="233"/>
      <c r="W277" s="223"/>
      <c r="X277" s="196">
        <f t="shared" si="28"/>
        <v>117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876.52500000000009</v>
      </c>
      <c r="T278" s="223">
        <f t="shared" si="30"/>
        <v>23.474999999999909</v>
      </c>
      <c r="U278" s="221">
        <v>3169</v>
      </c>
      <c r="V278" s="233"/>
      <c r="W278" s="223"/>
      <c r="X278" s="196">
        <f t="shared" si="28"/>
        <v>117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876.52500000000009</v>
      </c>
      <c r="T279" s="223">
        <f t="shared" si="30"/>
        <v>23.474999999999909</v>
      </c>
      <c r="U279" s="221">
        <v>3169</v>
      </c>
      <c r="V279" s="233"/>
      <c r="W279" s="223"/>
      <c r="X279" s="196">
        <f t="shared" si="28"/>
        <v>117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876.52500000000009</v>
      </c>
      <c r="T280" s="223">
        <f t="shared" si="30"/>
        <v>23.474999999999909</v>
      </c>
      <c r="U280" s="221">
        <v>3169</v>
      </c>
      <c r="V280" s="233"/>
      <c r="W280" s="223"/>
      <c r="X280" s="196">
        <f t="shared" si="28"/>
        <v>117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876.52500000000009</v>
      </c>
      <c r="T303" s="223">
        <f t="shared" si="30"/>
        <v>23.474999999999909</v>
      </c>
      <c r="U303" s="221">
        <v>3169</v>
      </c>
      <c r="V303" s="233"/>
      <c r="W303" s="223"/>
      <c r="X303" s="196">
        <f t="shared" si="28"/>
        <v>117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640.4475000000001</v>
      </c>
      <c r="T304" s="223">
        <f t="shared" si="30"/>
        <v>358.65249999999992</v>
      </c>
      <c r="V304" s="233"/>
      <c r="W304" s="223"/>
      <c r="X304" s="196">
        <f t="shared" si="28"/>
        <v>77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640.4475000000001</v>
      </c>
      <c r="T305" s="223">
        <f t="shared" si="30"/>
        <v>358.65249999999992</v>
      </c>
      <c r="V305" s="233"/>
      <c r="W305" s="223"/>
      <c r="X305" s="196">
        <f t="shared" si="28"/>
        <v>77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640.4475000000001</v>
      </c>
      <c r="T306" s="223">
        <f t="shared" si="30"/>
        <v>358.65249999999992</v>
      </c>
      <c r="V306" s="233"/>
      <c r="W306" s="223"/>
      <c r="X306" s="196">
        <f t="shared" si="28"/>
        <v>77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640.4475000000001</v>
      </c>
      <c r="T307" s="223">
        <f t="shared" si="30"/>
        <v>358.65249999999992</v>
      </c>
      <c r="V307" s="233"/>
      <c r="W307" s="223"/>
      <c r="X307" s="196">
        <f t="shared" si="28"/>
        <v>77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640.4475000000001</v>
      </c>
      <c r="T308" s="223">
        <f t="shared" si="30"/>
        <v>358.65249999999992</v>
      </c>
      <c r="V308" s="233"/>
      <c r="W308" s="223"/>
      <c r="X308" s="196">
        <f t="shared" si="28"/>
        <v>77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640.4475000000001</v>
      </c>
      <c r="T309" s="223">
        <f t="shared" si="30"/>
        <v>358.65249999999992</v>
      </c>
      <c r="V309" s="233"/>
      <c r="W309" s="223"/>
      <c r="X309" s="196">
        <f t="shared" si="28"/>
        <v>77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640.4475000000001</v>
      </c>
      <c r="T310" s="223">
        <f t="shared" si="30"/>
        <v>358.65249999999992</v>
      </c>
      <c r="V310" s="233"/>
      <c r="W310" s="223"/>
      <c r="X310" s="196">
        <f t="shared" si="28"/>
        <v>77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640.4475000000001</v>
      </c>
      <c r="T311" s="223">
        <f t="shared" si="30"/>
        <v>358.65249999999992</v>
      </c>
      <c r="V311" s="233"/>
      <c r="W311" s="223"/>
      <c r="X311" s="196">
        <f t="shared" si="28"/>
        <v>77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640.4475000000001</v>
      </c>
      <c r="T312" s="223">
        <f t="shared" si="30"/>
        <v>358.65249999999992</v>
      </c>
      <c r="V312" s="233"/>
      <c r="W312" s="223"/>
      <c r="X312" s="196">
        <f t="shared" si="28"/>
        <v>77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640.4475000000001</v>
      </c>
      <c r="T313" s="223">
        <f t="shared" si="30"/>
        <v>358.65249999999992</v>
      </c>
      <c r="V313" s="233"/>
      <c r="W313" s="223"/>
      <c r="X313" s="196">
        <f t="shared" si="28"/>
        <v>77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640.4475000000001</v>
      </c>
      <c r="T314" s="223">
        <f t="shared" si="30"/>
        <v>358.65249999999992</v>
      </c>
      <c r="V314" s="233"/>
      <c r="W314" s="223"/>
      <c r="X314" s="196">
        <f t="shared" si="28"/>
        <v>77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640.4475000000001</v>
      </c>
      <c r="T315" s="223">
        <f t="shared" si="30"/>
        <v>358.65249999999992</v>
      </c>
      <c r="V315" s="233"/>
      <c r="W315" s="223"/>
      <c r="X315" s="196">
        <f t="shared" si="28"/>
        <v>77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640.4475000000001</v>
      </c>
      <c r="T316" s="223">
        <f t="shared" si="30"/>
        <v>358.65249999999992</v>
      </c>
      <c r="V316" s="233"/>
      <c r="W316" s="223"/>
      <c r="X316" s="196">
        <f t="shared" si="28"/>
        <v>77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640.4475000000001</v>
      </c>
      <c r="T317" s="223">
        <f t="shared" si="30"/>
        <v>358.65249999999992</v>
      </c>
      <c r="V317" s="233"/>
      <c r="W317" s="223"/>
      <c r="X317" s="196">
        <f t="shared" si="28"/>
        <v>77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640.4475000000001</v>
      </c>
      <c r="T318" s="223">
        <f t="shared" si="30"/>
        <v>358.65249999999992</v>
      </c>
      <c r="V318" s="233"/>
      <c r="W318" s="223"/>
      <c r="X318" s="196">
        <f t="shared" si="28"/>
        <v>77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640.4475000000001</v>
      </c>
      <c r="T319" s="223">
        <f t="shared" si="30"/>
        <v>358.65249999999992</v>
      </c>
      <c r="V319" s="233"/>
      <c r="W319" s="223"/>
      <c r="X319" s="196">
        <f t="shared" si="28"/>
        <v>77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640.4475000000001</v>
      </c>
      <c r="T320" s="223">
        <f t="shared" si="30"/>
        <v>358.65249999999992</v>
      </c>
      <c r="V320" s="233"/>
      <c r="W320" s="223"/>
      <c r="X320" s="196">
        <f t="shared" si="28"/>
        <v>77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640.4475000000001</v>
      </c>
      <c r="T321" s="223">
        <f t="shared" si="30"/>
        <v>358.65249999999992</v>
      </c>
      <c r="V321" s="233"/>
      <c r="W321" s="223"/>
      <c r="X321" s="196">
        <f t="shared" si="28"/>
        <v>77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640.4475000000001</v>
      </c>
      <c r="T322" s="223">
        <f t="shared" si="30"/>
        <v>358.65249999999992</v>
      </c>
      <c r="V322" s="233"/>
      <c r="W322" s="223"/>
      <c r="X322" s="196">
        <f t="shared" si="28"/>
        <v>77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640.4475000000001</v>
      </c>
      <c r="T323" s="223">
        <f t="shared" si="30"/>
        <v>358.65249999999992</v>
      </c>
      <c r="V323" s="233"/>
      <c r="W323" s="223"/>
      <c r="X323" s="196">
        <f t="shared" si="28"/>
        <v>77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34376.131999999998</v>
      </c>
      <c r="T325" s="223">
        <f t="shared" si="30"/>
        <v>14733.628000000004</v>
      </c>
      <c r="U325" s="221">
        <v>9378</v>
      </c>
      <c r="V325" s="233"/>
      <c r="W325" s="223"/>
      <c r="X325" s="196">
        <f t="shared" si="28"/>
        <v>84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5776.9449999999988</v>
      </c>
      <c r="T326" s="223">
        <f t="shared" si="30"/>
        <v>2192.255000000001</v>
      </c>
      <c r="U326" s="221">
        <v>8995</v>
      </c>
      <c r="V326" s="233"/>
      <c r="W326" s="223"/>
      <c r="X326" s="196">
        <f t="shared" si="28"/>
        <v>87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6819.9250000000002</v>
      </c>
      <c r="T370" s="223">
        <f t="shared" si="37"/>
        <v>975.27499999999964</v>
      </c>
      <c r="U370" s="221">
        <v>6483</v>
      </c>
      <c r="V370" s="233"/>
      <c r="W370" s="223"/>
      <c r="X370" s="196">
        <f t="shared" si="35"/>
        <v>105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4166.6833333333334</v>
      </c>
      <c r="T377" s="223">
        <f t="shared" si="37"/>
        <v>551.31666666666661</v>
      </c>
      <c r="U377" s="221">
        <v>6375</v>
      </c>
      <c r="V377" s="233"/>
      <c r="W377" s="223"/>
      <c r="X377" s="196">
        <f t="shared" si="35"/>
        <v>106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2526.62</v>
      </c>
      <c r="T412" s="223">
        <f t="shared" si="41"/>
        <v>1463.7800000000002</v>
      </c>
      <c r="U412" s="221">
        <v>10391</v>
      </c>
      <c r="V412" s="233"/>
      <c r="W412" s="223"/>
      <c r="X412" s="196">
        <f t="shared" si="39"/>
        <v>76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2536.8749999999995</v>
      </c>
      <c r="T413" s="223">
        <f t="shared" si="41"/>
        <v>1523.1250000000005</v>
      </c>
      <c r="U413" s="221">
        <v>9257</v>
      </c>
      <c r="V413" s="233"/>
      <c r="W413" s="223"/>
      <c r="X413" s="196">
        <f t="shared" si="39"/>
        <v>75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3044.375</v>
      </c>
      <c r="T414" s="223">
        <f t="shared" si="41"/>
        <v>1827.625</v>
      </c>
      <c r="U414" s="221">
        <v>9257</v>
      </c>
      <c r="V414" s="233"/>
      <c r="W414" s="223"/>
      <c r="X414" s="196">
        <f t="shared" si="39"/>
        <v>75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3044.375</v>
      </c>
      <c r="T415" s="223">
        <f t="shared" si="41"/>
        <v>1827.625</v>
      </c>
      <c r="U415" s="221">
        <v>9257</v>
      </c>
      <c r="V415" s="233"/>
      <c r="W415" s="223"/>
      <c r="X415" s="196">
        <f t="shared" si="39"/>
        <v>75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3334.375</v>
      </c>
      <c r="T416" s="223">
        <f t="shared" si="41"/>
        <v>2001.625</v>
      </c>
      <c r="U416" s="221">
        <v>9257</v>
      </c>
      <c r="V416" s="233"/>
      <c r="W416" s="223"/>
      <c r="X416" s="196">
        <f t="shared" si="39"/>
        <v>75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2922.5</v>
      </c>
      <c r="T417" s="223">
        <f t="shared" si="41"/>
        <v>1253.5</v>
      </c>
      <c r="U417" s="221">
        <v>9493</v>
      </c>
      <c r="V417" s="233"/>
      <c r="W417" s="223"/>
      <c r="X417" s="196">
        <f t="shared" si="39"/>
        <v>84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3734.5</v>
      </c>
      <c r="T418" s="223">
        <f t="shared" si="41"/>
        <v>1601.5</v>
      </c>
      <c r="U418" s="221">
        <v>9493</v>
      </c>
      <c r="V418" s="233"/>
      <c r="W418" s="223"/>
      <c r="X418" s="196">
        <f t="shared" si="39"/>
        <v>84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2459.25</v>
      </c>
      <c r="T419" s="223">
        <f t="shared" si="41"/>
        <v>820.75</v>
      </c>
      <c r="U419" s="221">
        <v>8740</v>
      </c>
      <c r="V419" s="233"/>
      <c r="W419" s="223"/>
      <c r="X419" s="196">
        <f t="shared" si="39"/>
        <v>90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2459.25</v>
      </c>
      <c r="T420" s="223">
        <f t="shared" si="41"/>
        <v>820.75</v>
      </c>
      <c r="U420" s="221">
        <v>8740</v>
      </c>
      <c r="V420" s="233"/>
      <c r="W420" s="223"/>
      <c r="X420" s="196">
        <f t="shared" si="39"/>
        <v>90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3359.5166666666669</v>
      </c>
      <c r="T421" s="223">
        <f t="shared" si="41"/>
        <v>555.48333333333312</v>
      </c>
      <c r="U421" s="221">
        <v>6898</v>
      </c>
      <c r="V421" s="233"/>
      <c r="W421" s="223"/>
      <c r="X421" s="196">
        <f t="shared" si="39"/>
        <v>103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75216.399999999994</v>
      </c>
      <c r="T424" s="223">
        <f t="shared" si="41"/>
        <v>5373.6000000000058</v>
      </c>
      <c r="U424" s="221">
        <v>5145</v>
      </c>
      <c r="V424" s="233"/>
      <c r="W424" s="223"/>
      <c r="X424" s="196">
        <f t="shared" si="39"/>
        <v>112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3121.25</v>
      </c>
      <c r="T426" s="223">
        <f t="shared" si="41"/>
        <v>1873.75</v>
      </c>
      <c r="U426" s="221">
        <v>98</v>
      </c>
      <c r="V426" s="233"/>
      <c r="W426" s="223"/>
      <c r="X426" s="196">
        <f t="shared" si="39"/>
        <v>75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3808.75</v>
      </c>
      <c r="T427" s="223">
        <f t="shared" si="41"/>
        <v>2286.25</v>
      </c>
      <c r="U427" s="221">
        <v>98</v>
      </c>
      <c r="V427" s="233"/>
      <c r="W427" s="223"/>
      <c r="X427" s="196">
        <f t="shared" si="39"/>
        <v>75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6385.1750000000002</v>
      </c>
      <c r="T429" s="223">
        <f t="shared" si="41"/>
        <v>3314.8249999999998</v>
      </c>
      <c r="U429" s="221">
        <v>9901</v>
      </c>
      <c r="V429" s="233"/>
      <c r="W429" s="223"/>
      <c r="X429" s="196">
        <f t="shared" si="39"/>
        <v>79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3626.8371666666662</v>
      </c>
      <c r="T433" s="223">
        <f t="shared" si="41"/>
        <v>1617.7828333333337</v>
      </c>
      <c r="U433" s="221">
        <v>9897</v>
      </c>
      <c r="V433" s="233"/>
      <c r="W433" s="223"/>
      <c r="X433" s="196">
        <f t="shared" si="39"/>
        <v>83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11182.509</v>
      </c>
      <c r="T434" s="223">
        <f t="shared" si="41"/>
        <v>1243.5010000000002</v>
      </c>
      <c r="U434" s="221">
        <v>5931</v>
      </c>
      <c r="V434" s="233"/>
      <c r="W434" s="223"/>
      <c r="X434" s="196">
        <f t="shared" si="39"/>
        <v>108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3382.3666666666663</v>
      </c>
      <c r="T436" s="223">
        <f t="shared" si="41"/>
        <v>117.63333333333367</v>
      </c>
      <c r="U436" s="221">
        <v>4302</v>
      </c>
      <c r="V436" s="233"/>
      <c r="W436" s="223"/>
      <c r="X436" s="196">
        <f t="shared" si="39"/>
        <v>116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4888.4800000000005</v>
      </c>
      <c r="T437" s="223">
        <f t="shared" si="41"/>
        <v>1223.1199999999999</v>
      </c>
      <c r="U437" s="221">
        <v>8065</v>
      </c>
      <c r="V437" s="233"/>
      <c r="W437" s="223"/>
      <c r="X437" s="196">
        <f t="shared" si="39"/>
        <v>96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904.66666666666674</v>
      </c>
      <c r="T439" s="223">
        <f t="shared" si="41"/>
        <v>40.333333333333258</v>
      </c>
      <c r="U439" s="221">
        <v>2878</v>
      </c>
      <c r="V439" s="233"/>
      <c r="W439" s="223"/>
      <c r="X439" s="196">
        <f t="shared" si="39"/>
        <v>115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6881.4331666666667</v>
      </c>
      <c r="T442" s="223">
        <f t="shared" si="41"/>
        <v>3068.6268333333328</v>
      </c>
      <c r="U442" s="221">
        <v>9897</v>
      </c>
      <c r="V442" s="233"/>
      <c r="W442" s="223"/>
      <c r="X442" s="196">
        <f t="shared" si="39"/>
        <v>83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6881.4331666666667</v>
      </c>
      <c r="T443" s="223">
        <f t="shared" si="41"/>
        <v>3068.6268333333328</v>
      </c>
      <c r="U443" s="221">
        <v>9897</v>
      </c>
      <c r="V443" s="233"/>
      <c r="W443" s="223"/>
      <c r="X443" s="196">
        <f t="shared" si="39"/>
        <v>83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5298.9250000000002</v>
      </c>
      <c r="T444" s="223">
        <f t="shared" si="41"/>
        <v>2751.0749999999998</v>
      </c>
      <c r="U444" s="221">
        <v>9901</v>
      </c>
      <c r="V444" s="233"/>
      <c r="W444" s="223"/>
      <c r="X444" s="196">
        <f t="shared" si="39"/>
        <v>79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206616.22466666668</v>
      </c>
      <c r="T447" s="223">
        <f t="shared" si="41"/>
        <v>27289.935333333327</v>
      </c>
      <c r="U447" s="249" t="s">
        <v>1611</v>
      </c>
      <c r="V447" s="233"/>
      <c r="W447" s="223"/>
      <c r="X447" s="196">
        <f t="shared" si="39"/>
        <v>106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12149.090999999999</v>
      </c>
      <c r="T448" s="223">
        <f t="shared" si="41"/>
        <v>1350.8990000000013</v>
      </c>
      <c r="U448" s="221">
        <v>5774</v>
      </c>
      <c r="V448" s="233"/>
      <c r="W448" s="223"/>
      <c r="X448" s="196">
        <f t="shared" si="39"/>
        <v>108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26249.3</v>
      </c>
      <c r="T449" s="223">
        <f t="shared" si="41"/>
        <v>11250.7</v>
      </c>
      <c r="U449" s="221">
        <v>9382</v>
      </c>
      <c r="V449" s="233"/>
      <c r="W449" s="223"/>
      <c r="X449" s="196">
        <f t="shared" si="39"/>
        <v>84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26249.3</v>
      </c>
      <c r="T450" s="223">
        <f t="shared" si="41"/>
        <v>11250.7</v>
      </c>
      <c r="U450" s="221">
        <v>9382</v>
      </c>
      <c r="V450" s="233"/>
      <c r="W450" s="223"/>
      <c r="X450" s="196">
        <f t="shared" si="39"/>
        <v>84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2411.6786666666667</v>
      </c>
      <c r="T452" s="223">
        <f t="shared" si="41"/>
        <v>572.8413333333333</v>
      </c>
      <c r="U452" s="221">
        <v>3267</v>
      </c>
      <c r="V452" s="233"/>
      <c r="W452" s="223"/>
      <c r="X452" s="196">
        <f t="shared" si="39"/>
        <v>97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2829.8699999999994</v>
      </c>
      <c r="T453" s="223">
        <f t="shared" si="41"/>
        <v>1363.5300000000002</v>
      </c>
      <c r="U453" s="221">
        <v>9683</v>
      </c>
      <c r="V453" s="233"/>
      <c r="W453" s="223"/>
      <c r="X453" s="196">
        <f t="shared" si="39"/>
        <v>81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2829.8699999999994</v>
      </c>
      <c r="T454" s="223">
        <f t="shared" si="41"/>
        <v>1363.5300000000002</v>
      </c>
      <c r="U454" s="221">
        <v>9683</v>
      </c>
      <c r="V454" s="233"/>
      <c r="W454" s="223"/>
      <c r="X454" s="196">
        <f t="shared" si="39"/>
        <v>81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2829.8699999999994</v>
      </c>
      <c r="T455" s="223">
        <f t="shared" si="41"/>
        <v>1363.5300000000002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81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26813.371333333333</v>
      </c>
      <c r="T457" s="223">
        <f t="shared" si="41"/>
        <v>11953.948666666667</v>
      </c>
      <c r="U457" s="221">
        <v>9897</v>
      </c>
      <c r="V457" s="233"/>
      <c r="W457" s="223"/>
      <c r="X457" s="196">
        <f t="shared" si="45"/>
        <v>83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12103.426583333334</v>
      </c>
      <c r="T458" s="223">
        <f t="shared" ref="T458:T521" si="48">N458-S458</f>
        <v>5396.5034166666665</v>
      </c>
      <c r="U458" s="221">
        <v>9897</v>
      </c>
      <c r="V458" s="233"/>
      <c r="W458" s="223"/>
      <c r="X458" s="196">
        <f t="shared" si="45"/>
        <v>83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12103.426583333334</v>
      </c>
      <c r="T459" s="223">
        <f t="shared" si="48"/>
        <v>5396.5034166666665</v>
      </c>
      <c r="U459" s="221">
        <v>9897</v>
      </c>
      <c r="V459" s="233"/>
      <c r="W459" s="223"/>
      <c r="X459" s="196">
        <f t="shared" si="45"/>
        <v>83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52665.833333333328</v>
      </c>
      <c r="T460" s="223">
        <f t="shared" si="48"/>
        <v>10534.166666666672</v>
      </c>
      <c r="U460" s="221">
        <v>5585</v>
      </c>
      <c r="V460" s="233"/>
      <c r="W460" s="223"/>
      <c r="X460" s="196">
        <f t="shared" si="45"/>
        <v>100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4528.6749999999993</v>
      </c>
      <c r="T461" s="223">
        <f t="shared" si="48"/>
        <v>2351.3250000000007</v>
      </c>
      <c r="U461" s="221">
        <v>9901</v>
      </c>
      <c r="V461" s="233"/>
      <c r="W461" s="223"/>
      <c r="X461" s="196">
        <f t="shared" si="45"/>
        <v>79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3309.2169166666667</v>
      </c>
      <c r="T462" s="223">
        <f t="shared" si="48"/>
        <v>1476.1930833333331</v>
      </c>
      <c r="U462" s="221">
        <v>9897</v>
      </c>
      <c r="V462" s="233"/>
      <c r="W462" s="223"/>
      <c r="X462" s="196">
        <f t="shared" si="45"/>
        <v>83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4745.0749999999998</v>
      </c>
      <c r="T464" s="223">
        <f t="shared" si="48"/>
        <v>81.425000000000182</v>
      </c>
      <c r="U464" s="221">
        <v>3928</v>
      </c>
      <c r="V464" s="233"/>
      <c r="W464" s="223"/>
      <c r="X464" s="196">
        <f t="shared" si="45"/>
        <v>118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14374.041666666668</v>
      </c>
      <c r="T465" s="223">
        <f t="shared" si="48"/>
        <v>625.95833333333212</v>
      </c>
      <c r="U465" s="221">
        <v>4557</v>
      </c>
      <c r="V465" s="233"/>
      <c r="W465" s="223"/>
      <c r="X465" s="196">
        <f t="shared" si="45"/>
        <v>115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16108.875</v>
      </c>
      <c r="T467" s="223">
        <f t="shared" si="48"/>
        <v>1307.125</v>
      </c>
      <c r="U467" s="221">
        <v>2965</v>
      </c>
      <c r="V467" s="233"/>
      <c r="W467" s="223"/>
      <c r="X467" s="196">
        <f t="shared" si="45"/>
        <v>111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2481.2583333333332</v>
      </c>
      <c r="T469" s="223">
        <f t="shared" si="48"/>
        <v>1288.7416666666668</v>
      </c>
      <c r="U469" s="221">
        <v>9901</v>
      </c>
      <c r="V469" s="233"/>
      <c r="W469" s="223"/>
      <c r="X469" s="196">
        <f t="shared" si="45"/>
        <v>79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2616.5624999999995</v>
      </c>
      <c r="T471" s="476">
        <f t="shared" si="48"/>
        <v>1570.9375000000005</v>
      </c>
      <c r="U471" s="474">
        <v>10429</v>
      </c>
      <c r="V471" s="233"/>
      <c r="W471" s="223"/>
      <c r="X471" s="196">
        <f>IF((DATEDIF(G471,X$4,"m"))&gt;=120,120,(DATEDIF(G471,X$4,"m")))</f>
        <v>75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1067.2</v>
      </c>
      <c r="T474" s="223">
        <f t="shared" si="48"/>
        <v>37.799999999999955</v>
      </c>
      <c r="U474" s="221">
        <v>4302</v>
      </c>
      <c r="V474" s="233"/>
      <c r="W474" s="223"/>
      <c r="X474" s="196">
        <f t="shared" si="45"/>
        <v>116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2066.7138333333332</v>
      </c>
      <c r="T475" s="223">
        <f t="shared" si="48"/>
        <v>922.30616666666674</v>
      </c>
      <c r="U475" s="221">
        <v>9897</v>
      </c>
      <c r="V475" s="233"/>
      <c r="W475" s="223"/>
      <c r="X475" s="196">
        <f t="shared" si="45"/>
        <v>83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2212.1333333333332</v>
      </c>
      <c r="T479" s="223">
        <f t="shared" si="48"/>
        <v>612.86666666666679</v>
      </c>
      <c r="U479" s="221">
        <v>5817</v>
      </c>
      <c r="V479" s="233"/>
      <c r="W479" s="223"/>
      <c r="X479" s="196">
        <f t="shared" si="45"/>
        <v>94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2103.3249999999998</v>
      </c>
      <c r="T482" s="223">
        <f t="shared" si="48"/>
        <v>396.67500000000018</v>
      </c>
      <c r="U482" s="221">
        <v>7552</v>
      </c>
      <c r="V482" s="233"/>
      <c r="W482" s="223"/>
      <c r="X482" s="196">
        <f t="shared" si="45"/>
        <v>101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1801.6416666666667</v>
      </c>
      <c r="T483" s="223">
        <f t="shared" si="48"/>
        <v>298.35833333333335</v>
      </c>
      <c r="U483" s="221">
        <v>6961</v>
      </c>
      <c r="V483" s="233"/>
      <c r="W483" s="223"/>
      <c r="X483" s="196">
        <f t="shared" si="45"/>
        <v>103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7285.5999999999995</v>
      </c>
      <c r="T485" s="223">
        <f t="shared" si="48"/>
        <v>521.40000000000055</v>
      </c>
      <c r="U485" s="221">
        <v>3171</v>
      </c>
      <c r="V485" s="233"/>
      <c r="W485" s="223"/>
      <c r="X485" s="196">
        <f t="shared" si="45"/>
        <v>112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7222.8125000000009</v>
      </c>
      <c r="T486" s="223">
        <f t="shared" si="48"/>
        <v>4334.6874999999991</v>
      </c>
      <c r="U486" s="221">
        <v>10429</v>
      </c>
      <c r="V486" s="233"/>
      <c r="W486" s="223"/>
      <c r="X486" s="196">
        <f t="shared" si="45"/>
        <v>75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15251.74</v>
      </c>
      <c r="T488" s="223">
        <f t="shared" si="48"/>
        <v>7626.8700000000008</v>
      </c>
      <c r="U488" s="221">
        <v>9777</v>
      </c>
      <c r="V488" s="233"/>
      <c r="W488" s="223"/>
      <c r="X488" s="196">
        <f t="shared" si="45"/>
        <v>80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22619.350000000002</v>
      </c>
      <c r="T490" s="223">
        <f t="shared" si="48"/>
        <v>12180.649999999998</v>
      </c>
      <c r="U490" s="221">
        <v>10046</v>
      </c>
      <c r="V490" s="233"/>
      <c r="W490" s="223"/>
      <c r="X490" s="196">
        <f t="shared" si="45"/>
        <v>78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22619.350000000002</v>
      </c>
      <c r="T491" s="223">
        <f t="shared" si="48"/>
        <v>12180.649999999998</v>
      </c>
      <c r="U491" s="221">
        <v>10046</v>
      </c>
      <c r="V491" s="233"/>
      <c r="W491" s="223"/>
      <c r="X491" s="196">
        <f t="shared" si="45"/>
        <v>78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22890.05</v>
      </c>
      <c r="T497" s="223">
        <f t="shared" si="48"/>
        <v>14229.95</v>
      </c>
      <c r="U497" s="221">
        <v>10571</v>
      </c>
      <c r="V497" s="233"/>
      <c r="W497" s="223"/>
      <c r="X497" s="196">
        <f t="shared" si="45"/>
        <v>74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2823.768</v>
      </c>
      <c r="T498" s="223">
        <f t="shared" si="48"/>
        <v>1883.5119999999997</v>
      </c>
      <c r="U498" s="221">
        <v>10793</v>
      </c>
      <c r="V498" s="233"/>
      <c r="W498" s="223"/>
      <c r="X498" s="196">
        <f t="shared" si="45"/>
        <v>72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2411.0400000000004</v>
      </c>
      <c r="T499" s="223">
        <f t="shared" si="48"/>
        <v>1608.3599999999997</v>
      </c>
      <c r="U499" s="221">
        <v>10793</v>
      </c>
      <c r="V499" s="233"/>
      <c r="W499" s="223"/>
      <c r="X499" s="196">
        <f t="shared" si="45"/>
        <v>72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687.74399999999991</v>
      </c>
      <c r="T500" s="223">
        <f t="shared" si="48"/>
        <v>459.49600000000009</v>
      </c>
      <c r="U500" s="221">
        <v>10793</v>
      </c>
      <c r="V500" s="233"/>
      <c r="W500" s="223"/>
      <c r="X500" s="196">
        <f t="shared" si="45"/>
        <v>72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687.74399999999991</v>
      </c>
      <c r="T501" s="223">
        <f t="shared" si="48"/>
        <v>459.49600000000009</v>
      </c>
      <c r="U501" s="221">
        <v>10793</v>
      </c>
      <c r="V501" s="233"/>
      <c r="W501" s="223"/>
      <c r="X501" s="196">
        <f t="shared" si="45"/>
        <v>72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3294.2640000000001</v>
      </c>
      <c r="T502" s="223">
        <f t="shared" si="48"/>
        <v>2197.1759999999995</v>
      </c>
      <c r="U502" s="221">
        <v>10793</v>
      </c>
      <c r="V502" s="233"/>
      <c r="W502" s="223"/>
      <c r="X502" s="196">
        <f t="shared" si="45"/>
        <v>72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3294.2640000000001</v>
      </c>
      <c r="T503" s="223">
        <f t="shared" si="48"/>
        <v>2197.1759999999995</v>
      </c>
      <c r="U503" s="221">
        <v>10793</v>
      </c>
      <c r="V503" s="233"/>
      <c r="W503" s="223"/>
      <c r="X503" s="196">
        <f t="shared" si="45"/>
        <v>72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3644.3520000000003</v>
      </c>
      <c r="T504" s="223">
        <f t="shared" si="48"/>
        <v>2430.5679999999998</v>
      </c>
      <c r="U504" s="221">
        <v>10793</v>
      </c>
      <c r="V504" s="233"/>
      <c r="W504" s="223"/>
      <c r="X504" s="196">
        <f t="shared" si="45"/>
        <v>72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3644.3520000000003</v>
      </c>
      <c r="T505" s="223">
        <f t="shared" si="48"/>
        <v>2430.5679999999998</v>
      </c>
      <c r="U505" s="221">
        <v>10793</v>
      </c>
      <c r="V505" s="233"/>
      <c r="W505" s="223"/>
      <c r="X505" s="196">
        <f t="shared" si="45"/>
        <v>72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3644.3520000000003</v>
      </c>
      <c r="T506" s="223">
        <f t="shared" si="48"/>
        <v>2430.5679999999998</v>
      </c>
      <c r="U506" s="221">
        <v>10793</v>
      </c>
      <c r="V506" s="233"/>
      <c r="W506" s="223"/>
      <c r="X506" s="196">
        <f t="shared" si="45"/>
        <v>72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359.928</v>
      </c>
      <c r="T507" s="223">
        <f t="shared" si="48"/>
        <v>240.952</v>
      </c>
      <c r="U507" s="221">
        <v>10793</v>
      </c>
      <c r="V507" s="233"/>
      <c r="W507" s="223"/>
      <c r="X507" s="196">
        <f t="shared" si="45"/>
        <v>72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359.928</v>
      </c>
      <c r="T508" s="223">
        <f t="shared" si="48"/>
        <v>240.952</v>
      </c>
      <c r="U508" s="221">
        <v>10793</v>
      </c>
      <c r="V508" s="233"/>
      <c r="W508" s="223"/>
      <c r="X508" s="196">
        <f t="shared" si="45"/>
        <v>72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359.928</v>
      </c>
      <c r="T509" s="223">
        <f t="shared" si="48"/>
        <v>240.952</v>
      </c>
      <c r="U509" s="221">
        <v>10793</v>
      </c>
      <c r="V509" s="233"/>
      <c r="W509" s="223"/>
      <c r="X509" s="196">
        <f t="shared" si="45"/>
        <v>72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359.928</v>
      </c>
      <c r="T510" s="223">
        <f t="shared" si="48"/>
        <v>240.952</v>
      </c>
      <c r="U510" s="221">
        <v>10793</v>
      </c>
      <c r="V510" s="233"/>
      <c r="W510" s="223"/>
      <c r="X510" s="196">
        <f t="shared" si="45"/>
        <v>72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945.96</v>
      </c>
      <c r="T511" s="503">
        <f t="shared" si="48"/>
        <v>631.63999999999987</v>
      </c>
      <c r="U511" s="497">
        <v>10793</v>
      </c>
      <c r="V511" s="504"/>
      <c r="W511" s="503"/>
      <c r="X511" s="505">
        <f t="shared" si="45"/>
        <v>72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945.96</v>
      </c>
      <c r="T512" s="503">
        <f t="shared" si="48"/>
        <v>631.63999999999987</v>
      </c>
      <c r="U512" s="497">
        <v>10793</v>
      </c>
      <c r="V512" s="504"/>
      <c r="W512" s="503"/>
      <c r="X512" s="505">
        <f t="shared" si="45"/>
        <v>72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945.96</v>
      </c>
      <c r="T513" s="503">
        <f t="shared" si="48"/>
        <v>631.63999999999987</v>
      </c>
      <c r="U513" s="497">
        <v>10793</v>
      </c>
      <c r="V513" s="504"/>
      <c r="W513" s="503"/>
      <c r="X513" s="505">
        <f t="shared" si="45"/>
        <v>72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945.96</v>
      </c>
      <c r="T514" s="503">
        <f t="shared" si="48"/>
        <v>631.63999999999987</v>
      </c>
      <c r="U514" s="497">
        <v>10793</v>
      </c>
      <c r="V514" s="504"/>
      <c r="W514" s="503"/>
      <c r="X514" s="505">
        <f t="shared" si="45"/>
        <v>72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959.09833333333336</v>
      </c>
      <c r="T515" s="503">
        <f t="shared" si="48"/>
        <v>618.50166666666655</v>
      </c>
      <c r="U515" s="497">
        <v>10793</v>
      </c>
      <c r="V515" s="504"/>
      <c r="W515" s="503"/>
      <c r="X515" s="505">
        <f t="shared" si="45"/>
        <v>73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1784.6399999999999</v>
      </c>
      <c r="T516" s="223">
        <f t="shared" si="48"/>
        <v>1190.7600000000002</v>
      </c>
      <c r="U516" s="221">
        <v>10793</v>
      </c>
      <c r="V516" s="233"/>
      <c r="W516" s="223"/>
      <c r="X516" s="196">
        <f t="shared" si="45"/>
        <v>72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1784.6399999999999</v>
      </c>
      <c r="T517" s="223">
        <f t="shared" si="48"/>
        <v>1190.7600000000002</v>
      </c>
      <c r="U517" s="221">
        <v>10793</v>
      </c>
      <c r="V517" s="233"/>
      <c r="W517" s="223"/>
      <c r="X517" s="196">
        <f t="shared" si="45"/>
        <v>72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1784.6399999999999</v>
      </c>
      <c r="T518" s="223">
        <f t="shared" si="48"/>
        <v>1190.7600000000002</v>
      </c>
      <c r="U518" s="221">
        <v>10793</v>
      </c>
      <c r="V518" s="233"/>
      <c r="W518" s="223"/>
      <c r="X518" s="196">
        <f t="shared" si="45"/>
        <v>72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1784.6399999999999</v>
      </c>
      <c r="T519" s="223">
        <f t="shared" si="48"/>
        <v>1190.7600000000002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72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1784.6399999999999</v>
      </c>
      <c r="T520" s="223">
        <f t="shared" si="48"/>
        <v>1190.7600000000002</v>
      </c>
      <c r="U520" s="221">
        <v>10793</v>
      </c>
      <c r="V520" s="233"/>
      <c r="W520" s="223"/>
      <c r="X520" s="196">
        <f t="shared" si="52"/>
        <v>72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831.12000000000012</v>
      </c>
      <c r="T521" s="223">
        <f t="shared" si="48"/>
        <v>555.07999999999993</v>
      </c>
      <c r="U521" s="221">
        <v>10793</v>
      </c>
      <c r="V521" s="233"/>
      <c r="W521" s="223"/>
      <c r="X521" s="196">
        <f t="shared" si="52"/>
        <v>72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152.51999999999998</v>
      </c>
      <c r="T522" s="223">
        <f t="shared" ref="T522:T585" si="54">N522-S522</f>
        <v>102.68</v>
      </c>
      <c r="U522" s="221">
        <v>10793</v>
      </c>
      <c r="V522" s="233"/>
      <c r="W522" s="223"/>
      <c r="X522" s="196">
        <f t="shared" si="52"/>
        <v>72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152.51999999999998</v>
      </c>
      <c r="T523" s="223">
        <f t="shared" si="54"/>
        <v>102.68</v>
      </c>
      <c r="U523" s="221">
        <v>10793</v>
      </c>
      <c r="V523" s="233"/>
      <c r="W523" s="223"/>
      <c r="X523" s="196">
        <f t="shared" si="52"/>
        <v>72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152.51999999999998</v>
      </c>
      <c r="T524" s="223">
        <f t="shared" si="54"/>
        <v>102.68</v>
      </c>
      <c r="U524" s="221">
        <v>10793</v>
      </c>
      <c r="V524" s="233"/>
      <c r="W524" s="223"/>
      <c r="X524" s="196">
        <f t="shared" si="52"/>
        <v>72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2622.6240000000003</v>
      </c>
      <c r="T525" s="223">
        <f t="shared" si="54"/>
        <v>1749.4159999999997</v>
      </c>
      <c r="U525" s="221">
        <v>10793</v>
      </c>
      <c r="V525" s="233"/>
      <c r="W525" s="223"/>
      <c r="X525" s="196">
        <f t="shared" si="52"/>
        <v>72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2622.6240000000003</v>
      </c>
      <c r="T526" s="223">
        <f t="shared" si="54"/>
        <v>1749.4159999999997</v>
      </c>
      <c r="U526" s="221">
        <v>10793</v>
      </c>
      <c r="V526" s="233"/>
      <c r="W526" s="223"/>
      <c r="X526" s="196">
        <f t="shared" si="52"/>
        <v>72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2622.6240000000003</v>
      </c>
      <c r="T527" s="223">
        <f t="shared" si="54"/>
        <v>1749.4159999999997</v>
      </c>
      <c r="U527" s="221">
        <v>10793</v>
      </c>
      <c r="V527" s="233"/>
      <c r="W527" s="223"/>
      <c r="X527" s="196">
        <f t="shared" si="52"/>
        <v>72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2622.6240000000003</v>
      </c>
      <c r="T528" s="223">
        <f t="shared" si="54"/>
        <v>1749.4159999999997</v>
      </c>
      <c r="U528" s="221">
        <v>10793</v>
      </c>
      <c r="V528" s="233"/>
      <c r="W528" s="223"/>
      <c r="X528" s="196">
        <f t="shared" si="52"/>
        <v>72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3954.3331666666663</v>
      </c>
      <c r="T529" s="223">
        <f t="shared" si="54"/>
        <v>2730.0468333333338</v>
      </c>
      <c r="U529" s="221">
        <v>10899</v>
      </c>
      <c r="V529" s="233"/>
      <c r="W529" s="223"/>
      <c r="X529" s="196">
        <f t="shared" si="52"/>
        <v>71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342.57499999999999</v>
      </c>
      <c r="T530" s="223">
        <f t="shared" si="54"/>
        <v>237.42500000000001</v>
      </c>
      <c r="U530" s="221">
        <v>10899</v>
      </c>
      <c r="V530" s="233"/>
      <c r="W530" s="223"/>
      <c r="X530" s="196">
        <f t="shared" si="52"/>
        <v>71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2851.8096666666665</v>
      </c>
      <c r="T531" s="223">
        <f t="shared" si="54"/>
        <v>1969.1503333333335</v>
      </c>
      <c r="U531" s="221">
        <v>10899</v>
      </c>
      <c r="V531" s="233"/>
      <c r="W531" s="223"/>
      <c r="X531" s="196">
        <f t="shared" si="52"/>
        <v>71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2986.3310000000001</v>
      </c>
      <c r="T532" s="223">
        <f t="shared" si="54"/>
        <v>2061.9889999999996</v>
      </c>
      <c r="U532" s="221">
        <v>10899</v>
      </c>
      <c r="V532" s="233"/>
      <c r="W532" s="223"/>
      <c r="X532" s="196">
        <f t="shared" si="52"/>
        <v>71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1351.4849999999999</v>
      </c>
      <c r="T533" s="223">
        <f t="shared" si="54"/>
        <v>933.71499999999992</v>
      </c>
      <c r="U533" s="221">
        <v>10899</v>
      </c>
      <c r="V533" s="233"/>
      <c r="W533" s="223"/>
      <c r="X533" s="196">
        <f t="shared" si="52"/>
        <v>71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948.19316666666657</v>
      </c>
      <c r="T534" s="223">
        <f t="shared" si="54"/>
        <v>655.38683333333336</v>
      </c>
      <c r="U534" s="221">
        <v>10899</v>
      </c>
      <c r="V534" s="233"/>
      <c r="W534" s="223"/>
      <c r="X534" s="196">
        <f t="shared" si="52"/>
        <v>71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2321.9603333333334</v>
      </c>
      <c r="T535" s="223">
        <f t="shared" si="54"/>
        <v>1603.4796666666666</v>
      </c>
      <c r="V535" s="233"/>
      <c r="W535" s="223"/>
      <c r="X535" s="196">
        <f t="shared" si="52"/>
        <v>71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1329.0666666666668</v>
      </c>
      <c r="T536" s="223">
        <f t="shared" si="54"/>
        <v>950.33333333333326</v>
      </c>
      <c r="U536" s="221">
        <v>11040</v>
      </c>
      <c r="V536" s="233"/>
      <c r="W536" s="223"/>
      <c r="X536" s="196">
        <f t="shared" si="52"/>
        <v>70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1329.0666666666668</v>
      </c>
      <c r="T537" s="223">
        <f t="shared" si="54"/>
        <v>950.33333333333326</v>
      </c>
      <c r="U537" s="221">
        <v>11040</v>
      </c>
      <c r="V537" s="233"/>
      <c r="W537" s="223"/>
      <c r="X537" s="196">
        <f t="shared" si="52"/>
        <v>70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1329.0666666666668</v>
      </c>
      <c r="T538" s="223">
        <f t="shared" si="54"/>
        <v>950.33333333333326</v>
      </c>
      <c r="U538" s="221">
        <v>11040</v>
      </c>
      <c r="V538" s="233"/>
      <c r="W538" s="223"/>
      <c r="X538" s="196">
        <f t="shared" si="52"/>
        <v>70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1329.0666666666668</v>
      </c>
      <c r="T539" s="223">
        <f t="shared" si="54"/>
        <v>950.33333333333326</v>
      </c>
      <c r="U539" s="221">
        <v>11040</v>
      </c>
      <c r="V539" s="233"/>
      <c r="W539" s="223"/>
      <c r="X539" s="196">
        <f t="shared" si="52"/>
        <v>70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1329.0666666666668</v>
      </c>
      <c r="T540" s="223">
        <f t="shared" si="54"/>
        <v>950.33333333333326</v>
      </c>
      <c r="U540" s="221">
        <v>11040</v>
      </c>
      <c r="V540" s="233"/>
      <c r="W540" s="223"/>
      <c r="X540" s="196">
        <f t="shared" si="52"/>
        <v>70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1500.9399999999998</v>
      </c>
      <c r="T541" s="223">
        <f t="shared" si="54"/>
        <v>1073.1000000000001</v>
      </c>
      <c r="U541" s="221">
        <v>11040</v>
      </c>
      <c r="V541" s="233"/>
      <c r="W541" s="223"/>
      <c r="X541" s="196">
        <f t="shared" si="52"/>
        <v>70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1500.9399999999998</v>
      </c>
      <c r="T542" s="223">
        <f t="shared" si="54"/>
        <v>1073.1000000000001</v>
      </c>
      <c r="U542" s="221">
        <v>11040</v>
      </c>
      <c r="V542" s="233"/>
      <c r="W542" s="223"/>
      <c r="X542" s="196">
        <f t="shared" si="52"/>
        <v>70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1500.9399999999998</v>
      </c>
      <c r="T543" s="223">
        <f t="shared" si="54"/>
        <v>1073.1000000000001</v>
      </c>
      <c r="U543" s="221">
        <v>11040</v>
      </c>
      <c r="V543" s="233"/>
      <c r="W543" s="223"/>
      <c r="X543" s="196">
        <f t="shared" si="52"/>
        <v>70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1500.9399999999998</v>
      </c>
      <c r="T544" s="223">
        <f t="shared" si="54"/>
        <v>1073.1000000000001</v>
      </c>
      <c r="U544" s="221">
        <v>11040</v>
      </c>
      <c r="V544" s="233"/>
      <c r="W544" s="223"/>
      <c r="X544" s="196">
        <f t="shared" si="52"/>
        <v>70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1500.9399999999998</v>
      </c>
      <c r="T545" s="223">
        <f t="shared" si="54"/>
        <v>1073.1000000000001</v>
      </c>
      <c r="U545" s="221">
        <v>11040</v>
      </c>
      <c r="V545" s="233"/>
      <c r="W545" s="223"/>
      <c r="X545" s="196">
        <f t="shared" si="52"/>
        <v>70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10807.813333333334</v>
      </c>
      <c r="T546" s="223">
        <f t="shared" si="54"/>
        <v>7720.8666666666668</v>
      </c>
      <c r="U546" s="221">
        <v>11040</v>
      </c>
      <c r="V546" s="233"/>
      <c r="W546" s="223"/>
      <c r="X546" s="196">
        <f t="shared" si="52"/>
        <v>70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10807.813333333334</v>
      </c>
      <c r="T547" s="223">
        <f t="shared" si="54"/>
        <v>7720.8666666666668</v>
      </c>
      <c r="U547" s="221">
        <v>11040</v>
      </c>
      <c r="V547" s="233"/>
      <c r="W547" s="223"/>
      <c r="X547" s="196">
        <f t="shared" si="52"/>
        <v>70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10807.813333333334</v>
      </c>
      <c r="T548" s="223">
        <f t="shared" si="54"/>
        <v>7720.8666666666668</v>
      </c>
      <c r="U548" s="221">
        <v>11040</v>
      </c>
      <c r="V548" s="233"/>
      <c r="W548" s="223"/>
      <c r="X548" s="196">
        <f t="shared" si="52"/>
        <v>70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10807.813333333334</v>
      </c>
      <c r="T549" s="223">
        <f t="shared" si="54"/>
        <v>7720.8666666666668</v>
      </c>
      <c r="U549" s="221">
        <v>11040</v>
      </c>
      <c r="V549" s="233"/>
      <c r="W549" s="223"/>
      <c r="X549" s="196">
        <f t="shared" si="52"/>
        <v>70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10807.813333333334</v>
      </c>
      <c r="T550" s="223">
        <f t="shared" si="54"/>
        <v>7720.8666666666668</v>
      </c>
      <c r="U550" s="221">
        <v>11040</v>
      </c>
      <c r="V550" s="233"/>
      <c r="W550" s="223"/>
      <c r="X550" s="196">
        <f t="shared" si="52"/>
        <v>70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370.90666666666664</v>
      </c>
      <c r="T551" s="223">
        <f t="shared" si="54"/>
        <v>265.93333333333339</v>
      </c>
      <c r="U551" s="221">
        <v>11040</v>
      </c>
      <c r="V551" s="233"/>
      <c r="W551" s="223"/>
      <c r="X551" s="196">
        <f t="shared" si="52"/>
        <v>70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370.90666666666664</v>
      </c>
      <c r="T552" s="223">
        <f t="shared" si="54"/>
        <v>265.93333333333339</v>
      </c>
      <c r="U552" s="221">
        <v>11040</v>
      </c>
      <c r="V552" s="233"/>
      <c r="W552" s="223"/>
      <c r="X552" s="196">
        <f t="shared" si="52"/>
        <v>70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370.90666666666664</v>
      </c>
      <c r="T553" s="223">
        <f t="shared" si="54"/>
        <v>265.93333333333339</v>
      </c>
      <c r="U553" s="221">
        <v>11040</v>
      </c>
      <c r="V553" s="233"/>
      <c r="W553" s="223"/>
      <c r="X553" s="196">
        <f t="shared" si="52"/>
        <v>70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370.90666666666664</v>
      </c>
      <c r="T554" s="223">
        <f t="shared" si="54"/>
        <v>265.93333333333339</v>
      </c>
      <c r="U554" s="221">
        <v>11040</v>
      </c>
      <c r="V554" s="233"/>
      <c r="W554" s="223"/>
      <c r="X554" s="196">
        <f t="shared" si="52"/>
        <v>70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370.90666666666664</v>
      </c>
      <c r="T555" s="223">
        <f t="shared" si="54"/>
        <v>265.93333333333339</v>
      </c>
      <c r="U555" s="221">
        <v>11040</v>
      </c>
      <c r="V555" s="233"/>
      <c r="W555" s="223"/>
      <c r="X555" s="196">
        <f t="shared" si="52"/>
        <v>70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349.92999999999995</v>
      </c>
      <c r="T556" s="223">
        <f t="shared" si="54"/>
        <v>250.95000000000005</v>
      </c>
      <c r="U556" s="221">
        <v>11040</v>
      </c>
      <c r="V556" s="233"/>
      <c r="W556" s="223"/>
      <c r="X556" s="196">
        <f t="shared" si="52"/>
        <v>70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349.92999999999995</v>
      </c>
      <c r="T557" s="223">
        <f t="shared" si="54"/>
        <v>250.95000000000005</v>
      </c>
      <c r="U557" s="221">
        <v>11040</v>
      </c>
      <c r="V557" s="233"/>
      <c r="W557" s="223"/>
      <c r="X557" s="196">
        <f t="shared" si="52"/>
        <v>70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349.92999999999995</v>
      </c>
      <c r="T558" s="223">
        <f t="shared" si="54"/>
        <v>250.95000000000005</v>
      </c>
      <c r="U558" s="221">
        <v>11040</v>
      </c>
      <c r="V558" s="233"/>
      <c r="W558" s="223"/>
      <c r="X558" s="196">
        <f t="shared" si="52"/>
        <v>70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349.92999999999995</v>
      </c>
      <c r="T559" s="223">
        <f t="shared" si="54"/>
        <v>250.95000000000005</v>
      </c>
      <c r="U559" s="221">
        <v>11040</v>
      </c>
      <c r="V559" s="233"/>
      <c r="W559" s="223"/>
      <c r="X559" s="196">
        <f t="shared" si="52"/>
        <v>70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349.92999999999995</v>
      </c>
      <c r="T560" s="223">
        <f t="shared" si="54"/>
        <v>250.95000000000005</v>
      </c>
      <c r="U560" s="221">
        <v>11040</v>
      </c>
      <c r="V560" s="233"/>
      <c r="W560" s="223"/>
      <c r="X560" s="196">
        <f t="shared" si="52"/>
        <v>70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349.92999999999995</v>
      </c>
      <c r="T561" s="223">
        <f t="shared" si="54"/>
        <v>250.95000000000005</v>
      </c>
      <c r="U561" s="221">
        <v>11040</v>
      </c>
      <c r="V561" s="233"/>
      <c r="W561" s="223"/>
      <c r="X561" s="196">
        <f t="shared" si="52"/>
        <v>70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349.92999999999995</v>
      </c>
      <c r="T562" s="223">
        <f t="shared" si="54"/>
        <v>250.95000000000005</v>
      </c>
      <c r="U562" s="221">
        <v>11040</v>
      </c>
      <c r="V562" s="233"/>
      <c r="W562" s="223"/>
      <c r="X562" s="196">
        <f t="shared" si="52"/>
        <v>70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349.92999999999995</v>
      </c>
      <c r="T563" s="223">
        <f t="shared" si="54"/>
        <v>250.95000000000005</v>
      </c>
      <c r="U563" s="221">
        <v>11040</v>
      </c>
      <c r="V563" s="233"/>
      <c r="W563" s="223"/>
      <c r="X563" s="196">
        <f t="shared" si="52"/>
        <v>70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349.92999999999995</v>
      </c>
      <c r="T564" s="223">
        <f t="shared" si="54"/>
        <v>250.95000000000005</v>
      </c>
      <c r="U564" s="221">
        <v>11040</v>
      </c>
      <c r="V564" s="233"/>
      <c r="W564" s="223"/>
      <c r="X564" s="196">
        <f t="shared" si="52"/>
        <v>70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349.92999999999995</v>
      </c>
      <c r="T565" s="223">
        <f t="shared" si="54"/>
        <v>250.95000000000005</v>
      </c>
      <c r="U565" s="221">
        <v>11040</v>
      </c>
      <c r="V565" s="233"/>
      <c r="W565" s="223"/>
      <c r="X565" s="196">
        <f t="shared" si="52"/>
        <v>70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4077.6866666666665</v>
      </c>
      <c r="T566" s="223">
        <f t="shared" si="54"/>
        <v>2913.6333333333332</v>
      </c>
      <c r="U566" s="221">
        <v>11040</v>
      </c>
      <c r="V566" s="233"/>
      <c r="W566" s="223"/>
      <c r="X566" s="196">
        <f t="shared" si="52"/>
        <v>70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4077.6866666666665</v>
      </c>
      <c r="T567" s="223">
        <f t="shared" si="54"/>
        <v>2913.6333333333332</v>
      </c>
      <c r="U567" s="221">
        <v>11040</v>
      </c>
      <c r="V567" s="233"/>
      <c r="W567" s="223"/>
      <c r="X567" s="196">
        <f t="shared" si="52"/>
        <v>70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3543.1200000000003</v>
      </c>
      <c r="T568" s="223">
        <f t="shared" si="54"/>
        <v>2531.7999999999997</v>
      </c>
      <c r="U568" s="221">
        <v>11040</v>
      </c>
      <c r="V568" s="233"/>
      <c r="W568" s="223"/>
      <c r="X568" s="196">
        <f t="shared" si="52"/>
        <v>70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3543.1200000000003</v>
      </c>
      <c r="T569" s="223">
        <f t="shared" si="54"/>
        <v>2531.7999999999997</v>
      </c>
      <c r="U569" s="221">
        <v>11040</v>
      </c>
      <c r="V569" s="233"/>
      <c r="W569" s="223"/>
      <c r="X569" s="196">
        <f t="shared" si="52"/>
        <v>70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3543.1200000000003</v>
      </c>
      <c r="T570" s="223">
        <f t="shared" si="54"/>
        <v>2531.7999999999997</v>
      </c>
      <c r="U570" s="221">
        <v>11040</v>
      </c>
      <c r="V570" s="233"/>
      <c r="W570" s="223"/>
      <c r="X570" s="196">
        <f t="shared" si="52"/>
        <v>70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3543.1200000000003</v>
      </c>
      <c r="T571" s="223">
        <f t="shared" si="54"/>
        <v>2531.7999999999997</v>
      </c>
      <c r="U571" s="221">
        <v>11040</v>
      </c>
      <c r="V571" s="233"/>
      <c r="W571" s="223"/>
      <c r="X571" s="196">
        <f t="shared" si="52"/>
        <v>70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3543.1200000000003</v>
      </c>
      <c r="T572" s="223">
        <f t="shared" si="54"/>
        <v>2531.7999999999997</v>
      </c>
      <c r="U572" s="221">
        <v>11040</v>
      </c>
      <c r="V572" s="233"/>
      <c r="W572" s="223"/>
      <c r="X572" s="196">
        <f t="shared" si="52"/>
        <v>70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12.949999999999998</v>
      </c>
      <c r="T573" s="223">
        <f t="shared" si="54"/>
        <v>10.250000000000002</v>
      </c>
      <c r="U573" s="221">
        <v>11040</v>
      </c>
      <c r="V573" s="233"/>
      <c r="W573" s="223"/>
      <c r="X573" s="196">
        <f t="shared" si="52"/>
        <v>70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12.949999999999998</v>
      </c>
      <c r="T574" s="223">
        <f t="shared" si="54"/>
        <v>10.250000000000002</v>
      </c>
      <c r="U574" s="221">
        <v>11040</v>
      </c>
      <c r="V574" s="233"/>
      <c r="W574" s="223"/>
      <c r="X574" s="196">
        <f t="shared" si="52"/>
        <v>70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12.949999999999998</v>
      </c>
      <c r="T575" s="223">
        <f t="shared" si="54"/>
        <v>10.250000000000002</v>
      </c>
      <c r="U575" s="221">
        <v>11040</v>
      </c>
      <c r="V575" s="233"/>
      <c r="W575" s="223"/>
      <c r="X575" s="196">
        <f t="shared" si="52"/>
        <v>70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12.949999999999998</v>
      </c>
      <c r="T576" s="223">
        <f t="shared" si="54"/>
        <v>10.250000000000002</v>
      </c>
      <c r="U576" s="221">
        <v>11040</v>
      </c>
      <c r="V576" s="233"/>
      <c r="W576" s="223"/>
      <c r="X576" s="196">
        <f t="shared" si="52"/>
        <v>70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12.949999999999998</v>
      </c>
      <c r="T577" s="223">
        <f t="shared" si="54"/>
        <v>10.250000000000002</v>
      </c>
      <c r="U577" s="221">
        <v>11040</v>
      </c>
      <c r="V577" s="233"/>
      <c r="W577" s="223"/>
      <c r="X577" s="196">
        <f t="shared" si="52"/>
        <v>70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12.949999999999998</v>
      </c>
      <c r="T578" s="223">
        <f t="shared" si="54"/>
        <v>10.250000000000002</v>
      </c>
      <c r="U578" s="221">
        <v>11040</v>
      </c>
      <c r="V578" s="233"/>
      <c r="W578" s="223"/>
      <c r="X578" s="196">
        <f t="shared" si="52"/>
        <v>70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12.949999999999998</v>
      </c>
      <c r="T579" s="223">
        <f t="shared" si="54"/>
        <v>10.250000000000002</v>
      </c>
      <c r="U579" s="221">
        <v>11040</v>
      </c>
      <c r="V579" s="233"/>
      <c r="W579" s="223"/>
      <c r="X579" s="196">
        <f t="shared" si="52"/>
        <v>70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12.949999999999998</v>
      </c>
      <c r="T580" s="223">
        <f t="shared" si="54"/>
        <v>10.250000000000002</v>
      </c>
      <c r="U580" s="221">
        <v>11040</v>
      </c>
      <c r="V580" s="233"/>
      <c r="W580" s="223"/>
      <c r="X580" s="196">
        <f t="shared" si="52"/>
        <v>70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12.949999999999998</v>
      </c>
      <c r="T581" s="223">
        <f t="shared" si="54"/>
        <v>10.250000000000002</v>
      </c>
      <c r="U581" s="221">
        <v>11040</v>
      </c>
      <c r="V581" s="233"/>
      <c r="W581" s="223"/>
      <c r="X581" s="196">
        <f t="shared" si="52"/>
        <v>70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12.949999999999998</v>
      </c>
      <c r="T582" s="223">
        <f t="shared" si="54"/>
        <v>10.250000000000002</v>
      </c>
      <c r="U582" s="221">
        <v>11040</v>
      </c>
      <c r="V582" s="233"/>
      <c r="W582" s="223"/>
      <c r="X582" s="196">
        <f t="shared" si="52"/>
        <v>70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12.949999999999998</v>
      </c>
      <c r="T583" s="223">
        <f t="shared" si="54"/>
        <v>10.250000000000002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70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12.949999999999998</v>
      </c>
      <c r="T584" s="223">
        <f t="shared" si="54"/>
        <v>10.250000000000002</v>
      </c>
      <c r="U584" s="221">
        <v>11040</v>
      </c>
      <c r="V584" s="233"/>
      <c r="W584" s="223"/>
      <c r="X584" s="196">
        <f t="shared" si="57"/>
        <v>70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12.949999999999998</v>
      </c>
      <c r="T585" s="223">
        <f t="shared" si="54"/>
        <v>10.250000000000002</v>
      </c>
      <c r="U585" s="221">
        <v>11040</v>
      </c>
      <c r="V585" s="233"/>
      <c r="W585" s="223"/>
      <c r="X585" s="196">
        <f t="shared" si="57"/>
        <v>70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12.949999999999998</v>
      </c>
      <c r="T586" s="223">
        <f t="shared" ref="T586:T649" si="59">N586-S586</f>
        <v>10.250000000000002</v>
      </c>
      <c r="U586" s="221">
        <v>11040</v>
      </c>
      <c r="V586" s="233"/>
      <c r="W586" s="223"/>
      <c r="X586" s="196">
        <f t="shared" si="57"/>
        <v>70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12.949999999999998</v>
      </c>
      <c r="T587" s="223">
        <f t="shared" si="59"/>
        <v>10.250000000000002</v>
      </c>
      <c r="U587" s="221">
        <v>11040</v>
      </c>
      <c r="V587" s="233"/>
      <c r="W587" s="223"/>
      <c r="X587" s="196">
        <f t="shared" si="57"/>
        <v>70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12.949999999999998</v>
      </c>
      <c r="T588" s="223">
        <f t="shared" si="59"/>
        <v>10.250000000000002</v>
      </c>
      <c r="U588" s="221">
        <v>11040</v>
      </c>
      <c r="V588" s="233"/>
      <c r="W588" s="223"/>
      <c r="X588" s="196">
        <f t="shared" si="57"/>
        <v>70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12.949999999999998</v>
      </c>
      <c r="T589" s="223">
        <f t="shared" si="59"/>
        <v>10.250000000000002</v>
      </c>
      <c r="U589" s="221">
        <v>11040</v>
      </c>
      <c r="V589" s="233"/>
      <c r="W589" s="223"/>
      <c r="X589" s="196">
        <f t="shared" si="57"/>
        <v>70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12.949999999999998</v>
      </c>
      <c r="T590" s="223">
        <f t="shared" si="59"/>
        <v>10.250000000000002</v>
      </c>
      <c r="U590" s="221">
        <v>11040</v>
      </c>
      <c r="V590" s="233"/>
      <c r="W590" s="223"/>
      <c r="X590" s="196">
        <f t="shared" si="57"/>
        <v>70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12.949999999999998</v>
      </c>
      <c r="T591" s="223">
        <f t="shared" si="59"/>
        <v>10.250000000000002</v>
      </c>
      <c r="U591" s="221">
        <v>11040</v>
      </c>
      <c r="V591" s="233"/>
      <c r="W591" s="223"/>
      <c r="X591" s="196">
        <f t="shared" si="57"/>
        <v>70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12.949999999999998</v>
      </c>
      <c r="T592" s="223">
        <f t="shared" si="59"/>
        <v>10.250000000000002</v>
      </c>
      <c r="U592" s="221">
        <v>11040</v>
      </c>
      <c r="V592" s="233"/>
      <c r="W592" s="223"/>
      <c r="X592" s="196">
        <f t="shared" si="57"/>
        <v>70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12.949999999999998</v>
      </c>
      <c r="T593" s="223">
        <f t="shared" si="59"/>
        <v>10.250000000000002</v>
      </c>
      <c r="U593" s="221">
        <v>11040</v>
      </c>
      <c r="V593" s="233"/>
      <c r="W593" s="223"/>
      <c r="X593" s="196">
        <f t="shared" si="57"/>
        <v>70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12.949999999999998</v>
      </c>
      <c r="T594" s="223">
        <f t="shared" si="59"/>
        <v>10.250000000000002</v>
      </c>
      <c r="U594" s="221">
        <v>11040</v>
      </c>
      <c r="V594" s="233"/>
      <c r="W594" s="223"/>
      <c r="X594" s="196">
        <f t="shared" si="57"/>
        <v>70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12.949999999999998</v>
      </c>
      <c r="T595" s="223">
        <f t="shared" si="59"/>
        <v>10.250000000000002</v>
      </c>
      <c r="U595" s="221">
        <v>11040</v>
      </c>
      <c r="V595" s="233"/>
      <c r="W595" s="223"/>
      <c r="X595" s="196">
        <f t="shared" si="57"/>
        <v>70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12.949999999999998</v>
      </c>
      <c r="T596" s="223">
        <f t="shared" si="59"/>
        <v>10.250000000000002</v>
      </c>
      <c r="U596" s="221">
        <v>11040</v>
      </c>
      <c r="V596" s="233"/>
      <c r="W596" s="223"/>
      <c r="X596" s="196">
        <f t="shared" si="57"/>
        <v>70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12.949999999999998</v>
      </c>
      <c r="T597" s="223">
        <f t="shared" si="59"/>
        <v>10.250000000000002</v>
      </c>
      <c r="U597" s="221">
        <v>11040</v>
      </c>
      <c r="V597" s="233"/>
      <c r="W597" s="223"/>
      <c r="X597" s="196">
        <f t="shared" si="57"/>
        <v>70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12.949999999999998</v>
      </c>
      <c r="T598" s="223">
        <f t="shared" si="59"/>
        <v>10.250000000000002</v>
      </c>
      <c r="U598" s="221">
        <v>11040</v>
      </c>
      <c r="V598" s="233"/>
      <c r="W598" s="223"/>
      <c r="X598" s="196">
        <f t="shared" si="57"/>
        <v>70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12.949999999999998</v>
      </c>
      <c r="T599" s="223">
        <f t="shared" si="59"/>
        <v>10.250000000000002</v>
      </c>
      <c r="U599" s="221">
        <v>11040</v>
      </c>
      <c r="V599" s="233"/>
      <c r="W599" s="223"/>
      <c r="X599" s="196">
        <f t="shared" si="57"/>
        <v>70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12.949999999999998</v>
      </c>
      <c r="T600" s="223">
        <f t="shared" si="59"/>
        <v>10.250000000000002</v>
      </c>
      <c r="U600" s="221">
        <v>11040</v>
      </c>
      <c r="V600" s="233"/>
      <c r="W600" s="223"/>
      <c r="X600" s="196">
        <f t="shared" si="57"/>
        <v>70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12.949999999999998</v>
      </c>
      <c r="T601" s="223">
        <f t="shared" si="59"/>
        <v>10.250000000000002</v>
      </c>
      <c r="U601" s="221">
        <v>11040</v>
      </c>
      <c r="V601" s="233"/>
      <c r="W601" s="223"/>
      <c r="X601" s="196">
        <f t="shared" si="57"/>
        <v>70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12.949999999999998</v>
      </c>
      <c r="T602" s="223">
        <f t="shared" si="59"/>
        <v>10.250000000000002</v>
      </c>
      <c r="U602" s="221">
        <v>11040</v>
      </c>
      <c r="V602" s="233"/>
      <c r="W602" s="223"/>
      <c r="X602" s="196">
        <f t="shared" si="57"/>
        <v>70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12.949999999999998</v>
      </c>
      <c r="T603" s="223">
        <f t="shared" si="59"/>
        <v>10.250000000000002</v>
      </c>
      <c r="U603" s="221">
        <v>11040</v>
      </c>
      <c r="V603" s="233"/>
      <c r="W603" s="223"/>
      <c r="X603" s="196">
        <f t="shared" si="57"/>
        <v>70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12.949999999999998</v>
      </c>
      <c r="T604" s="223">
        <f t="shared" si="59"/>
        <v>10.250000000000002</v>
      </c>
      <c r="U604" s="221">
        <v>11040</v>
      </c>
      <c r="V604" s="233"/>
      <c r="W604" s="223"/>
      <c r="X604" s="196">
        <f t="shared" si="57"/>
        <v>70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12.949999999999998</v>
      </c>
      <c r="T605" s="223">
        <f t="shared" si="59"/>
        <v>10.250000000000002</v>
      </c>
      <c r="U605" s="221">
        <v>11040</v>
      </c>
      <c r="V605" s="233"/>
      <c r="W605" s="223"/>
      <c r="X605" s="196">
        <f t="shared" si="57"/>
        <v>70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12.949999999999998</v>
      </c>
      <c r="T606" s="223">
        <f t="shared" si="59"/>
        <v>10.250000000000002</v>
      </c>
      <c r="U606" s="221">
        <v>11040</v>
      </c>
      <c r="V606" s="233"/>
      <c r="W606" s="223"/>
      <c r="X606" s="196">
        <f t="shared" si="57"/>
        <v>70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12.949999999999998</v>
      </c>
      <c r="T607" s="223">
        <f t="shared" si="59"/>
        <v>10.250000000000002</v>
      </c>
      <c r="U607" s="221">
        <v>11040</v>
      </c>
      <c r="V607" s="233"/>
      <c r="W607" s="223"/>
      <c r="X607" s="196">
        <f t="shared" si="57"/>
        <v>70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12.949999999999998</v>
      </c>
      <c r="T608" s="223">
        <f t="shared" si="59"/>
        <v>10.250000000000002</v>
      </c>
      <c r="U608" s="221">
        <v>11040</v>
      </c>
      <c r="V608" s="233"/>
      <c r="W608" s="223"/>
      <c r="X608" s="196">
        <f t="shared" si="57"/>
        <v>70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12.949999999999998</v>
      </c>
      <c r="T609" s="223">
        <f t="shared" si="59"/>
        <v>10.250000000000002</v>
      </c>
      <c r="U609" s="221">
        <v>11040</v>
      </c>
      <c r="V609" s="233"/>
      <c r="W609" s="223"/>
      <c r="X609" s="196">
        <f t="shared" si="57"/>
        <v>70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12.949999999999998</v>
      </c>
      <c r="T610" s="223">
        <f t="shared" si="59"/>
        <v>10.250000000000002</v>
      </c>
      <c r="U610" s="221">
        <v>11040</v>
      </c>
      <c r="V610" s="233"/>
      <c r="W610" s="223"/>
      <c r="X610" s="196">
        <f t="shared" si="57"/>
        <v>70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12.949999999999998</v>
      </c>
      <c r="T611" s="223">
        <f t="shared" si="59"/>
        <v>10.250000000000002</v>
      </c>
      <c r="U611" s="221">
        <v>11040</v>
      </c>
      <c r="V611" s="233"/>
      <c r="W611" s="223"/>
      <c r="X611" s="196">
        <f t="shared" si="57"/>
        <v>70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12.949999999999998</v>
      </c>
      <c r="T612" s="223">
        <f t="shared" si="59"/>
        <v>10.250000000000002</v>
      </c>
      <c r="U612" s="221">
        <v>11040</v>
      </c>
      <c r="V612" s="233"/>
      <c r="W612" s="223"/>
      <c r="X612" s="196">
        <f t="shared" si="57"/>
        <v>70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12.949999999999998</v>
      </c>
      <c r="T613" s="223">
        <f t="shared" si="59"/>
        <v>10.250000000000002</v>
      </c>
      <c r="U613" s="221">
        <v>11040</v>
      </c>
      <c r="V613" s="233"/>
      <c r="W613" s="223"/>
      <c r="X613" s="196">
        <f t="shared" si="57"/>
        <v>70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12.949999999999998</v>
      </c>
      <c r="T614" s="223">
        <f t="shared" si="59"/>
        <v>10.250000000000002</v>
      </c>
      <c r="U614" s="221">
        <v>11040</v>
      </c>
      <c r="V614" s="233"/>
      <c r="W614" s="223"/>
      <c r="X614" s="196">
        <f t="shared" si="57"/>
        <v>70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12.949999999999998</v>
      </c>
      <c r="T615" s="223">
        <f t="shared" si="59"/>
        <v>10.250000000000002</v>
      </c>
      <c r="U615" s="221">
        <v>11040</v>
      </c>
      <c r="V615" s="233"/>
      <c r="W615" s="223"/>
      <c r="X615" s="196">
        <f t="shared" si="57"/>
        <v>70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12.949999999999998</v>
      </c>
      <c r="T616" s="223">
        <f t="shared" si="59"/>
        <v>10.250000000000002</v>
      </c>
      <c r="U616" s="221">
        <v>11040</v>
      </c>
      <c r="V616" s="233"/>
      <c r="W616" s="223"/>
      <c r="X616" s="196">
        <f t="shared" si="57"/>
        <v>70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12.949999999999998</v>
      </c>
      <c r="T617" s="223">
        <f t="shared" si="59"/>
        <v>10.250000000000002</v>
      </c>
      <c r="U617" s="221">
        <v>11040</v>
      </c>
      <c r="V617" s="233"/>
      <c r="W617" s="223"/>
      <c r="X617" s="196">
        <f t="shared" si="57"/>
        <v>70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12.949999999999998</v>
      </c>
      <c r="T618" s="223">
        <f t="shared" si="59"/>
        <v>10.250000000000002</v>
      </c>
      <c r="U618" s="221">
        <v>11040</v>
      </c>
      <c r="V618" s="233"/>
      <c r="W618" s="223"/>
      <c r="X618" s="196">
        <f t="shared" si="57"/>
        <v>70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12.949999999999998</v>
      </c>
      <c r="T619" s="223">
        <f t="shared" si="59"/>
        <v>10.250000000000002</v>
      </c>
      <c r="U619" s="221">
        <v>11040</v>
      </c>
      <c r="V619" s="233"/>
      <c r="W619" s="223"/>
      <c r="X619" s="196">
        <f t="shared" si="57"/>
        <v>70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12.949999999999998</v>
      </c>
      <c r="T620" s="223">
        <f t="shared" si="59"/>
        <v>10.250000000000002</v>
      </c>
      <c r="U620" s="221">
        <v>11040</v>
      </c>
      <c r="V620" s="233"/>
      <c r="W620" s="223"/>
      <c r="X620" s="196">
        <f t="shared" si="57"/>
        <v>70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12.949999999999998</v>
      </c>
      <c r="T621" s="223">
        <f t="shared" si="59"/>
        <v>10.250000000000002</v>
      </c>
      <c r="U621" s="221">
        <v>11040</v>
      </c>
      <c r="V621" s="233"/>
      <c r="W621" s="223"/>
      <c r="X621" s="196">
        <f t="shared" si="57"/>
        <v>70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12.949999999999998</v>
      </c>
      <c r="T622" s="223">
        <f t="shared" si="59"/>
        <v>10.250000000000002</v>
      </c>
      <c r="U622" s="221">
        <v>11040</v>
      </c>
      <c r="V622" s="233"/>
      <c r="W622" s="223"/>
      <c r="X622" s="196">
        <f t="shared" si="57"/>
        <v>70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12.949999999999998</v>
      </c>
      <c r="T623" s="223">
        <f t="shared" si="59"/>
        <v>10.250000000000002</v>
      </c>
      <c r="U623" s="221">
        <v>11040</v>
      </c>
      <c r="V623" s="233"/>
      <c r="W623" s="223"/>
      <c r="X623" s="196">
        <f t="shared" si="57"/>
        <v>70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12.949999999999998</v>
      </c>
      <c r="T624" s="223">
        <f t="shared" si="59"/>
        <v>10.250000000000002</v>
      </c>
      <c r="U624" s="221">
        <v>11040</v>
      </c>
      <c r="V624" s="233"/>
      <c r="W624" s="223"/>
      <c r="X624" s="196">
        <f t="shared" si="57"/>
        <v>70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12.949999999999998</v>
      </c>
      <c r="T625" s="223">
        <f t="shared" si="59"/>
        <v>10.250000000000002</v>
      </c>
      <c r="U625" s="221">
        <v>11040</v>
      </c>
      <c r="V625" s="233"/>
      <c r="W625" s="223"/>
      <c r="X625" s="196">
        <f t="shared" si="57"/>
        <v>70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12.949999999999998</v>
      </c>
      <c r="T626" s="223">
        <f t="shared" si="59"/>
        <v>10.250000000000002</v>
      </c>
      <c r="U626" s="221">
        <v>11040</v>
      </c>
      <c r="V626" s="233"/>
      <c r="W626" s="223"/>
      <c r="X626" s="196">
        <f t="shared" si="57"/>
        <v>70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12.949999999999998</v>
      </c>
      <c r="T627" s="223">
        <f t="shared" si="59"/>
        <v>10.250000000000002</v>
      </c>
      <c r="U627" s="221">
        <v>11040</v>
      </c>
      <c r="V627" s="233"/>
      <c r="W627" s="223"/>
      <c r="X627" s="196">
        <f t="shared" si="57"/>
        <v>70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12.949999999999998</v>
      </c>
      <c r="T628" s="223">
        <f t="shared" si="59"/>
        <v>10.250000000000002</v>
      </c>
      <c r="U628" s="221">
        <v>11040</v>
      </c>
      <c r="V628" s="233"/>
      <c r="W628" s="223"/>
      <c r="X628" s="196">
        <f t="shared" si="57"/>
        <v>70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12.949999999999998</v>
      </c>
      <c r="T629" s="223">
        <f t="shared" si="59"/>
        <v>10.250000000000002</v>
      </c>
      <c r="U629" s="221">
        <v>11040</v>
      </c>
      <c r="V629" s="233"/>
      <c r="W629" s="223"/>
      <c r="X629" s="196">
        <f t="shared" si="57"/>
        <v>70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12.949999999999998</v>
      </c>
      <c r="T630" s="223">
        <f t="shared" si="59"/>
        <v>10.250000000000002</v>
      </c>
      <c r="U630" s="221">
        <v>11040</v>
      </c>
      <c r="V630" s="233"/>
      <c r="W630" s="223"/>
      <c r="X630" s="196">
        <f t="shared" si="57"/>
        <v>70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12.949999999999998</v>
      </c>
      <c r="T631" s="223">
        <f t="shared" si="59"/>
        <v>10.250000000000002</v>
      </c>
      <c r="U631" s="221">
        <v>11040</v>
      </c>
      <c r="V631" s="233"/>
      <c r="W631" s="223"/>
      <c r="X631" s="196">
        <f t="shared" si="57"/>
        <v>70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12.949999999999998</v>
      </c>
      <c r="T632" s="223">
        <f t="shared" si="59"/>
        <v>10.250000000000002</v>
      </c>
      <c r="U632" s="221">
        <v>11040</v>
      </c>
      <c r="V632" s="233"/>
      <c r="W632" s="223"/>
      <c r="X632" s="196">
        <f t="shared" si="57"/>
        <v>70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12.949999999999998</v>
      </c>
      <c r="T633" s="223">
        <f t="shared" si="59"/>
        <v>10.250000000000002</v>
      </c>
      <c r="U633" s="221">
        <v>11040</v>
      </c>
      <c r="V633" s="233"/>
      <c r="W633" s="223"/>
      <c r="X633" s="196">
        <f t="shared" si="57"/>
        <v>70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12.949999999999998</v>
      </c>
      <c r="T634" s="223">
        <f t="shared" si="59"/>
        <v>10.250000000000002</v>
      </c>
      <c r="U634" s="221">
        <v>11040</v>
      </c>
      <c r="V634" s="233"/>
      <c r="W634" s="223"/>
      <c r="X634" s="196">
        <f t="shared" si="57"/>
        <v>70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12.949999999999998</v>
      </c>
      <c r="T635" s="223">
        <f t="shared" si="59"/>
        <v>10.250000000000002</v>
      </c>
      <c r="U635" s="221">
        <v>11040</v>
      </c>
      <c r="V635" s="233"/>
      <c r="W635" s="223"/>
      <c r="X635" s="196">
        <f t="shared" si="57"/>
        <v>70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12.949999999999998</v>
      </c>
      <c r="T636" s="223">
        <f t="shared" si="59"/>
        <v>10.250000000000002</v>
      </c>
      <c r="U636" s="221">
        <v>11040</v>
      </c>
      <c r="V636" s="233"/>
      <c r="W636" s="223"/>
      <c r="X636" s="196">
        <f t="shared" si="57"/>
        <v>70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4059.4166666666665</v>
      </c>
      <c r="T637" s="223">
        <f t="shared" si="59"/>
        <v>2900.5833333333335</v>
      </c>
      <c r="U637" s="221">
        <v>11040</v>
      </c>
      <c r="V637" s="233"/>
      <c r="W637" s="223"/>
      <c r="X637" s="196">
        <f t="shared" si="57"/>
        <v>70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1151.78</v>
      </c>
      <c r="T638" s="223">
        <f t="shared" si="59"/>
        <v>823.7</v>
      </c>
      <c r="U638" s="221">
        <v>11040</v>
      </c>
      <c r="V638" s="233"/>
      <c r="W638" s="223"/>
      <c r="X638" s="196">
        <f t="shared" si="57"/>
        <v>70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1151.78</v>
      </c>
      <c r="T639" s="223">
        <f t="shared" si="59"/>
        <v>823.7</v>
      </c>
      <c r="U639" s="221">
        <v>11040</v>
      </c>
      <c r="V639" s="233"/>
      <c r="W639" s="223"/>
      <c r="X639" s="196">
        <f t="shared" si="57"/>
        <v>70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1151.78</v>
      </c>
      <c r="T640" s="223">
        <f t="shared" si="59"/>
        <v>823.7</v>
      </c>
      <c r="U640" s="221">
        <v>11040</v>
      </c>
      <c r="V640" s="233"/>
      <c r="W640" s="223"/>
      <c r="X640" s="196">
        <f t="shared" si="57"/>
        <v>70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1151.78</v>
      </c>
      <c r="T641" s="223">
        <f t="shared" si="59"/>
        <v>823.7</v>
      </c>
      <c r="U641" s="221">
        <v>11040</v>
      </c>
      <c r="V641" s="233"/>
      <c r="W641" s="223"/>
      <c r="X641" s="196">
        <f t="shared" si="57"/>
        <v>70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1151.78</v>
      </c>
      <c r="T642" s="223">
        <f t="shared" si="59"/>
        <v>823.7</v>
      </c>
      <c r="U642" s="221">
        <v>11040</v>
      </c>
      <c r="V642" s="233"/>
      <c r="W642" s="223"/>
      <c r="X642" s="196">
        <f t="shared" si="57"/>
        <v>70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2549.7733333333335</v>
      </c>
      <c r="T643" s="223">
        <f t="shared" si="59"/>
        <v>1822.2666666666664</v>
      </c>
      <c r="U643" s="221">
        <v>11040</v>
      </c>
      <c r="V643" s="233"/>
      <c r="W643" s="223"/>
      <c r="X643" s="196">
        <f t="shared" si="57"/>
        <v>70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2549.7733333333335</v>
      </c>
      <c r="T644" s="223">
        <f t="shared" si="59"/>
        <v>1822.2666666666664</v>
      </c>
      <c r="U644" s="221">
        <v>11040</v>
      </c>
      <c r="V644" s="233"/>
      <c r="W644" s="223"/>
      <c r="X644" s="196">
        <f t="shared" si="57"/>
        <v>70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2549.7733333333335</v>
      </c>
      <c r="T645" s="223">
        <f t="shared" si="59"/>
        <v>1822.2666666666664</v>
      </c>
      <c r="U645" s="221">
        <v>11040</v>
      </c>
      <c r="V645" s="233"/>
      <c r="W645" s="223"/>
      <c r="X645" s="196">
        <f t="shared" si="57"/>
        <v>70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2549.7733333333335</v>
      </c>
      <c r="T646" s="223">
        <f t="shared" si="59"/>
        <v>1822.2666666666664</v>
      </c>
      <c r="U646" s="221">
        <v>11040</v>
      </c>
      <c r="V646" s="233"/>
      <c r="W646" s="223"/>
      <c r="X646" s="196">
        <f t="shared" si="57"/>
        <v>70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2549.7733333333335</v>
      </c>
      <c r="T647" s="223">
        <f t="shared" si="59"/>
        <v>1822.2666666666664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70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919.68333333333339</v>
      </c>
      <c r="T648" s="490">
        <f t="shared" si="59"/>
        <v>657.91666666666652</v>
      </c>
      <c r="U648" s="488">
        <v>11040</v>
      </c>
      <c r="V648" s="491"/>
      <c r="W648" s="490"/>
      <c r="X648" s="492">
        <f t="shared" si="62"/>
        <v>70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919.68333333333339</v>
      </c>
      <c r="T649" s="490">
        <f t="shared" si="59"/>
        <v>657.91666666666652</v>
      </c>
      <c r="U649" s="488">
        <v>11040</v>
      </c>
      <c r="V649" s="491"/>
      <c r="W649" s="490"/>
      <c r="X649" s="492">
        <f t="shared" si="62"/>
        <v>70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919.68333333333339</v>
      </c>
      <c r="T650" s="490">
        <f t="shared" ref="T650:T713" si="64">N650-S650</f>
        <v>657.91666666666652</v>
      </c>
      <c r="U650" s="488">
        <v>11040</v>
      </c>
      <c r="V650" s="491"/>
      <c r="W650" s="490"/>
      <c r="X650" s="492">
        <f t="shared" si="62"/>
        <v>70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919.68333333333339</v>
      </c>
      <c r="T651" s="490">
        <f t="shared" si="64"/>
        <v>657.91666666666652</v>
      </c>
      <c r="U651" s="488">
        <v>11040</v>
      </c>
      <c r="V651" s="491"/>
      <c r="W651" s="490"/>
      <c r="X651" s="492">
        <f t="shared" si="62"/>
        <v>70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919.68333333333339</v>
      </c>
      <c r="T652" s="490">
        <f t="shared" si="64"/>
        <v>657.91666666666652</v>
      </c>
      <c r="U652" s="488">
        <v>11040</v>
      </c>
      <c r="V652" s="491"/>
      <c r="W652" s="490"/>
      <c r="X652" s="492">
        <f t="shared" si="62"/>
        <v>70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919.68333333333339</v>
      </c>
      <c r="T653" s="490">
        <f t="shared" si="64"/>
        <v>657.91666666666652</v>
      </c>
      <c r="U653" s="488">
        <v>11040</v>
      </c>
      <c r="V653" s="491"/>
      <c r="W653" s="490"/>
      <c r="X653" s="492">
        <f t="shared" si="62"/>
        <v>70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919.68333333333339</v>
      </c>
      <c r="T654" s="223">
        <f t="shared" si="64"/>
        <v>657.91666666666652</v>
      </c>
      <c r="U654" s="221">
        <v>11040</v>
      </c>
      <c r="V654" s="233"/>
      <c r="W654" s="223"/>
      <c r="X654" s="196">
        <f t="shared" si="62"/>
        <v>70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919.68333333333339</v>
      </c>
      <c r="T655" s="223">
        <f t="shared" si="64"/>
        <v>657.91666666666652</v>
      </c>
      <c r="U655" s="221">
        <v>11040</v>
      </c>
      <c r="V655" s="233"/>
      <c r="W655" s="223"/>
      <c r="X655" s="196">
        <f t="shared" si="62"/>
        <v>70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919.68333333333339</v>
      </c>
      <c r="T656" s="223">
        <f t="shared" si="64"/>
        <v>657.91666666666652</v>
      </c>
      <c r="U656" s="221">
        <v>11040</v>
      </c>
      <c r="V656" s="233"/>
      <c r="W656" s="223"/>
      <c r="X656" s="196">
        <f t="shared" si="62"/>
        <v>70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919.68333333333339</v>
      </c>
      <c r="T657" s="223">
        <f t="shared" si="64"/>
        <v>657.91666666666652</v>
      </c>
      <c r="U657" s="221">
        <v>11040</v>
      </c>
      <c r="V657" s="233"/>
      <c r="W657" s="223"/>
      <c r="X657" s="196">
        <f t="shared" si="62"/>
        <v>70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919.68333333333339</v>
      </c>
      <c r="T658" s="223">
        <f t="shared" si="64"/>
        <v>657.91666666666652</v>
      </c>
      <c r="U658" s="221">
        <v>11040</v>
      </c>
      <c r="V658" s="233"/>
      <c r="W658" s="223"/>
      <c r="X658" s="196">
        <f t="shared" si="62"/>
        <v>70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919.68333333333339</v>
      </c>
      <c r="T659" s="223">
        <f t="shared" si="64"/>
        <v>657.91666666666652</v>
      </c>
      <c r="U659" s="221">
        <v>11040</v>
      </c>
      <c r="V659" s="233"/>
      <c r="W659" s="223"/>
      <c r="X659" s="196">
        <f t="shared" si="62"/>
        <v>70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919.68333333333339</v>
      </c>
      <c r="T660" s="223">
        <f t="shared" si="64"/>
        <v>657.91666666666652</v>
      </c>
      <c r="U660" s="221">
        <v>11040</v>
      </c>
      <c r="V660" s="233"/>
      <c r="W660" s="223"/>
      <c r="X660" s="196">
        <f t="shared" si="62"/>
        <v>70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919.68333333333339</v>
      </c>
      <c r="T661" s="223">
        <f t="shared" si="64"/>
        <v>657.91666666666652</v>
      </c>
      <c r="U661" s="221">
        <v>11040</v>
      </c>
      <c r="V661" s="233"/>
      <c r="W661" s="223"/>
      <c r="X661" s="196">
        <f t="shared" si="62"/>
        <v>70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919.68333333333339</v>
      </c>
      <c r="T662" s="223">
        <f t="shared" si="64"/>
        <v>657.91666666666652</v>
      </c>
      <c r="U662" s="221">
        <v>11040</v>
      </c>
      <c r="V662" s="233"/>
      <c r="W662" s="223"/>
      <c r="X662" s="196">
        <f t="shared" si="62"/>
        <v>70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919.68333333333339</v>
      </c>
      <c r="T663" s="223">
        <f t="shared" si="64"/>
        <v>657.91666666666652</v>
      </c>
      <c r="U663" s="221">
        <v>11040</v>
      </c>
      <c r="V663" s="233"/>
      <c r="W663" s="223"/>
      <c r="X663" s="196">
        <f t="shared" si="62"/>
        <v>70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2112.6466666666665</v>
      </c>
      <c r="T664" s="490">
        <f t="shared" si="64"/>
        <v>1510.0333333333333</v>
      </c>
      <c r="U664" s="488">
        <v>11040</v>
      </c>
      <c r="V664" s="491"/>
      <c r="W664" s="490"/>
      <c r="X664" s="492">
        <f t="shared" si="62"/>
        <v>70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2112.6466666666665</v>
      </c>
      <c r="T665" s="223">
        <f t="shared" si="64"/>
        <v>1510.0333333333333</v>
      </c>
      <c r="U665" s="221">
        <v>11040</v>
      </c>
      <c r="V665" s="233"/>
      <c r="W665" s="223"/>
      <c r="X665" s="196">
        <f t="shared" si="62"/>
        <v>70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2112.6466666666665</v>
      </c>
      <c r="T666" s="223">
        <f t="shared" si="64"/>
        <v>1510.0333333333333</v>
      </c>
      <c r="U666" s="221">
        <v>11040</v>
      </c>
      <c r="V666" s="233"/>
      <c r="W666" s="223"/>
      <c r="X666" s="196">
        <f t="shared" si="62"/>
        <v>70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2112.6466666666665</v>
      </c>
      <c r="T667" s="223">
        <f t="shared" si="64"/>
        <v>1510.0333333333333</v>
      </c>
      <c r="U667" s="221">
        <v>11040</v>
      </c>
      <c r="V667" s="233"/>
      <c r="W667" s="223"/>
      <c r="X667" s="196">
        <f t="shared" si="62"/>
        <v>70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2112.6466666666665</v>
      </c>
      <c r="T668" s="223">
        <f t="shared" si="64"/>
        <v>1510.0333333333333</v>
      </c>
      <c r="U668" s="221">
        <v>11040</v>
      </c>
      <c r="V668" s="233"/>
      <c r="W668" s="223"/>
      <c r="X668" s="196">
        <f t="shared" si="62"/>
        <v>70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2112.6466666666665</v>
      </c>
      <c r="T669" s="223">
        <f t="shared" si="64"/>
        <v>1510.0333333333333</v>
      </c>
      <c r="U669" s="221">
        <v>11040</v>
      </c>
      <c r="V669" s="233"/>
      <c r="W669" s="223"/>
      <c r="X669" s="196">
        <f t="shared" si="62"/>
        <v>70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2112.6466666666665</v>
      </c>
      <c r="T670" s="223">
        <f t="shared" si="64"/>
        <v>1510.0333333333333</v>
      </c>
      <c r="U670" s="221">
        <v>11040</v>
      </c>
      <c r="V670" s="233"/>
      <c r="W670" s="223"/>
      <c r="X670" s="196">
        <f t="shared" si="62"/>
        <v>70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2112.6466666666665</v>
      </c>
      <c r="T671" s="223">
        <f t="shared" si="64"/>
        <v>1510.0333333333333</v>
      </c>
      <c r="U671" s="221">
        <v>11040</v>
      </c>
      <c r="V671" s="233"/>
      <c r="W671" s="223"/>
      <c r="X671" s="196">
        <f t="shared" si="62"/>
        <v>70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2112.6466666666665</v>
      </c>
      <c r="T672" s="223">
        <f t="shared" si="64"/>
        <v>1510.0333333333333</v>
      </c>
      <c r="U672" s="221">
        <v>11040</v>
      </c>
      <c r="V672" s="233"/>
      <c r="W672" s="223"/>
      <c r="X672" s="196">
        <f t="shared" si="62"/>
        <v>70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2112.6466666666665</v>
      </c>
      <c r="T673" s="223">
        <f t="shared" si="64"/>
        <v>1510.0333333333333</v>
      </c>
      <c r="U673" s="221">
        <v>11040</v>
      </c>
      <c r="V673" s="233"/>
      <c r="W673" s="223"/>
      <c r="X673" s="196">
        <f t="shared" si="62"/>
        <v>70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2112.6466666666665</v>
      </c>
      <c r="T674" s="223">
        <f t="shared" si="64"/>
        <v>1510.0333333333333</v>
      </c>
      <c r="U674" s="221">
        <v>11040</v>
      </c>
      <c r="V674" s="233"/>
      <c r="W674" s="223"/>
      <c r="X674" s="196">
        <f t="shared" si="62"/>
        <v>70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2112.6466666666665</v>
      </c>
      <c r="T675" s="490">
        <f t="shared" si="64"/>
        <v>1510.0333333333333</v>
      </c>
      <c r="U675" s="488">
        <v>11040</v>
      </c>
      <c r="V675" s="491"/>
      <c r="W675" s="490"/>
      <c r="X675" s="492">
        <f t="shared" si="62"/>
        <v>70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2112.6466666666665</v>
      </c>
      <c r="T676" s="490">
        <f t="shared" si="64"/>
        <v>1510.0333333333333</v>
      </c>
      <c r="U676" s="488">
        <v>11040</v>
      </c>
      <c r="V676" s="491"/>
      <c r="W676" s="490"/>
      <c r="X676" s="492">
        <f t="shared" si="62"/>
        <v>70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2112.6466666666665</v>
      </c>
      <c r="T677" s="223">
        <f t="shared" si="64"/>
        <v>1510.0333333333333</v>
      </c>
      <c r="U677" s="221">
        <v>11040</v>
      </c>
      <c r="V677" s="233"/>
      <c r="W677" s="223"/>
      <c r="X677" s="196">
        <f t="shared" si="62"/>
        <v>70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2112.6466666666665</v>
      </c>
      <c r="T678" s="223">
        <f t="shared" si="64"/>
        <v>1510.0333333333333</v>
      </c>
      <c r="U678" s="221">
        <v>11040</v>
      </c>
      <c r="V678" s="233"/>
      <c r="W678" s="223"/>
      <c r="X678" s="196">
        <f t="shared" si="62"/>
        <v>70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2112.6466666666665</v>
      </c>
      <c r="T679" s="223">
        <f t="shared" si="64"/>
        <v>1510.0333333333333</v>
      </c>
      <c r="U679" s="221">
        <v>11040</v>
      </c>
      <c r="V679" s="233"/>
      <c r="W679" s="223"/>
      <c r="X679" s="196">
        <f t="shared" si="62"/>
        <v>70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2112.6466666666665</v>
      </c>
      <c r="T680" s="223">
        <f t="shared" si="64"/>
        <v>1510.0333333333333</v>
      </c>
      <c r="U680" s="221">
        <v>11040</v>
      </c>
      <c r="V680" s="233"/>
      <c r="W680" s="223"/>
      <c r="X680" s="196">
        <f t="shared" si="62"/>
        <v>70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2112.6466666666665</v>
      </c>
      <c r="T681" s="223">
        <f t="shared" si="64"/>
        <v>1510.0333333333333</v>
      </c>
      <c r="U681" s="221">
        <v>11040</v>
      </c>
      <c r="V681" s="233"/>
      <c r="W681" s="223"/>
      <c r="X681" s="196">
        <f t="shared" si="62"/>
        <v>70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2112.6466666666665</v>
      </c>
      <c r="T682" s="223">
        <f t="shared" si="64"/>
        <v>1510.0333333333333</v>
      </c>
      <c r="U682" s="221">
        <v>11040</v>
      </c>
      <c r="V682" s="233"/>
      <c r="W682" s="223"/>
      <c r="X682" s="196">
        <f t="shared" si="62"/>
        <v>70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2112.6466666666665</v>
      </c>
      <c r="T683" s="223">
        <f t="shared" si="64"/>
        <v>1510.0333333333333</v>
      </c>
      <c r="U683" s="221">
        <v>11040</v>
      </c>
      <c r="V683" s="233"/>
      <c r="W683" s="223"/>
      <c r="X683" s="196">
        <f t="shared" si="62"/>
        <v>70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2112.6466666666665</v>
      </c>
      <c r="T684" s="223">
        <f t="shared" si="64"/>
        <v>1510.0333333333333</v>
      </c>
      <c r="U684" s="221">
        <v>11040</v>
      </c>
      <c r="V684" s="233"/>
      <c r="W684" s="223"/>
      <c r="X684" s="196">
        <f t="shared" si="62"/>
        <v>70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2237.1533333333332</v>
      </c>
      <c r="T685" s="223">
        <f t="shared" si="64"/>
        <v>1598.9666666666667</v>
      </c>
      <c r="U685" s="221">
        <v>11040</v>
      </c>
      <c r="V685" s="233"/>
      <c r="W685" s="223"/>
      <c r="X685" s="196">
        <f t="shared" si="62"/>
        <v>70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2237.1533333333332</v>
      </c>
      <c r="T686" s="223">
        <f t="shared" si="64"/>
        <v>1598.9666666666667</v>
      </c>
      <c r="U686" s="221">
        <v>11040</v>
      </c>
      <c r="V686" s="233"/>
      <c r="W686" s="223"/>
      <c r="X686" s="196">
        <f t="shared" si="62"/>
        <v>70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4144</v>
      </c>
      <c r="T687" s="223">
        <f t="shared" si="64"/>
        <v>2961</v>
      </c>
      <c r="U687" s="221">
        <v>11055</v>
      </c>
      <c r="V687" s="233"/>
      <c r="W687" s="223"/>
      <c r="X687" s="196">
        <f t="shared" si="62"/>
        <v>70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4144</v>
      </c>
      <c r="T688" s="223">
        <f t="shared" si="64"/>
        <v>2961</v>
      </c>
      <c r="V688" s="233"/>
      <c r="W688" s="223"/>
      <c r="X688" s="196">
        <f t="shared" si="62"/>
        <v>70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4144</v>
      </c>
      <c r="T689" s="223">
        <f t="shared" si="64"/>
        <v>2961</v>
      </c>
      <c r="V689" s="233"/>
      <c r="W689" s="223"/>
      <c r="X689" s="196">
        <f t="shared" si="62"/>
        <v>70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4144</v>
      </c>
      <c r="T690" s="223">
        <f t="shared" si="64"/>
        <v>2961</v>
      </c>
      <c r="V690" s="233"/>
      <c r="W690" s="223"/>
      <c r="X690" s="196">
        <f t="shared" si="62"/>
        <v>70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4144</v>
      </c>
      <c r="T691" s="223">
        <f t="shared" si="64"/>
        <v>2961</v>
      </c>
      <c r="V691" s="233"/>
      <c r="W691" s="223"/>
      <c r="X691" s="196">
        <f t="shared" si="62"/>
        <v>70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3599.2833333333328</v>
      </c>
      <c r="T692" s="223">
        <f t="shared" si="64"/>
        <v>2571.916666666667</v>
      </c>
      <c r="U692" s="221">
        <v>11055</v>
      </c>
      <c r="V692" s="233"/>
      <c r="W692" s="223"/>
      <c r="X692" s="196">
        <f t="shared" si="62"/>
        <v>70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4262.416666666667</v>
      </c>
      <c r="T693" s="223">
        <f t="shared" si="64"/>
        <v>3045.583333333333</v>
      </c>
      <c r="U693" s="221">
        <v>11055</v>
      </c>
      <c r="V693" s="233"/>
      <c r="W693" s="223"/>
      <c r="X693" s="196">
        <f t="shared" si="62"/>
        <v>70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4262.416666666667</v>
      </c>
      <c r="T694" s="223">
        <f t="shared" si="64"/>
        <v>3045.583333333333</v>
      </c>
      <c r="V694" s="233"/>
      <c r="W694" s="223"/>
      <c r="X694" s="196">
        <f t="shared" si="62"/>
        <v>70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3599.2833333333328</v>
      </c>
      <c r="T695" s="223">
        <f t="shared" si="64"/>
        <v>2571.916666666667</v>
      </c>
      <c r="U695" s="221">
        <v>11055</v>
      </c>
      <c r="V695" s="233"/>
      <c r="W695" s="223"/>
      <c r="X695" s="196">
        <f t="shared" si="62"/>
        <v>70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4049.2666666666669</v>
      </c>
      <c r="T696" s="223">
        <f t="shared" si="64"/>
        <v>2893.3333333333335</v>
      </c>
      <c r="U696" s="221">
        <v>11055</v>
      </c>
      <c r="V696" s="233"/>
      <c r="W696" s="223"/>
      <c r="X696" s="196">
        <f t="shared" si="62"/>
        <v>70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4049.2666666666669</v>
      </c>
      <c r="T697" s="223">
        <f t="shared" si="64"/>
        <v>2893.3333333333335</v>
      </c>
      <c r="V697" s="233"/>
      <c r="W697" s="223"/>
      <c r="X697" s="196">
        <f t="shared" si="62"/>
        <v>70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3721.083333333333</v>
      </c>
      <c r="T698" s="223">
        <f t="shared" si="64"/>
        <v>2658.916666666667</v>
      </c>
      <c r="V698" s="233"/>
      <c r="W698" s="223"/>
      <c r="X698" s="196">
        <f t="shared" si="62"/>
        <v>70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2697.2</v>
      </c>
      <c r="T699" s="223">
        <f t="shared" si="64"/>
        <v>2207.8000000000002</v>
      </c>
      <c r="V699" s="233"/>
      <c r="W699" s="223"/>
      <c r="X699" s="196">
        <f t="shared" si="62"/>
        <v>66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12589.050000000001</v>
      </c>
      <c r="T700" s="223">
        <f t="shared" si="64"/>
        <v>9305.9499999999989</v>
      </c>
      <c r="U700" s="221">
        <v>11121</v>
      </c>
      <c r="V700" s="233"/>
      <c r="W700" s="223"/>
      <c r="X700" s="196">
        <f t="shared" si="62"/>
        <v>69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2915.5225000000005</v>
      </c>
      <c r="T701" s="223">
        <f t="shared" si="64"/>
        <v>2386.4274999999993</v>
      </c>
      <c r="V701" s="233"/>
      <c r="W701" s="223"/>
      <c r="X701" s="196">
        <f t="shared" si="62"/>
        <v>66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1921.0520000000001</v>
      </c>
      <c r="T702" s="223">
        <f t="shared" si="64"/>
        <v>1420.9079999999999</v>
      </c>
      <c r="U702" s="221">
        <v>11148</v>
      </c>
      <c r="V702" s="233"/>
      <c r="W702" s="223"/>
      <c r="X702" s="196">
        <f t="shared" si="62"/>
        <v>69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4012.0970000000002</v>
      </c>
      <c r="T703" s="223">
        <f t="shared" si="64"/>
        <v>2966.4630000000002</v>
      </c>
      <c r="U703" s="221">
        <v>11148</v>
      </c>
      <c r="V703" s="233"/>
      <c r="W703" s="223"/>
      <c r="X703" s="196">
        <f t="shared" si="62"/>
        <v>69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3221.7020000000002</v>
      </c>
      <c r="T704" s="223">
        <f t="shared" si="64"/>
        <v>2382.2579999999998</v>
      </c>
      <c r="U704" s="221">
        <v>11148</v>
      </c>
      <c r="V704" s="233"/>
      <c r="W704" s="223"/>
      <c r="X704" s="196">
        <f t="shared" si="62"/>
        <v>69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2468.6590000000001</v>
      </c>
      <c r="T705" s="223">
        <f t="shared" si="64"/>
        <v>1825.6609999999996</v>
      </c>
      <c r="U705" s="221">
        <v>11148</v>
      </c>
      <c r="V705" s="233"/>
      <c r="W705" s="223"/>
      <c r="X705" s="196">
        <f t="shared" si="62"/>
        <v>69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7268.3909999999996</v>
      </c>
      <c r="T706" s="223">
        <f t="shared" si="64"/>
        <v>5373.2890000000007</v>
      </c>
      <c r="U706" s="221">
        <v>11148</v>
      </c>
      <c r="V706" s="233"/>
      <c r="W706" s="223"/>
      <c r="X706" s="196">
        <f t="shared" si="62"/>
        <v>69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3314.415</v>
      </c>
      <c r="T707" s="223">
        <f t="shared" si="64"/>
        <v>2450.7849999999999</v>
      </c>
      <c r="U707" s="221">
        <v>11148</v>
      </c>
      <c r="V707" s="233"/>
      <c r="W707" s="223"/>
      <c r="X707" s="196">
        <f t="shared" si="62"/>
        <v>69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2734.125</v>
      </c>
      <c r="T708" s="223">
        <f t="shared" si="64"/>
        <v>2021.875</v>
      </c>
      <c r="U708" s="221">
        <v>11148</v>
      </c>
      <c r="V708" s="233"/>
      <c r="W708" s="223"/>
      <c r="X708" s="196">
        <f t="shared" si="62"/>
        <v>69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3165.0069999999996</v>
      </c>
      <c r="T709" s="223">
        <f t="shared" si="64"/>
        <v>2340.3530000000001</v>
      </c>
      <c r="V709" s="233"/>
      <c r="W709" s="223"/>
      <c r="X709" s="196">
        <f t="shared" si="62"/>
        <v>69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3354.9896666666668</v>
      </c>
      <c r="T710" s="223">
        <f t="shared" si="64"/>
        <v>2566.5803333333329</v>
      </c>
      <c r="V710" s="233"/>
      <c r="W710" s="223"/>
      <c r="X710" s="196">
        <f t="shared" si="62"/>
        <v>68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9459.8370000000014</v>
      </c>
      <c r="T711" s="223">
        <f t="shared" si="64"/>
        <v>7234.9930000000004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68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11154.941666666668</v>
      </c>
      <c r="T712" s="223">
        <f t="shared" si="64"/>
        <v>8825.0583333333325</v>
      </c>
      <c r="U712" s="221">
        <v>11325</v>
      </c>
      <c r="V712" s="233"/>
      <c r="W712" s="223"/>
      <c r="X712" s="196">
        <f t="shared" si="67"/>
        <v>67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3836.7999999999997</v>
      </c>
      <c r="T713" s="223">
        <f t="shared" si="64"/>
        <v>3358.2000000000003</v>
      </c>
      <c r="U713" s="221">
        <v>11797</v>
      </c>
      <c r="V713" s="233"/>
      <c r="W713" s="223"/>
      <c r="X713" s="236">
        <f t="shared" si="67"/>
        <v>64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3836.7999999999997</v>
      </c>
      <c r="T714" s="223">
        <f t="shared" ref="T714:T777" si="69">N714-S714</f>
        <v>3358.2000000000003</v>
      </c>
      <c r="U714" s="221">
        <v>11797</v>
      </c>
      <c r="V714" s="233"/>
      <c r="W714" s="223"/>
      <c r="X714" s="196">
        <f t="shared" si="67"/>
        <v>64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3836.7999999999997</v>
      </c>
      <c r="T715" s="223">
        <f t="shared" si="69"/>
        <v>3358.2000000000003</v>
      </c>
      <c r="U715" s="221">
        <v>11797</v>
      </c>
      <c r="V715" s="233"/>
      <c r="W715" s="223"/>
      <c r="X715" s="196">
        <f t="shared" si="67"/>
        <v>64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3836.7999999999997</v>
      </c>
      <c r="T716" s="223">
        <f t="shared" si="69"/>
        <v>3358.2000000000003</v>
      </c>
      <c r="U716" s="221">
        <v>11797</v>
      </c>
      <c r="V716" s="233"/>
      <c r="W716" s="223"/>
      <c r="X716" s="196">
        <f t="shared" si="67"/>
        <v>64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3836.7999999999997</v>
      </c>
      <c r="T717" s="223">
        <f t="shared" si="69"/>
        <v>3358.2000000000003</v>
      </c>
      <c r="U717" s="221">
        <v>11797</v>
      </c>
      <c r="V717" s="233"/>
      <c r="W717" s="223"/>
      <c r="X717" s="196">
        <f t="shared" si="67"/>
        <v>64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2749.45</v>
      </c>
      <c r="T718" s="223">
        <f t="shared" si="69"/>
        <v>2250.5500000000002</v>
      </c>
      <c r="U718" s="221">
        <v>11444</v>
      </c>
      <c r="V718" s="233"/>
      <c r="W718" s="223"/>
      <c r="X718" s="196">
        <f t="shared" si="67"/>
        <v>66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2749.45</v>
      </c>
      <c r="T719" s="223">
        <f t="shared" si="69"/>
        <v>2250.5500000000002</v>
      </c>
      <c r="U719" s="221">
        <v>11444</v>
      </c>
      <c r="V719" s="233"/>
      <c r="W719" s="223"/>
      <c r="X719" s="196">
        <f t="shared" si="67"/>
        <v>66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7156.4624999999996</v>
      </c>
      <c r="T720" s="223">
        <f t="shared" si="69"/>
        <v>5856.2875000000004</v>
      </c>
      <c r="U720" s="221">
        <v>11485</v>
      </c>
      <c r="V720" s="233"/>
      <c r="W720" s="223"/>
      <c r="X720" s="196">
        <f t="shared" si="67"/>
        <v>66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7272.65</v>
      </c>
      <c r="T721" s="223">
        <f t="shared" si="69"/>
        <v>5951.35</v>
      </c>
      <c r="U721" s="221">
        <v>11485</v>
      </c>
      <c r="V721" s="233"/>
      <c r="W721" s="223"/>
      <c r="X721" s="196">
        <f t="shared" si="67"/>
        <v>66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9438.6600000000017</v>
      </c>
      <c r="T722" s="223">
        <f t="shared" si="69"/>
        <v>7723.5399999999991</v>
      </c>
      <c r="U722" s="221">
        <v>11486</v>
      </c>
      <c r="V722" s="233"/>
      <c r="W722" s="223"/>
      <c r="X722" s="196">
        <f t="shared" si="67"/>
        <v>66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2230.5360000000001</v>
      </c>
      <c r="T723" s="223">
        <f t="shared" si="69"/>
        <v>1825.9839999999999</v>
      </c>
      <c r="U723" s="221">
        <v>11486</v>
      </c>
      <c r="V723" s="233"/>
      <c r="W723" s="223"/>
      <c r="X723" s="196">
        <f t="shared" si="67"/>
        <v>66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1551.7040000000002</v>
      </c>
      <c r="T724" s="223">
        <f t="shared" si="69"/>
        <v>1270.576</v>
      </c>
      <c r="U724" s="221">
        <v>11486</v>
      </c>
      <c r="V724" s="233"/>
      <c r="W724" s="223"/>
      <c r="X724" s="196">
        <f t="shared" si="67"/>
        <v>66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3158.826</v>
      </c>
      <c r="T725" s="223">
        <f t="shared" si="69"/>
        <v>2585.4939999999997</v>
      </c>
      <c r="U725" s="221">
        <v>11486</v>
      </c>
      <c r="V725" s="233"/>
      <c r="W725" s="223"/>
      <c r="X725" s="196">
        <f t="shared" si="67"/>
        <v>66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3158.826</v>
      </c>
      <c r="T726" s="223">
        <f t="shared" si="69"/>
        <v>2585.4939999999997</v>
      </c>
      <c r="U726" s="221">
        <v>11486</v>
      </c>
      <c r="V726" s="233"/>
      <c r="W726" s="223"/>
      <c r="X726" s="196">
        <f t="shared" si="67"/>
        <v>66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3158.826</v>
      </c>
      <c r="T727" s="223">
        <f t="shared" si="69"/>
        <v>2585.4939999999997</v>
      </c>
      <c r="U727" s="221">
        <v>11486</v>
      </c>
      <c r="V727" s="233"/>
      <c r="W727" s="223"/>
      <c r="X727" s="196">
        <f t="shared" si="67"/>
        <v>66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3158.826</v>
      </c>
      <c r="T728" s="223">
        <f t="shared" si="69"/>
        <v>2585.4939999999997</v>
      </c>
      <c r="U728" s="221">
        <v>11486</v>
      </c>
      <c r="V728" s="233"/>
      <c r="W728" s="223"/>
      <c r="X728" s="196">
        <f t="shared" si="67"/>
        <v>66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7470.43</v>
      </c>
      <c r="T729" s="223">
        <f t="shared" si="69"/>
        <v>6113.17</v>
      </c>
      <c r="U729" s="221">
        <v>11486</v>
      </c>
      <c r="V729" s="233"/>
      <c r="W729" s="223"/>
      <c r="X729" s="196">
        <f t="shared" si="67"/>
        <v>66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2190.98</v>
      </c>
      <c r="T730" s="223">
        <f t="shared" si="69"/>
        <v>1793.62</v>
      </c>
      <c r="U730" s="221">
        <v>11486</v>
      </c>
      <c r="V730" s="233"/>
      <c r="W730" s="223"/>
      <c r="X730" s="196">
        <f t="shared" si="67"/>
        <v>66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2190.98</v>
      </c>
      <c r="T731" s="223">
        <f t="shared" si="69"/>
        <v>1793.62</v>
      </c>
      <c r="U731" s="221">
        <v>11486</v>
      </c>
      <c r="V731" s="233"/>
      <c r="W731" s="223"/>
      <c r="X731" s="196">
        <f t="shared" si="67"/>
        <v>66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2190.98</v>
      </c>
      <c r="T732" s="223">
        <f t="shared" si="69"/>
        <v>1793.62</v>
      </c>
      <c r="U732" s="221">
        <v>11486</v>
      </c>
      <c r="V732" s="233"/>
      <c r="W732" s="223"/>
      <c r="X732" s="196">
        <f t="shared" si="67"/>
        <v>66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2190.98</v>
      </c>
      <c r="T733" s="223">
        <f t="shared" si="69"/>
        <v>1793.62</v>
      </c>
      <c r="U733" s="221">
        <v>11486</v>
      </c>
      <c r="V733" s="233"/>
      <c r="W733" s="223"/>
      <c r="X733" s="196">
        <f t="shared" si="67"/>
        <v>66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2190.98</v>
      </c>
      <c r="T734" s="223">
        <f t="shared" si="69"/>
        <v>1793.62</v>
      </c>
      <c r="U734" s="221">
        <v>11486</v>
      </c>
      <c r="V734" s="233"/>
      <c r="W734" s="223"/>
      <c r="X734" s="196">
        <f t="shared" si="67"/>
        <v>66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6406.95</v>
      </c>
      <c r="T735" s="223">
        <f t="shared" si="69"/>
        <v>5243.05</v>
      </c>
      <c r="U735" s="221">
        <v>11489</v>
      </c>
      <c r="V735" s="233"/>
      <c r="W735" s="223"/>
      <c r="X735" s="196">
        <f t="shared" si="67"/>
        <v>66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3589.2230000000004</v>
      </c>
      <c r="T736" s="223">
        <f t="shared" si="69"/>
        <v>2937.6369999999993</v>
      </c>
      <c r="U736" s="221">
        <v>11496</v>
      </c>
      <c r="V736" s="233"/>
      <c r="W736" s="223"/>
      <c r="X736" s="196">
        <f t="shared" si="67"/>
        <v>66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3589.2230000000004</v>
      </c>
      <c r="T737" s="223">
        <f t="shared" si="69"/>
        <v>2937.6369999999993</v>
      </c>
      <c r="U737" s="221">
        <v>11496</v>
      </c>
      <c r="V737" s="233"/>
      <c r="W737" s="223"/>
      <c r="X737" s="196">
        <f t="shared" si="67"/>
        <v>66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3589.2230000000004</v>
      </c>
      <c r="T738" s="223">
        <f t="shared" si="69"/>
        <v>2937.6369999999993</v>
      </c>
      <c r="U738" s="221">
        <v>11496</v>
      </c>
      <c r="V738" s="233"/>
      <c r="W738" s="223"/>
      <c r="X738" s="196">
        <f t="shared" si="67"/>
        <v>66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3589.2230000000004</v>
      </c>
      <c r="T739" s="223">
        <f t="shared" si="69"/>
        <v>2937.6369999999993</v>
      </c>
      <c r="U739" s="221">
        <v>11496</v>
      </c>
      <c r="V739" s="233"/>
      <c r="W739" s="223"/>
      <c r="X739" s="196">
        <f t="shared" si="67"/>
        <v>66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3589.2230000000004</v>
      </c>
      <c r="T740" s="223">
        <f t="shared" si="69"/>
        <v>2937.6369999999993</v>
      </c>
      <c r="U740" s="221">
        <v>11496</v>
      </c>
      <c r="V740" s="233"/>
      <c r="W740" s="223"/>
      <c r="X740" s="196">
        <f t="shared" si="67"/>
        <v>66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3589.2230000000004</v>
      </c>
      <c r="T741" s="223">
        <f t="shared" si="69"/>
        <v>2937.6369999999993</v>
      </c>
      <c r="U741" s="221">
        <v>11496</v>
      </c>
      <c r="V741" s="233"/>
      <c r="W741" s="223"/>
      <c r="X741" s="196">
        <f t="shared" si="67"/>
        <v>66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342147.91541666666</v>
      </c>
      <c r="T742" s="223">
        <f t="shared" si="69"/>
        <v>289510.77458333329</v>
      </c>
      <c r="U742" s="221">
        <v>11642</v>
      </c>
      <c r="V742" s="233"/>
      <c r="W742" s="223"/>
      <c r="X742" s="196">
        <f t="shared" si="67"/>
        <v>65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19905.702916666665</v>
      </c>
      <c r="T743" s="223">
        <f t="shared" si="69"/>
        <v>16844.287083333333</v>
      </c>
      <c r="U743" s="221">
        <v>11645</v>
      </c>
      <c r="V743" s="233"/>
      <c r="W743" s="223"/>
      <c r="X743" s="196">
        <f t="shared" si="67"/>
        <v>65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465.29166666666674</v>
      </c>
      <c r="T744" s="223">
        <f t="shared" si="69"/>
        <v>394.70833333333326</v>
      </c>
      <c r="U744" s="221">
        <v>11645</v>
      </c>
      <c r="V744" s="233"/>
      <c r="W744" s="223"/>
      <c r="X744" s="196">
        <f t="shared" si="67"/>
        <v>65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311.45833333333337</v>
      </c>
      <c r="T745" s="223">
        <f t="shared" si="69"/>
        <v>264.54166666666663</v>
      </c>
      <c r="U745" s="221">
        <v>11645</v>
      </c>
      <c r="V745" s="233"/>
      <c r="W745" s="223"/>
      <c r="X745" s="196">
        <f t="shared" si="67"/>
        <v>65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26541.125</v>
      </c>
      <c r="T746" s="223">
        <f t="shared" si="69"/>
        <v>22458.875</v>
      </c>
      <c r="U746" s="221">
        <v>11645</v>
      </c>
      <c r="V746" s="233"/>
      <c r="W746" s="223"/>
      <c r="X746" s="196">
        <f t="shared" si="67"/>
        <v>65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1071.9583333333333</v>
      </c>
      <c r="T747" s="223">
        <f t="shared" si="69"/>
        <v>908.04166666666674</v>
      </c>
      <c r="U747" s="221">
        <v>11645</v>
      </c>
      <c r="V747" s="233"/>
      <c r="W747" s="223"/>
      <c r="X747" s="196">
        <f t="shared" si="67"/>
        <v>65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216.14125000000001</v>
      </c>
      <c r="T748" s="223">
        <f t="shared" si="69"/>
        <v>183.88874999999996</v>
      </c>
      <c r="U748" s="221">
        <v>11645</v>
      </c>
      <c r="V748" s="233"/>
      <c r="W748" s="223"/>
      <c r="X748" s="196">
        <f t="shared" si="67"/>
        <v>65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216.14125000000001</v>
      </c>
      <c r="T749" s="223">
        <f t="shared" si="69"/>
        <v>183.88874999999996</v>
      </c>
      <c r="U749" s="221">
        <v>11645</v>
      </c>
      <c r="V749" s="233"/>
      <c r="W749" s="223"/>
      <c r="X749" s="196">
        <f t="shared" si="67"/>
        <v>65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151.12499999999997</v>
      </c>
      <c r="T750" s="223">
        <f t="shared" si="69"/>
        <v>128.87500000000003</v>
      </c>
      <c r="U750" s="221">
        <v>11645</v>
      </c>
      <c r="V750" s="233"/>
      <c r="W750" s="223"/>
      <c r="X750" s="196">
        <f t="shared" si="67"/>
        <v>65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151.12499999999997</v>
      </c>
      <c r="T751" s="223">
        <f t="shared" si="69"/>
        <v>128.87500000000003</v>
      </c>
      <c r="U751" s="221">
        <v>11645</v>
      </c>
      <c r="V751" s="233"/>
      <c r="W751" s="223"/>
      <c r="X751" s="196">
        <f t="shared" si="67"/>
        <v>65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2534.4583333333335</v>
      </c>
      <c r="T752" s="223">
        <f t="shared" si="69"/>
        <v>2145.5416666666665</v>
      </c>
      <c r="U752" s="221">
        <v>11645</v>
      </c>
      <c r="V752" s="233"/>
      <c r="W752" s="223"/>
      <c r="X752" s="196">
        <f t="shared" si="67"/>
        <v>65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64.458333333333329</v>
      </c>
      <c r="T753" s="223">
        <f t="shared" si="69"/>
        <v>55.541666666666671</v>
      </c>
      <c r="U753" s="221">
        <v>11645</v>
      </c>
      <c r="V753" s="233"/>
      <c r="W753" s="223"/>
      <c r="X753" s="196">
        <f t="shared" si="67"/>
        <v>65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25186.958333333328</v>
      </c>
      <c r="T754" s="223">
        <f t="shared" si="69"/>
        <v>21313.041666666672</v>
      </c>
      <c r="U754" s="221">
        <v>11645</v>
      </c>
      <c r="V754" s="233"/>
      <c r="W754" s="223"/>
      <c r="X754" s="196">
        <f t="shared" si="67"/>
        <v>65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644.42083333333335</v>
      </c>
      <c r="T755" s="223">
        <f t="shared" si="69"/>
        <v>546.2791666666667</v>
      </c>
      <c r="U755" s="221">
        <v>11645</v>
      </c>
      <c r="V755" s="233"/>
      <c r="W755" s="223"/>
      <c r="X755" s="196">
        <f t="shared" si="67"/>
        <v>65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324.45833333333331</v>
      </c>
      <c r="T756" s="223">
        <f t="shared" si="69"/>
        <v>275.54166666666669</v>
      </c>
      <c r="U756" s="221">
        <v>11645</v>
      </c>
      <c r="V756" s="233"/>
      <c r="W756" s="223"/>
      <c r="X756" s="196">
        <f t="shared" si="67"/>
        <v>65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9767.2791666666672</v>
      </c>
      <c r="T757" s="223">
        <f t="shared" si="69"/>
        <v>8265.6208333333343</v>
      </c>
      <c r="U757" s="221">
        <v>11657</v>
      </c>
      <c r="V757" s="233"/>
      <c r="W757" s="223"/>
      <c r="X757" s="196">
        <f t="shared" si="67"/>
        <v>65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11254.435833333333</v>
      </c>
      <c r="T758" s="223">
        <f t="shared" si="69"/>
        <v>9523.9841666666653</v>
      </c>
      <c r="U758" s="221">
        <v>11658</v>
      </c>
      <c r="V758" s="233"/>
      <c r="W758" s="223"/>
      <c r="X758" s="196">
        <f t="shared" si="67"/>
        <v>65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7237.1054166666663</v>
      </c>
      <c r="T759" s="223">
        <f t="shared" si="69"/>
        <v>6124.7045833333332</v>
      </c>
      <c r="U759" s="221">
        <v>11658</v>
      </c>
      <c r="V759" s="233"/>
      <c r="W759" s="223"/>
      <c r="X759" s="196">
        <f t="shared" si="67"/>
        <v>65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7237.1054166666663</v>
      </c>
      <c r="T760" s="223">
        <f t="shared" si="69"/>
        <v>6124.7045833333332</v>
      </c>
      <c r="U760" s="221">
        <v>11658</v>
      </c>
      <c r="V760" s="233"/>
      <c r="W760" s="223"/>
      <c r="X760" s="196">
        <f t="shared" si="67"/>
        <v>65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7237.1054166666663</v>
      </c>
      <c r="T761" s="223">
        <f t="shared" si="69"/>
        <v>6124.7045833333332</v>
      </c>
      <c r="U761" s="221">
        <v>11658</v>
      </c>
      <c r="V761" s="233"/>
      <c r="W761" s="223"/>
      <c r="X761" s="196">
        <f t="shared" si="67"/>
        <v>65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6830.3949999999986</v>
      </c>
      <c r="T762" s="223">
        <f t="shared" si="69"/>
        <v>5780.5650000000005</v>
      </c>
      <c r="U762" s="221">
        <v>11658</v>
      </c>
      <c r="V762" s="233"/>
      <c r="W762" s="223"/>
      <c r="X762" s="196">
        <f t="shared" si="67"/>
        <v>65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6830.3949999999986</v>
      </c>
      <c r="T763" s="223">
        <f t="shared" si="69"/>
        <v>5780.5650000000005</v>
      </c>
      <c r="U763" s="221">
        <v>11658</v>
      </c>
      <c r="V763" s="233"/>
      <c r="W763" s="223"/>
      <c r="X763" s="196">
        <f t="shared" si="67"/>
        <v>65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6830.3949999999986</v>
      </c>
      <c r="T764" s="223">
        <f t="shared" si="69"/>
        <v>5780.5650000000005</v>
      </c>
      <c r="U764" s="221">
        <v>11658</v>
      </c>
      <c r="V764" s="233"/>
      <c r="W764" s="223"/>
      <c r="X764" s="196">
        <f t="shared" si="67"/>
        <v>65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6830.3949999999986</v>
      </c>
      <c r="T765" s="223">
        <f t="shared" si="69"/>
        <v>5780.5650000000005</v>
      </c>
      <c r="U765" s="221">
        <v>11658</v>
      </c>
      <c r="V765" s="233"/>
      <c r="W765" s="223"/>
      <c r="X765" s="196">
        <f t="shared" si="67"/>
        <v>65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6830.3949999999986</v>
      </c>
      <c r="T766" s="223">
        <f t="shared" si="69"/>
        <v>5780.5650000000005</v>
      </c>
      <c r="U766" s="221">
        <v>11658</v>
      </c>
      <c r="V766" s="233"/>
      <c r="W766" s="223"/>
      <c r="X766" s="196">
        <f t="shared" si="67"/>
        <v>65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6830.3949999999986</v>
      </c>
      <c r="T767" s="223">
        <f t="shared" si="69"/>
        <v>5780.5650000000005</v>
      </c>
      <c r="U767" s="221">
        <v>11658</v>
      </c>
      <c r="V767" s="233"/>
      <c r="W767" s="223"/>
      <c r="X767" s="196">
        <f t="shared" si="67"/>
        <v>65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6830.3949999999986</v>
      </c>
      <c r="T768" s="223">
        <f t="shared" si="69"/>
        <v>5780.5650000000005</v>
      </c>
      <c r="U768" s="221">
        <v>11658</v>
      </c>
      <c r="V768" s="233"/>
      <c r="W768" s="223"/>
      <c r="X768" s="196">
        <f t="shared" si="67"/>
        <v>65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6830.3949999999986</v>
      </c>
      <c r="T769" s="223">
        <f t="shared" si="69"/>
        <v>5780.5650000000005</v>
      </c>
      <c r="U769" s="221">
        <v>11658</v>
      </c>
      <c r="V769" s="233"/>
      <c r="W769" s="223"/>
      <c r="X769" s="196">
        <f t="shared" si="67"/>
        <v>65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6830.3949999999986</v>
      </c>
      <c r="T770" s="223">
        <f t="shared" si="69"/>
        <v>5780.5650000000005</v>
      </c>
      <c r="U770" s="221">
        <v>11658</v>
      </c>
      <c r="V770" s="233"/>
      <c r="W770" s="223"/>
      <c r="X770" s="196">
        <f t="shared" si="67"/>
        <v>65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6830.3949999999986</v>
      </c>
      <c r="T771" s="223">
        <f t="shared" si="69"/>
        <v>5780.5650000000005</v>
      </c>
      <c r="U771" s="221">
        <v>11658</v>
      </c>
      <c r="V771" s="233"/>
      <c r="W771" s="223"/>
      <c r="X771" s="196">
        <f t="shared" si="67"/>
        <v>65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6830.3949999999986</v>
      </c>
      <c r="T772" s="223">
        <f t="shared" si="69"/>
        <v>5780.5650000000005</v>
      </c>
      <c r="U772" s="221">
        <v>11658</v>
      </c>
      <c r="V772" s="233"/>
      <c r="W772" s="223"/>
      <c r="X772" s="196">
        <f t="shared" si="67"/>
        <v>65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6830.3949999999986</v>
      </c>
      <c r="T773" s="223">
        <f t="shared" si="69"/>
        <v>5780.5650000000005</v>
      </c>
      <c r="U773" s="221">
        <v>11658</v>
      </c>
      <c r="V773" s="233"/>
      <c r="W773" s="223"/>
      <c r="X773" s="196">
        <f t="shared" si="67"/>
        <v>65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6830.3949999999986</v>
      </c>
      <c r="T774" s="223">
        <f t="shared" si="69"/>
        <v>5780.5650000000005</v>
      </c>
      <c r="U774" s="221">
        <v>11658</v>
      </c>
      <c r="V774" s="233"/>
      <c r="W774" s="223"/>
      <c r="X774" s="196">
        <f t="shared" si="67"/>
        <v>65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6830.3949999999986</v>
      </c>
      <c r="T775" s="223">
        <f t="shared" si="69"/>
        <v>5780.5650000000005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65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6830.3949999999986</v>
      </c>
      <c r="T776" s="223">
        <f t="shared" si="69"/>
        <v>5780.5650000000005</v>
      </c>
      <c r="U776" s="221">
        <v>11658</v>
      </c>
      <c r="V776" s="233"/>
      <c r="W776" s="223"/>
      <c r="X776" s="196">
        <f t="shared" si="72"/>
        <v>65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6830.3949999999986</v>
      </c>
      <c r="T777" s="223">
        <f t="shared" si="69"/>
        <v>5780.5650000000005</v>
      </c>
      <c r="U777" s="221">
        <v>11658</v>
      </c>
      <c r="V777" s="233"/>
      <c r="W777" s="223"/>
      <c r="X777" s="196">
        <f t="shared" si="72"/>
        <v>65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6830.3949999999986</v>
      </c>
      <c r="T778" s="223">
        <f t="shared" ref="T778:T801" si="74">N778-S778</f>
        <v>5780.5650000000005</v>
      </c>
      <c r="U778" s="221">
        <v>11658</v>
      </c>
      <c r="V778" s="233"/>
      <c r="W778" s="223"/>
      <c r="X778" s="196">
        <f t="shared" si="72"/>
        <v>65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6830.3949999999986</v>
      </c>
      <c r="T779" s="223">
        <f t="shared" si="74"/>
        <v>5780.5650000000005</v>
      </c>
      <c r="U779" s="221">
        <v>11658</v>
      </c>
      <c r="V779" s="233"/>
      <c r="W779" s="223"/>
      <c r="X779" s="196">
        <f t="shared" si="72"/>
        <v>65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6830.3949999999986</v>
      </c>
      <c r="T780" s="223">
        <f t="shared" si="74"/>
        <v>5780.5650000000005</v>
      </c>
      <c r="U780" s="221">
        <v>11658</v>
      </c>
      <c r="V780" s="233"/>
      <c r="W780" s="223"/>
      <c r="X780" s="196">
        <f t="shared" si="72"/>
        <v>65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10828.046666666667</v>
      </c>
      <c r="T781" s="223">
        <f t="shared" si="74"/>
        <v>9163.1933333333345</v>
      </c>
      <c r="U781" s="221">
        <v>11658</v>
      </c>
      <c r="V781" s="233"/>
      <c r="W781" s="223"/>
      <c r="X781" s="196">
        <f t="shared" si="72"/>
        <v>65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10828.046666666667</v>
      </c>
      <c r="T782" s="223">
        <f t="shared" si="74"/>
        <v>9163.1933333333345</v>
      </c>
      <c r="U782" s="221">
        <v>11658</v>
      </c>
      <c r="V782" s="233"/>
      <c r="W782" s="223"/>
      <c r="X782" s="196">
        <f t="shared" si="72"/>
        <v>65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10828.046666666667</v>
      </c>
      <c r="T783" s="223">
        <f t="shared" si="74"/>
        <v>9163.1933333333345</v>
      </c>
      <c r="U783" s="221">
        <v>11658</v>
      </c>
      <c r="V783" s="233"/>
      <c r="W783" s="223"/>
      <c r="X783" s="196">
        <f t="shared" si="72"/>
        <v>65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10828.046666666667</v>
      </c>
      <c r="T784" s="223">
        <f t="shared" si="74"/>
        <v>9163.1933333333345</v>
      </c>
      <c r="U784" s="221">
        <v>11658</v>
      </c>
      <c r="V784" s="233"/>
      <c r="W784" s="223"/>
      <c r="X784" s="196">
        <f t="shared" si="72"/>
        <v>65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3794.8516666666665</v>
      </c>
      <c r="T785" s="223">
        <f t="shared" si="74"/>
        <v>3212.0283333333336</v>
      </c>
      <c r="U785" s="221">
        <v>11658</v>
      </c>
      <c r="V785" s="233"/>
      <c r="W785" s="223"/>
      <c r="X785" s="196">
        <f t="shared" si="72"/>
        <v>65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3794.8516666666665</v>
      </c>
      <c r="T786" s="223">
        <f t="shared" si="74"/>
        <v>3212.0283333333336</v>
      </c>
      <c r="U786" s="221">
        <v>11658</v>
      </c>
      <c r="V786" s="233"/>
      <c r="W786" s="223"/>
      <c r="X786" s="196">
        <f t="shared" si="72"/>
        <v>65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3794.8516666666665</v>
      </c>
      <c r="T787" s="223">
        <f t="shared" si="74"/>
        <v>3212.0283333333336</v>
      </c>
      <c r="U787" s="221">
        <v>11658</v>
      </c>
      <c r="V787" s="233"/>
      <c r="W787" s="223"/>
      <c r="X787" s="196">
        <f t="shared" si="72"/>
        <v>65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3794.8516666666665</v>
      </c>
      <c r="T788" s="223">
        <f t="shared" si="74"/>
        <v>3212.0283333333336</v>
      </c>
      <c r="U788" s="221">
        <v>11658</v>
      </c>
      <c r="V788" s="233"/>
      <c r="W788" s="223"/>
      <c r="X788" s="196">
        <f t="shared" si="72"/>
        <v>65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3794.8516666666665</v>
      </c>
      <c r="T789" s="223">
        <f t="shared" si="74"/>
        <v>3212.0283333333336</v>
      </c>
      <c r="U789" s="221">
        <v>11658</v>
      </c>
      <c r="V789" s="233"/>
      <c r="W789" s="223"/>
      <c r="X789" s="196">
        <f t="shared" si="72"/>
        <v>65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3794.8516666666665</v>
      </c>
      <c r="T790" s="223">
        <f t="shared" si="74"/>
        <v>3212.0283333333336</v>
      </c>
      <c r="U790" s="221">
        <v>11658</v>
      </c>
      <c r="V790" s="233"/>
      <c r="W790" s="223"/>
      <c r="X790" s="196">
        <f t="shared" si="72"/>
        <v>65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3794.8516666666665</v>
      </c>
      <c r="T791" s="223">
        <f t="shared" si="74"/>
        <v>3212.0283333333336</v>
      </c>
      <c r="U791" s="221">
        <v>11658</v>
      </c>
      <c r="V791" s="233"/>
      <c r="W791" s="223"/>
      <c r="X791" s="196">
        <f t="shared" si="72"/>
        <v>65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3794.8516666666665</v>
      </c>
      <c r="T792" s="223">
        <f t="shared" si="74"/>
        <v>3212.0283333333336</v>
      </c>
      <c r="U792" s="221">
        <v>11658</v>
      </c>
      <c r="V792" s="233"/>
      <c r="W792" s="223"/>
      <c r="X792" s="196">
        <f t="shared" si="72"/>
        <v>65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3794.8516666666665</v>
      </c>
      <c r="T793" s="223">
        <f t="shared" si="74"/>
        <v>3212.0283333333336</v>
      </c>
      <c r="U793" s="221">
        <v>11658</v>
      </c>
      <c r="V793" s="233"/>
      <c r="W793" s="223"/>
      <c r="X793" s="196">
        <f t="shared" si="72"/>
        <v>65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3794.8516666666665</v>
      </c>
      <c r="T794" s="223">
        <f t="shared" si="74"/>
        <v>3212.0283333333336</v>
      </c>
      <c r="U794" s="221">
        <v>11658</v>
      </c>
      <c r="V794" s="233"/>
      <c r="W794" s="223"/>
      <c r="X794" s="196">
        <f t="shared" si="72"/>
        <v>65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3794.8516666666665</v>
      </c>
      <c r="T795" s="223">
        <f t="shared" si="74"/>
        <v>3212.0283333333336</v>
      </c>
      <c r="U795" s="221">
        <v>11658</v>
      </c>
      <c r="V795" s="233"/>
      <c r="W795" s="223"/>
      <c r="X795" s="196">
        <f t="shared" si="72"/>
        <v>65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3794.8516666666665</v>
      </c>
      <c r="T796" s="223">
        <f t="shared" si="74"/>
        <v>3212.0283333333336</v>
      </c>
      <c r="U796" s="221">
        <v>11658</v>
      </c>
      <c r="V796" s="233"/>
      <c r="W796" s="223"/>
      <c r="X796" s="196">
        <f t="shared" si="72"/>
        <v>65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3794.8516666666665</v>
      </c>
      <c r="T797" s="223">
        <f t="shared" si="74"/>
        <v>3212.0283333333336</v>
      </c>
      <c r="U797" s="221">
        <v>11658</v>
      </c>
      <c r="V797" s="233"/>
      <c r="W797" s="223"/>
      <c r="X797" s="196">
        <f t="shared" si="72"/>
        <v>65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3794.8516666666665</v>
      </c>
      <c r="T798" s="223">
        <f t="shared" si="74"/>
        <v>3212.0283333333336</v>
      </c>
      <c r="U798" s="221">
        <v>11658</v>
      </c>
      <c r="V798" s="233"/>
      <c r="W798" s="223"/>
      <c r="X798" s="196">
        <f t="shared" si="72"/>
        <v>65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3794.8516666666665</v>
      </c>
      <c r="T799" s="223">
        <f t="shared" si="74"/>
        <v>3212.0283333333336</v>
      </c>
      <c r="U799" s="221">
        <v>11658</v>
      </c>
      <c r="V799" s="233"/>
      <c r="W799" s="223"/>
      <c r="X799" s="196">
        <f t="shared" si="72"/>
        <v>65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5324.2833333333338</v>
      </c>
      <c r="T800" s="476">
        <f t="shared" si="74"/>
        <v>5150.7166666666662</v>
      </c>
      <c r="W800" s="223"/>
      <c r="X800" s="236">
        <f t="shared" si="72"/>
        <v>61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6074.5171666666665</v>
      </c>
      <c r="T801" s="476">
        <f t="shared" si="74"/>
        <v>5683.6128333333327</v>
      </c>
      <c r="W801" s="223"/>
      <c r="X801" s="236">
        <f t="shared" si="72"/>
        <v>62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1108.7666666666667</v>
      </c>
      <c r="T802" s="223">
        <f t="shared" ref="T802:T852" si="75">N802-S802</f>
        <v>1186.2333333333333</v>
      </c>
      <c r="W802" s="223"/>
      <c r="X802" s="196">
        <f t="shared" si="72"/>
        <v>58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1108.7666666666667</v>
      </c>
      <c r="T803" s="223">
        <f t="shared" si="75"/>
        <v>1186.2333333333333</v>
      </c>
      <c r="W803" s="223"/>
      <c r="X803" s="196">
        <f t="shared" si="72"/>
        <v>58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2516.5183333333334</v>
      </c>
      <c r="T804" s="223">
        <f t="shared" si="75"/>
        <v>3291.8316666666669</v>
      </c>
      <c r="W804" s="223"/>
      <c r="X804" s="196">
        <f t="shared" si="72"/>
        <v>52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2516.5183333333334</v>
      </c>
      <c r="T805" s="223">
        <f t="shared" si="75"/>
        <v>3291.8316666666669</v>
      </c>
      <c r="W805" s="223"/>
      <c r="X805" s="196">
        <f t="shared" si="72"/>
        <v>52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2516.5183333333334</v>
      </c>
      <c r="T806" s="223">
        <f t="shared" si="75"/>
        <v>3291.8316666666669</v>
      </c>
      <c r="W806" s="223"/>
      <c r="X806" s="196">
        <f t="shared" si="72"/>
        <v>52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2516.5183333333334</v>
      </c>
      <c r="T807" s="223">
        <f t="shared" si="75"/>
        <v>3291.8316666666669</v>
      </c>
      <c r="W807" s="223"/>
      <c r="X807" s="196">
        <f t="shared" si="72"/>
        <v>52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2516.5183333333334</v>
      </c>
      <c r="T808" s="223">
        <f t="shared" si="75"/>
        <v>3291.8316666666669</v>
      </c>
      <c r="W808" s="223"/>
      <c r="X808" s="196">
        <f t="shared" si="72"/>
        <v>52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2516.5183333333334</v>
      </c>
      <c r="T809" s="223">
        <f t="shared" si="75"/>
        <v>3291.8316666666669</v>
      </c>
      <c r="W809" s="223"/>
      <c r="X809" s="196">
        <f t="shared" si="72"/>
        <v>52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2516.5183333333334</v>
      </c>
      <c r="T810" s="223">
        <f t="shared" si="75"/>
        <v>3291.8316666666669</v>
      </c>
      <c r="W810" s="223"/>
      <c r="X810" s="196">
        <f t="shared" si="72"/>
        <v>52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2516.5183333333334</v>
      </c>
      <c r="T811" s="223">
        <f t="shared" si="75"/>
        <v>3291.8316666666669</v>
      </c>
      <c r="W811" s="223"/>
      <c r="X811" s="196">
        <f t="shared" si="72"/>
        <v>52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2516.5183333333334</v>
      </c>
      <c r="T812" s="223">
        <f t="shared" si="75"/>
        <v>3291.8316666666669</v>
      </c>
      <c r="W812" s="223"/>
      <c r="X812" s="196">
        <f t="shared" si="72"/>
        <v>52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2516.5183333333334</v>
      </c>
      <c r="T813" s="223">
        <f t="shared" si="75"/>
        <v>3291.8316666666669</v>
      </c>
      <c r="W813" s="223"/>
      <c r="X813" s="196">
        <f t="shared" si="72"/>
        <v>52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2516.5183333333334</v>
      </c>
      <c r="T814" s="223">
        <f t="shared" si="75"/>
        <v>3291.8316666666669</v>
      </c>
      <c r="W814" s="223"/>
      <c r="X814" s="196">
        <f t="shared" si="72"/>
        <v>52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2516.5269999999996</v>
      </c>
      <c r="T815" s="223">
        <f t="shared" si="75"/>
        <v>3291.8430000000003</v>
      </c>
      <c r="W815" s="223"/>
      <c r="X815" s="196">
        <f t="shared" si="72"/>
        <v>52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8980.875</v>
      </c>
      <c r="T816" s="223">
        <f t="shared" si="75"/>
        <v>14969.125</v>
      </c>
      <c r="W816" s="223"/>
      <c r="X816" s="196">
        <f t="shared" si="72"/>
        <v>45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8980.875</v>
      </c>
      <c r="T817" s="223">
        <f t="shared" si="75"/>
        <v>14969.125</v>
      </c>
      <c r="W817" s="223"/>
      <c r="X817" s="196">
        <f t="shared" si="72"/>
        <v>45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22497.75</v>
      </c>
      <c r="T818" s="223">
        <f t="shared" si="75"/>
        <v>37497.25</v>
      </c>
      <c r="W818" s="223"/>
      <c r="X818" s="196">
        <f t="shared" si="72"/>
        <v>45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22497.75</v>
      </c>
      <c r="T819" s="223">
        <f t="shared" si="75"/>
        <v>37497.25</v>
      </c>
      <c r="W819" s="223"/>
      <c r="X819" s="196">
        <f t="shared" si="72"/>
        <v>45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1697.7473333333337</v>
      </c>
      <c r="T820" s="223">
        <f t="shared" si="75"/>
        <v>2933.4726666666666</v>
      </c>
      <c r="W820" s="223"/>
      <c r="X820" s="196">
        <f t="shared" si="72"/>
        <v>44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958.03766666666672</v>
      </c>
      <c r="T821" s="223">
        <f t="shared" si="75"/>
        <v>1655.7923333333333</v>
      </c>
      <c r="W821" s="223"/>
      <c r="X821" s="196">
        <f t="shared" si="72"/>
        <v>44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2634.3166666666666</v>
      </c>
      <c r="T822" s="223">
        <f t="shared" si="75"/>
        <v>4551.1833333333334</v>
      </c>
      <c r="W822" s="223"/>
      <c r="X822" s="196">
        <f t="shared" si="72"/>
        <v>44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1402.0856666666666</v>
      </c>
      <c r="T823" s="223">
        <f t="shared" si="75"/>
        <v>2422.7843333333331</v>
      </c>
      <c r="W823" s="223"/>
      <c r="X823" s="196">
        <f t="shared" si="72"/>
        <v>44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54340.645333333334</v>
      </c>
      <c r="T824" s="223">
        <f t="shared" si="75"/>
        <v>93862.114666666675</v>
      </c>
      <c r="W824" s="223"/>
      <c r="X824" s="196">
        <f t="shared" si="72"/>
        <v>44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8561.3733333333348</v>
      </c>
      <c r="T825" s="223">
        <f t="shared" si="75"/>
        <v>14788.826666666666</v>
      </c>
      <c r="W825" s="223"/>
      <c r="X825" s="196">
        <f t="shared" si="72"/>
        <v>44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2629.172</v>
      </c>
      <c r="T826" s="223">
        <f t="shared" si="75"/>
        <v>3944.7580000000003</v>
      </c>
      <c r="W826" s="223"/>
      <c r="X826" s="196">
        <f t="shared" si="72"/>
        <v>48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2629.172</v>
      </c>
      <c r="T827" s="223">
        <f t="shared" si="75"/>
        <v>3944.7580000000003</v>
      </c>
      <c r="W827" s="223"/>
      <c r="X827" s="196">
        <f t="shared" si="72"/>
        <v>48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2320.7599999999998</v>
      </c>
      <c r="T828" s="223">
        <f t="shared" si="75"/>
        <v>3482.14</v>
      </c>
      <c r="W828" s="223"/>
      <c r="X828" s="196">
        <f t="shared" si="72"/>
        <v>48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1569.9119999999998</v>
      </c>
      <c r="T829" s="223">
        <f t="shared" si="75"/>
        <v>2355.8680000000004</v>
      </c>
      <c r="W829" s="223"/>
      <c r="X829" s="196">
        <f t="shared" si="72"/>
        <v>48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1569.9160000000002</v>
      </c>
      <c r="T830" s="223">
        <f t="shared" si="75"/>
        <v>2355.8739999999998</v>
      </c>
      <c r="W830" s="223"/>
      <c r="X830" s="196">
        <f t="shared" si="72"/>
        <v>48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1569.9160000000002</v>
      </c>
      <c r="T831" s="223">
        <f t="shared" si="75"/>
        <v>2355.8739999999998</v>
      </c>
      <c r="W831" s="223"/>
      <c r="X831" s="196">
        <f t="shared" si="72"/>
        <v>48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755.69200000000001</v>
      </c>
      <c r="T832" s="223">
        <f t="shared" si="75"/>
        <v>1134.538</v>
      </c>
      <c r="W832" s="223"/>
      <c r="X832" s="196">
        <f t="shared" si="72"/>
        <v>48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8924.6208333333343</v>
      </c>
      <c r="T833" s="223">
        <f t="shared" si="75"/>
        <v>12495.469166666666</v>
      </c>
      <c r="W833" s="223"/>
      <c r="X833" s="196">
        <f t="shared" si="72"/>
        <v>50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8924.6208333333343</v>
      </c>
      <c r="T834" s="223">
        <f t="shared" si="75"/>
        <v>12495.469166666666</v>
      </c>
      <c r="W834" s="223"/>
      <c r="X834" s="196">
        <f t="shared" si="72"/>
        <v>50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8924.6208333333343</v>
      </c>
      <c r="T835" s="223">
        <f t="shared" si="75"/>
        <v>12495.469166666666</v>
      </c>
      <c r="W835" s="223"/>
      <c r="X835" s="196">
        <f t="shared" si="72"/>
        <v>50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8924.6208333333343</v>
      </c>
      <c r="T836" s="223">
        <f t="shared" si="75"/>
        <v>12495.469166666666</v>
      </c>
      <c r="W836" s="223"/>
      <c r="X836" s="196">
        <f t="shared" si="72"/>
        <v>50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8924.6208333333343</v>
      </c>
      <c r="T837" s="223">
        <f t="shared" si="75"/>
        <v>12495.469166666666</v>
      </c>
      <c r="W837" s="223"/>
      <c r="X837" s="196">
        <f t="shared" si="72"/>
        <v>50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8924.6208333333343</v>
      </c>
      <c r="T838" s="223">
        <f t="shared" si="75"/>
        <v>12495.469166666666</v>
      </c>
      <c r="W838" s="223"/>
      <c r="X838" s="196">
        <f t="shared" si="72"/>
        <v>50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8924.6208333333343</v>
      </c>
      <c r="T839" s="223">
        <f t="shared" si="75"/>
        <v>12495.469166666666</v>
      </c>
      <c r="W839" s="223"/>
      <c r="X839" s="196">
        <f t="shared" ref="X839:X869" si="78">IF((DATEDIF(G839,X$4,"m"))&gt;=120,120,(DATEDIF(G839,X$4,"m")))</f>
        <v>50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1397.6</v>
      </c>
      <c r="T840" s="223">
        <f t="shared" si="75"/>
        <v>2097.4</v>
      </c>
      <c r="W840" s="223"/>
      <c r="X840" s="196">
        <f t="shared" si="78"/>
        <v>48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841.03333333333342</v>
      </c>
      <c r="T841" s="223">
        <f t="shared" si="75"/>
        <v>1353.9666666666667</v>
      </c>
      <c r="W841" s="223"/>
      <c r="X841" s="196">
        <f t="shared" si="78"/>
        <v>46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5487.3812499999995</v>
      </c>
      <c r="T842" s="223">
        <f t="shared" si="75"/>
        <v>11397.868750000001</v>
      </c>
      <c r="W842" s="223"/>
      <c r="X842" s="196">
        <f t="shared" si="78"/>
        <v>39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3825.0546666666669</v>
      </c>
      <c r="T843" s="223">
        <f t="shared" si="75"/>
        <v>8255.0653333333339</v>
      </c>
      <c r="U843" s="197">
        <v>15039</v>
      </c>
      <c r="W843" s="223"/>
      <c r="X843" s="196">
        <f t="shared" si="78"/>
        <v>38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32312.527333333332</v>
      </c>
      <c r="T844" s="223">
        <f t="shared" si="75"/>
        <v>69728.032666666666</v>
      </c>
      <c r="U844" s="197">
        <v>15039</v>
      </c>
      <c r="W844" s="223"/>
      <c r="X844" s="196">
        <f t="shared" si="78"/>
        <v>38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12429.692333333334</v>
      </c>
      <c r="T845" s="223">
        <f t="shared" si="75"/>
        <v>26822.967666666671</v>
      </c>
      <c r="U845" s="197">
        <v>15038</v>
      </c>
      <c r="W845" s="223"/>
      <c r="X845" s="196">
        <f t="shared" si="78"/>
        <v>38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7663.2098333333333</v>
      </c>
      <c r="T846" s="223">
        <f t="shared" si="75"/>
        <v>16537.400166666666</v>
      </c>
      <c r="U846" s="197">
        <v>15167</v>
      </c>
      <c r="W846" s="223"/>
      <c r="X846" s="196">
        <f t="shared" si="78"/>
        <v>38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7174.2574999999997</v>
      </c>
      <c r="T847" s="223">
        <f t="shared" si="75"/>
        <v>15482.2925</v>
      </c>
      <c r="U847" s="197">
        <v>15167</v>
      </c>
      <c r="W847" s="223"/>
      <c r="X847" s="196">
        <f t="shared" si="78"/>
        <v>38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7458.6843333333336</v>
      </c>
      <c r="T848" s="223">
        <f t="shared" si="75"/>
        <v>16096.055666666667</v>
      </c>
      <c r="U848" s="197">
        <v>15167</v>
      </c>
      <c r="W848" s="223"/>
      <c r="X848" s="196">
        <f t="shared" si="78"/>
        <v>38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5279.8340000000007</v>
      </c>
      <c r="T849" s="223">
        <f t="shared" si="75"/>
        <v>11394.325999999999</v>
      </c>
      <c r="U849" s="197">
        <v>15167</v>
      </c>
      <c r="W849" s="223"/>
      <c r="X849" s="196">
        <f t="shared" si="78"/>
        <v>38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6842.3205833333341</v>
      </c>
      <c r="T850" s="223">
        <f t="shared" si="75"/>
        <v>15349.989416666667</v>
      </c>
      <c r="U850" s="197">
        <v>15167</v>
      </c>
      <c r="W850" s="223"/>
      <c r="X850" s="196">
        <f t="shared" si="78"/>
        <v>37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2012.9603333333337</v>
      </c>
      <c r="T851" s="223">
        <f t="shared" si="75"/>
        <v>4516.559666666667</v>
      </c>
      <c r="U851" s="197">
        <v>15167</v>
      </c>
      <c r="W851" s="223"/>
      <c r="X851" s="196">
        <f t="shared" si="78"/>
        <v>37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2767.547583333333</v>
      </c>
      <c r="T852" s="223">
        <f t="shared" si="75"/>
        <v>6209.2824166666669</v>
      </c>
      <c r="U852" s="197">
        <v>15167</v>
      </c>
      <c r="W852" s="223"/>
      <c r="X852" s="196">
        <f t="shared" si="78"/>
        <v>37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5499.6244999999999</v>
      </c>
      <c r="T853" s="198">
        <f t="shared" ref="T853:T869" si="80">N853-S853</f>
        <v>12337.995499999999</v>
      </c>
      <c r="U853" s="197">
        <v>15167</v>
      </c>
      <c r="W853" s="223"/>
      <c r="X853" s="196">
        <f t="shared" si="78"/>
        <v>37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1558.1999999999998</v>
      </c>
      <c r="T854" s="198">
        <f t="shared" si="80"/>
        <v>3636.8</v>
      </c>
      <c r="U854" s="197">
        <v>15291</v>
      </c>
      <c r="W854" s="223"/>
      <c r="X854" s="196">
        <f t="shared" si="78"/>
        <v>36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2398.1939999999995</v>
      </c>
      <c r="T855" s="198">
        <f t="shared" si="80"/>
        <v>5596.7860000000001</v>
      </c>
      <c r="U855" s="209">
        <v>15308</v>
      </c>
      <c r="W855" s="223"/>
      <c r="X855" s="196">
        <f t="shared" si="78"/>
        <v>36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2623.25</v>
      </c>
      <c r="T856" s="198">
        <f t="shared" si="80"/>
        <v>6371.75</v>
      </c>
      <c r="U856" s="209">
        <v>15408</v>
      </c>
      <c r="W856" s="223"/>
      <c r="X856" s="196">
        <f t="shared" si="78"/>
        <v>35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15892.308333333334</v>
      </c>
      <c r="T857" s="198">
        <f t="shared" si="80"/>
        <v>40199.191666666666</v>
      </c>
      <c r="U857" s="209">
        <v>15607</v>
      </c>
      <c r="W857" s="223"/>
      <c r="X857" s="196">
        <f t="shared" si="78"/>
        <v>34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11716.661333333335</v>
      </c>
      <c r="T858" s="198">
        <f t="shared" si="80"/>
        <v>32221.818666666666</v>
      </c>
      <c r="U858" s="209"/>
      <c r="W858" s="223"/>
      <c r="X858" s="196">
        <f t="shared" si="78"/>
        <v>32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1031.7833333333333</v>
      </c>
      <c r="T859" s="198">
        <f t="shared" si="80"/>
        <v>2963.2166666666667</v>
      </c>
      <c r="U859" s="197">
        <v>16105</v>
      </c>
      <c r="W859" s="223"/>
      <c r="X859" s="196">
        <f t="shared" si="78"/>
        <v>31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980.11666666666656</v>
      </c>
      <c r="T860" s="198">
        <f t="shared" si="80"/>
        <v>2814.8833333333332</v>
      </c>
      <c r="U860" s="197">
        <v>16105</v>
      </c>
      <c r="W860" s="223"/>
      <c r="X860" s="196">
        <f t="shared" si="78"/>
        <v>31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398.5</v>
      </c>
      <c r="T861" s="198">
        <f t="shared" si="80"/>
        <v>1196.5</v>
      </c>
      <c r="U861" s="197">
        <v>16236</v>
      </c>
      <c r="W861" s="223"/>
      <c r="X861" s="196">
        <f t="shared" si="78"/>
        <v>30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398.5</v>
      </c>
      <c r="T862" s="198">
        <f t="shared" si="80"/>
        <v>1196.5</v>
      </c>
      <c r="U862" s="197">
        <v>16236</v>
      </c>
      <c r="W862" s="223"/>
      <c r="X862" s="196">
        <f t="shared" si="78"/>
        <v>30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4639.75</v>
      </c>
      <c r="T863" s="198">
        <f t="shared" si="80"/>
        <v>13920.25</v>
      </c>
      <c r="U863" s="197">
        <v>16048</v>
      </c>
      <c r="W863" s="223"/>
      <c r="X863" s="196">
        <f t="shared" si="78"/>
        <v>30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2435.75</v>
      </c>
      <c r="T864" s="198">
        <f t="shared" si="80"/>
        <v>7308.25</v>
      </c>
      <c r="U864" s="197">
        <v>16048</v>
      </c>
      <c r="W864" s="223"/>
      <c r="X864" s="196">
        <f t="shared" si="78"/>
        <v>30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23155.291666666668</v>
      </c>
      <c r="T865" s="198">
        <f t="shared" si="80"/>
        <v>72660.708333333328</v>
      </c>
      <c r="U865" s="197"/>
      <c r="W865" s="223"/>
      <c r="X865" s="196">
        <f t="shared" si="78"/>
        <v>29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1299.693</v>
      </c>
      <c r="T866" s="198">
        <f t="shared" si="80"/>
        <v>4079.3469999999998</v>
      </c>
      <c r="U866" s="197">
        <v>16181</v>
      </c>
      <c r="W866" s="223"/>
      <c r="X866" s="196">
        <f t="shared" si="78"/>
        <v>29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477.29408333333339</v>
      </c>
      <c r="T867" s="198">
        <f t="shared" si="80"/>
        <v>1498.7159166666665</v>
      </c>
      <c r="U867" s="197">
        <v>16181</v>
      </c>
      <c r="W867" s="223"/>
      <c r="X867" s="196">
        <f t="shared" si="78"/>
        <v>29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1169.2099166666667</v>
      </c>
      <c r="T868" s="198">
        <f t="shared" si="80"/>
        <v>3669.900083333333</v>
      </c>
      <c r="U868" s="197">
        <v>16181</v>
      </c>
      <c r="W868" s="223"/>
      <c r="X868" s="196">
        <f t="shared" si="78"/>
        <v>29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2415.2166666666667</v>
      </c>
      <c r="T869" s="198">
        <f t="shared" si="80"/>
        <v>7579.7833333333328</v>
      </c>
      <c r="U869" s="197">
        <v>16312</v>
      </c>
      <c r="W869" s="223"/>
      <c r="X869" s="196">
        <f t="shared" si="78"/>
        <v>29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5521741.1849166732</v>
      </c>
      <c r="T871" s="189">
        <f>SUM(T7:T870)</f>
        <v>2525185.2550833332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1187.6063333333332</v>
      </c>
      <c r="T874" s="223">
        <f>N874-S874</f>
        <v>4293.653666666667</v>
      </c>
      <c r="U874" s="221">
        <v>16617</v>
      </c>
      <c r="V874" s="233"/>
      <c r="W874" s="222"/>
      <c r="X874" s="196">
        <f>IF((DATEDIF(G874,X$4,"m"))&gt;=120,120,(DATEDIF(G874,X$4,"m")))</f>
        <v>26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1187.6063333333332</v>
      </c>
      <c r="T875" s="223">
        <f>N875-S875</f>
        <v>4293.653666666667</v>
      </c>
      <c r="U875" s="221">
        <v>16617</v>
      </c>
      <c r="V875" s="233"/>
      <c r="W875" s="222"/>
      <c r="X875" s="196">
        <f>IF((DATEDIF(G875,X$4,"m"))&gt;=120,120,(DATEDIF(G875,X$4,"m")))</f>
        <v>26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2375.2126666666663</v>
      </c>
      <c r="T876" s="421">
        <f>SUM(T874:T875)</f>
        <v>8587.3073333333341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1176.5583333333334</v>
      </c>
      <c r="T878" s="223">
        <f>N878-S878</f>
        <v>5882.791666666667</v>
      </c>
      <c r="U878" s="221">
        <v>17327</v>
      </c>
      <c r="V878" s="233"/>
      <c r="W878" s="222"/>
      <c r="X878" s="196">
        <f>IF((DATEDIF(G878,X$4,"m"))&gt;=120,120,(DATEDIF(G878,X$4,"m")))</f>
        <v>20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1176.5583333333334</v>
      </c>
      <c r="T879" s="223">
        <f t="shared" ref="T879:T882" si="85">N879-S879</f>
        <v>5882.791666666667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20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1176.5583333333334</v>
      </c>
      <c r="T880" s="223">
        <f t="shared" si="85"/>
        <v>5882.791666666667</v>
      </c>
      <c r="U880" s="221">
        <v>17327</v>
      </c>
      <c r="V880" s="233"/>
      <c r="W880" s="222"/>
      <c r="X880" s="196">
        <f t="shared" si="86"/>
        <v>20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1176.5583333333334</v>
      </c>
      <c r="T881" s="223">
        <f t="shared" si="85"/>
        <v>5882.791666666667</v>
      </c>
      <c r="U881" s="221">
        <v>17327</v>
      </c>
      <c r="V881" s="233"/>
      <c r="W881" s="222"/>
      <c r="X881" s="196">
        <f t="shared" si="86"/>
        <v>20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1176.5583333333334</v>
      </c>
      <c r="T882" s="223">
        <f t="shared" si="85"/>
        <v>5882.791666666667</v>
      </c>
      <c r="U882" s="221">
        <v>17327</v>
      </c>
      <c r="V882" s="233"/>
      <c r="W882" s="222"/>
      <c r="X882" s="196">
        <f t="shared" si="86"/>
        <v>20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1311.9616666666666</v>
      </c>
      <c r="T883" s="223">
        <f t="shared" ref="T883" si="88">N883-S883</f>
        <v>6559.8083333333343</v>
      </c>
      <c r="U883" s="221">
        <v>17327</v>
      </c>
      <c r="V883" s="233"/>
      <c r="W883" s="222"/>
      <c r="X883" s="196">
        <f t="shared" ref="X883" si="89">IF((DATEDIF(G883,X$4,"m"))&gt;=120,120,(DATEDIF(G883,X$4,"m")))</f>
        <v>20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504.09666666666658</v>
      </c>
      <c r="T884" s="223">
        <f t="shared" ref="T884" si="91">N884-S884</f>
        <v>2520.4833333333336</v>
      </c>
      <c r="U884" s="221">
        <v>17327</v>
      </c>
      <c r="V884" s="233"/>
      <c r="W884" s="222"/>
      <c r="X884" s="196">
        <f t="shared" ref="X884" si="92">IF((DATEDIF(G884,X$4,"m"))&gt;=120,120,(DATEDIF(G884,X$4,"m")))</f>
        <v>20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109.33</v>
      </c>
      <c r="T885" s="223">
        <f t="shared" ref="T885" si="94">N885-S885</f>
        <v>546.65</v>
      </c>
      <c r="U885" s="221">
        <v>17327</v>
      </c>
      <c r="V885" s="233"/>
      <c r="W885" s="222"/>
      <c r="X885" s="196">
        <f t="shared" ref="X885" si="95">IF((DATEDIF(G885,X$4,"m"))&gt;=120,120,(DATEDIF(G885,X$4,"m")))</f>
        <v>20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109.33</v>
      </c>
      <c r="T886" s="223">
        <f t="shared" ref="T886:T890" si="97">N886-S886</f>
        <v>546.65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20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109.33</v>
      </c>
      <c r="T887" s="223">
        <f t="shared" si="97"/>
        <v>546.65</v>
      </c>
      <c r="U887" s="221">
        <v>17327</v>
      </c>
      <c r="V887" s="233"/>
      <c r="W887" s="222"/>
      <c r="X887" s="196">
        <f t="shared" si="98"/>
        <v>20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109.33</v>
      </c>
      <c r="T888" s="223">
        <f t="shared" si="97"/>
        <v>546.65</v>
      </c>
      <c r="U888" s="221">
        <v>17327</v>
      </c>
      <c r="V888" s="233"/>
      <c r="W888" s="222"/>
      <c r="X888" s="196">
        <f t="shared" si="98"/>
        <v>20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109.33</v>
      </c>
      <c r="T889" s="223">
        <f t="shared" si="97"/>
        <v>546.65</v>
      </c>
      <c r="U889" s="221">
        <v>17327</v>
      </c>
      <c r="V889" s="233"/>
      <c r="W889" s="222"/>
      <c r="X889" s="196">
        <f t="shared" si="98"/>
        <v>20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1681.6633333333332</v>
      </c>
      <c r="T890" s="223">
        <f t="shared" si="97"/>
        <v>8408.3166666666657</v>
      </c>
      <c r="U890" s="221">
        <v>17327</v>
      </c>
      <c r="V890" s="233"/>
      <c r="W890" s="222"/>
      <c r="X890" s="196">
        <f t="shared" si="98"/>
        <v>20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9927.1633333333339</v>
      </c>
      <c r="T891" s="421">
        <f>SUM(T878:T890)</f>
        <v>49635.816666666673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1959.3749543999998</v>
      </c>
      <c r="T893" s="223">
        <f t="shared" ref="T893" si="100">N893-S893</f>
        <v>10415.624757599999</v>
      </c>
      <c r="U893" s="221">
        <v>17317</v>
      </c>
      <c r="X893" s="196">
        <f t="shared" ref="X893:X956" si="101">IF((DATEDIF(G893,X$4,"m"))&gt;=120,120,(DATEDIF(G893,X$4,"m")))</f>
        <v>19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1959.3818969999998</v>
      </c>
      <c r="T894" s="223">
        <f t="shared" ref="T894:T944" si="103">N894-S894</f>
        <v>10415.661662999999</v>
      </c>
      <c r="U894" s="221">
        <v>17317</v>
      </c>
      <c r="X894" s="196">
        <f t="shared" si="101"/>
        <v>19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1959.3818969999998</v>
      </c>
      <c r="T895" s="223">
        <f t="shared" si="103"/>
        <v>10415.661662999999</v>
      </c>
      <c r="U895" s="221">
        <v>17317</v>
      </c>
      <c r="X895" s="196">
        <f t="shared" si="101"/>
        <v>19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1959.3818969999998</v>
      </c>
      <c r="T896" s="223">
        <f t="shared" si="103"/>
        <v>10415.661662999999</v>
      </c>
      <c r="U896" s="221">
        <v>17317</v>
      </c>
      <c r="X896" s="196">
        <f t="shared" si="101"/>
        <v>19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1107.2248574999999</v>
      </c>
      <c r="T897" s="223">
        <f t="shared" si="103"/>
        <v>5885.7742424999997</v>
      </c>
      <c r="U897" s="221">
        <v>17317</v>
      </c>
      <c r="X897" s="196">
        <f t="shared" si="101"/>
        <v>19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1107.2248574999999</v>
      </c>
      <c r="T898" s="223">
        <f t="shared" si="103"/>
        <v>5885.7742424999997</v>
      </c>
      <c r="U898" s="221">
        <v>17317</v>
      </c>
      <c r="X898" s="196">
        <f t="shared" si="101"/>
        <v>19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1107.2248574999999</v>
      </c>
      <c r="T899" s="223">
        <f t="shared" si="103"/>
        <v>5885.7742424999997</v>
      </c>
      <c r="U899" s="221">
        <v>17317</v>
      </c>
      <c r="X899" s="196">
        <f t="shared" si="101"/>
        <v>19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1107.2248574999999</v>
      </c>
      <c r="T900" s="223">
        <f t="shared" si="103"/>
        <v>5885.7742424999997</v>
      </c>
      <c r="U900" s="221">
        <v>17317</v>
      </c>
      <c r="X900" s="196">
        <f t="shared" si="101"/>
        <v>19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1107.2248574999999</v>
      </c>
      <c r="T901" s="223">
        <f t="shared" si="103"/>
        <v>5885.7742424999997</v>
      </c>
      <c r="U901" s="221">
        <v>17317</v>
      </c>
      <c r="X901" s="196">
        <f t="shared" si="101"/>
        <v>19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1107.2248574999999</v>
      </c>
      <c r="T902" s="223">
        <f t="shared" si="103"/>
        <v>5885.7742424999997</v>
      </c>
      <c r="U902" s="221">
        <v>17317</v>
      </c>
      <c r="X902" s="196">
        <f t="shared" si="101"/>
        <v>19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239.3998575</v>
      </c>
      <c r="T903" s="223">
        <f t="shared" si="103"/>
        <v>1272.5992424999999</v>
      </c>
      <c r="U903" s="221">
        <v>17317</v>
      </c>
      <c r="X903" s="196">
        <f t="shared" si="101"/>
        <v>19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239.3998575</v>
      </c>
      <c r="T904" s="223">
        <f t="shared" si="103"/>
        <v>1272.5992424999999</v>
      </c>
      <c r="U904" s="221">
        <v>17317</v>
      </c>
      <c r="X904" s="196">
        <f t="shared" si="101"/>
        <v>19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239.3998575</v>
      </c>
      <c r="T905" s="223">
        <f t="shared" si="103"/>
        <v>1272.5992424999999</v>
      </c>
      <c r="U905" s="221">
        <v>17317</v>
      </c>
      <c r="X905" s="196">
        <f t="shared" si="101"/>
        <v>19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239.3998575</v>
      </c>
      <c r="T906" s="223">
        <f t="shared" si="103"/>
        <v>1272.5992424999999</v>
      </c>
      <c r="U906" s="221">
        <v>17317</v>
      </c>
      <c r="X906" s="196">
        <f t="shared" si="101"/>
        <v>19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239.3998575</v>
      </c>
      <c r="T907" s="223">
        <f t="shared" si="103"/>
        <v>1272.5992424999999</v>
      </c>
      <c r="U907" s="221">
        <v>17317</v>
      </c>
      <c r="X907" s="196">
        <f t="shared" si="101"/>
        <v>19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239.3998575</v>
      </c>
      <c r="T908" s="223">
        <f t="shared" si="103"/>
        <v>1272.5992424999999</v>
      </c>
      <c r="U908" s="221">
        <v>17317</v>
      </c>
      <c r="X908" s="196">
        <f t="shared" si="101"/>
        <v>19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239.3998575</v>
      </c>
      <c r="T909" s="223">
        <f t="shared" si="103"/>
        <v>1272.5992424999999</v>
      </c>
      <c r="U909" s="221">
        <v>17317</v>
      </c>
      <c r="X909" s="196">
        <f t="shared" si="101"/>
        <v>19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239.3998575</v>
      </c>
      <c r="T910" s="223">
        <f t="shared" si="103"/>
        <v>1272.5992424999999</v>
      </c>
      <c r="U910" s="221">
        <v>17317</v>
      </c>
      <c r="X910" s="196">
        <f t="shared" si="101"/>
        <v>19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239.3998575</v>
      </c>
      <c r="T911" s="223">
        <f t="shared" si="103"/>
        <v>1272.5992424999999</v>
      </c>
      <c r="U911" s="221">
        <v>17317</v>
      </c>
      <c r="X911" s="196">
        <f t="shared" si="101"/>
        <v>19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239.3998575</v>
      </c>
      <c r="T912" s="223">
        <f t="shared" si="103"/>
        <v>1272.5992424999999</v>
      </c>
      <c r="U912" s="221">
        <v>17317</v>
      </c>
      <c r="X912" s="196">
        <f t="shared" si="101"/>
        <v>19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239.3998575</v>
      </c>
      <c r="T913" s="223">
        <f t="shared" si="103"/>
        <v>1272.5992424999999</v>
      </c>
      <c r="U913" s="221">
        <v>17317</v>
      </c>
      <c r="X913" s="196">
        <f t="shared" si="101"/>
        <v>19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239.3998575</v>
      </c>
      <c r="T914" s="223">
        <f t="shared" si="103"/>
        <v>1272.5992424999999</v>
      </c>
      <c r="U914" s="221">
        <v>17317</v>
      </c>
      <c r="X914" s="196">
        <f t="shared" si="101"/>
        <v>19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239.3998575</v>
      </c>
      <c r="T915" s="223">
        <f t="shared" si="103"/>
        <v>1272.5992424999999</v>
      </c>
      <c r="U915" s="221">
        <v>17317</v>
      </c>
      <c r="X915" s="196">
        <f t="shared" si="101"/>
        <v>19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239.3998575</v>
      </c>
      <c r="T916" s="223">
        <f t="shared" si="103"/>
        <v>1272.5992424999999</v>
      </c>
      <c r="U916" s="221">
        <v>17317</v>
      </c>
      <c r="X916" s="196">
        <f t="shared" si="101"/>
        <v>19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239.3998575</v>
      </c>
      <c r="T917" s="223">
        <f t="shared" si="103"/>
        <v>1272.5992424999999</v>
      </c>
      <c r="U917" s="221">
        <v>17317</v>
      </c>
      <c r="X917" s="196">
        <f t="shared" si="101"/>
        <v>19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239.3998575</v>
      </c>
      <c r="T918" s="223">
        <f t="shared" si="103"/>
        <v>1272.5992424999999</v>
      </c>
      <c r="U918" s="221">
        <v>17317</v>
      </c>
      <c r="X918" s="196">
        <f t="shared" si="101"/>
        <v>19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239.3998575</v>
      </c>
      <c r="T919" s="223">
        <f t="shared" si="103"/>
        <v>1272.5992424999999</v>
      </c>
      <c r="U919" s="221">
        <v>17317</v>
      </c>
      <c r="X919" s="196">
        <f t="shared" si="101"/>
        <v>19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239.3998575</v>
      </c>
      <c r="T920" s="223">
        <f t="shared" si="103"/>
        <v>1272.5992424999999</v>
      </c>
      <c r="U920" s="221">
        <v>17317</v>
      </c>
      <c r="X920" s="196">
        <f t="shared" si="101"/>
        <v>19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239.3998575</v>
      </c>
      <c r="T921" s="223">
        <f t="shared" si="103"/>
        <v>1272.5992424999999</v>
      </c>
      <c r="U921" s="221">
        <v>17317</v>
      </c>
      <c r="X921" s="196">
        <f t="shared" si="101"/>
        <v>19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239.3998575</v>
      </c>
      <c r="T922" s="223">
        <f t="shared" si="103"/>
        <v>1272.5992424999999</v>
      </c>
      <c r="U922" s="221">
        <v>17317</v>
      </c>
      <c r="X922" s="196">
        <f t="shared" si="101"/>
        <v>19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239.3998575</v>
      </c>
      <c r="T923" s="223">
        <f t="shared" si="103"/>
        <v>1272.5992424999999</v>
      </c>
      <c r="U923" s="221">
        <v>17317</v>
      </c>
      <c r="X923" s="196">
        <f t="shared" si="101"/>
        <v>19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239.3998575</v>
      </c>
      <c r="T924" s="223">
        <f t="shared" si="103"/>
        <v>1272.5992424999999</v>
      </c>
      <c r="U924" s="221">
        <v>17317</v>
      </c>
      <c r="X924" s="196">
        <f t="shared" si="101"/>
        <v>19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239.3998575</v>
      </c>
      <c r="T925" s="223">
        <f t="shared" si="103"/>
        <v>1272.5992424999999</v>
      </c>
      <c r="U925" s="221">
        <v>17317</v>
      </c>
      <c r="X925" s="196">
        <f t="shared" si="101"/>
        <v>19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239.3998575</v>
      </c>
      <c r="T926" s="223">
        <f t="shared" si="103"/>
        <v>1272.5992424999999</v>
      </c>
      <c r="U926" s="221">
        <v>17317</v>
      </c>
      <c r="X926" s="196">
        <f t="shared" si="101"/>
        <v>19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239.3998575</v>
      </c>
      <c r="T927" s="223">
        <f t="shared" si="103"/>
        <v>1272.5992424999999</v>
      </c>
      <c r="U927" s="221">
        <v>17317</v>
      </c>
      <c r="X927" s="196">
        <f t="shared" si="101"/>
        <v>19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239.3998575</v>
      </c>
      <c r="T928" s="223">
        <f t="shared" si="103"/>
        <v>1272.5992424999999</v>
      </c>
      <c r="U928" s="221">
        <v>17317</v>
      </c>
      <c r="X928" s="196">
        <f t="shared" si="101"/>
        <v>19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555.74984040000004</v>
      </c>
      <c r="T929" s="223">
        <f t="shared" si="103"/>
        <v>2954.2491516</v>
      </c>
      <c r="U929" s="221">
        <v>17317</v>
      </c>
      <c r="X929" s="196">
        <f t="shared" si="101"/>
        <v>19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555.74984040000004</v>
      </c>
      <c r="T930" s="223">
        <f t="shared" si="103"/>
        <v>2954.2491516</v>
      </c>
      <c r="U930" s="221">
        <v>17317</v>
      </c>
      <c r="X930" s="196">
        <f t="shared" si="101"/>
        <v>19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555.74984040000004</v>
      </c>
      <c r="T931" s="223">
        <f t="shared" si="103"/>
        <v>2954.2491516</v>
      </c>
      <c r="U931" s="221">
        <v>17317</v>
      </c>
      <c r="X931" s="196">
        <f t="shared" si="101"/>
        <v>19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555.74984040000004</v>
      </c>
      <c r="T932" s="223">
        <f t="shared" si="103"/>
        <v>2954.2491516</v>
      </c>
      <c r="U932" s="221">
        <v>17317</v>
      </c>
      <c r="X932" s="196">
        <f t="shared" si="101"/>
        <v>19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555.74984040000004</v>
      </c>
      <c r="T933" s="223">
        <f t="shared" si="103"/>
        <v>2954.2491516</v>
      </c>
      <c r="U933" s="221">
        <v>17317</v>
      </c>
      <c r="X933" s="196">
        <f t="shared" si="101"/>
        <v>19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555.74984040000004</v>
      </c>
      <c r="T934" s="223">
        <f t="shared" si="103"/>
        <v>2954.2491516</v>
      </c>
      <c r="U934" s="221">
        <v>17317</v>
      </c>
      <c r="X934" s="196">
        <f t="shared" si="101"/>
        <v>19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555.74984040000004</v>
      </c>
      <c r="T935" s="223">
        <f t="shared" si="103"/>
        <v>2954.2491516</v>
      </c>
      <c r="U935" s="221">
        <v>17317</v>
      </c>
      <c r="X935" s="196">
        <f t="shared" si="101"/>
        <v>19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555.74984040000004</v>
      </c>
      <c r="T936" s="223">
        <f t="shared" si="103"/>
        <v>2954.2491516</v>
      </c>
      <c r="U936" s="221">
        <v>17317</v>
      </c>
      <c r="X936" s="196">
        <f t="shared" si="101"/>
        <v>19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555.74984040000004</v>
      </c>
      <c r="T937" s="223">
        <f t="shared" si="103"/>
        <v>2954.2491516</v>
      </c>
      <c r="U937" s="221">
        <v>17317</v>
      </c>
      <c r="X937" s="196">
        <f t="shared" si="101"/>
        <v>19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555.74984040000004</v>
      </c>
      <c r="T938" s="223">
        <f t="shared" si="103"/>
        <v>2954.2491516</v>
      </c>
      <c r="U938" s="221">
        <v>17317</v>
      </c>
      <c r="X938" s="196">
        <f t="shared" si="101"/>
        <v>19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555.74984040000004</v>
      </c>
      <c r="T939" s="223">
        <f t="shared" si="103"/>
        <v>2954.2491516</v>
      </c>
      <c r="U939" s="221">
        <v>17317</v>
      </c>
      <c r="X939" s="196">
        <f t="shared" si="101"/>
        <v>19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555.74984040000004</v>
      </c>
      <c r="T940" s="223">
        <f t="shared" si="103"/>
        <v>2954.2491516</v>
      </c>
      <c r="U940" s="221">
        <v>17317</v>
      </c>
      <c r="X940" s="196">
        <f t="shared" si="101"/>
        <v>19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555.74984040000004</v>
      </c>
      <c r="T941" s="223">
        <f t="shared" si="103"/>
        <v>2954.2491516</v>
      </c>
      <c r="U941" s="221">
        <v>17317</v>
      </c>
      <c r="X941" s="196">
        <f t="shared" si="101"/>
        <v>19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555.74984040000004</v>
      </c>
      <c r="T942" s="223">
        <f t="shared" si="103"/>
        <v>2954.2491516</v>
      </c>
      <c r="U942" s="221">
        <v>17317</v>
      </c>
      <c r="X942" s="196">
        <f t="shared" si="101"/>
        <v>19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555.74984040000004</v>
      </c>
      <c r="T943" s="223">
        <f t="shared" si="103"/>
        <v>2954.2491516</v>
      </c>
      <c r="U943" s="221">
        <v>17317</v>
      </c>
      <c r="X943" s="196">
        <f t="shared" si="101"/>
        <v>19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555.73559039999986</v>
      </c>
      <c r="T944" s="223">
        <f t="shared" si="103"/>
        <v>2954.1734016</v>
      </c>
      <c r="U944" s="221">
        <v>17317</v>
      </c>
      <c r="X944" s="196">
        <f t="shared" si="101"/>
        <v>19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786.82799999999997</v>
      </c>
      <c r="T945" s="223">
        <f t="shared" ref="T945:T948" si="105">N945-S945</f>
        <v>4182.6119999999992</v>
      </c>
      <c r="U945" s="221">
        <v>17315</v>
      </c>
      <c r="X945" s="196">
        <f t="shared" si="101"/>
        <v>19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786.82799999999997</v>
      </c>
      <c r="T946" s="223">
        <f t="shared" si="105"/>
        <v>4182.6119999999992</v>
      </c>
      <c r="U946" s="221">
        <v>17315</v>
      </c>
      <c r="X946" s="196">
        <f t="shared" si="101"/>
        <v>19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786.82799999999997</v>
      </c>
      <c r="T947" s="223">
        <f t="shared" si="105"/>
        <v>4182.6119999999992</v>
      </c>
      <c r="U947" s="221">
        <v>17315</v>
      </c>
      <c r="X947" s="196">
        <f t="shared" si="101"/>
        <v>19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786.82799999999997</v>
      </c>
      <c r="T948" s="223">
        <f t="shared" si="105"/>
        <v>4182.6119999999992</v>
      </c>
      <c r="U948" s="221">
        <v>17315</v>
      </c>
      <c r="X948" s="196">
        <f t="shared" si="101"/>
        <v>19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949.20833333333337</v>
      </c>
      <c r="T949" s="223">
        <f t="shared" ref="T949" si="108">N949-S949</f>
        <v>5045.791666666667</v>
      </c>
      <c r="U949" s="221">
        <v>17375</v>
      </c>
      <c r="X949" s="196">
        <f t="shared" si="101"/>
        <v>19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265.20833333333337</v>
      </c>
      <c r="T950" s="223">
        <f t="shared" ref="T950" si="110">N950-S950</f>
        <v>1409.7916666666665</v>
      </c>
      <c r="U950" s="221">
        <v>17375</v>
      </c>
      <c r="X950" s="196">
        <f t="shared" si="101"/>
        <v>19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265.20833333333337</v>
      </c>
      <c r="T951" s="223">
        <f t="shared" ref="T951:T952" si="112">N951-S951</f>
        <v>1409.7916666666665</v>
      </c>
      <c r="U951" s="221">
        <v>17375</v>
      </c>
      <c r="X951" s="196">
        <f t="shared" si="101"/>
        <v>19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265.20833333333337</v>
      </c>
      <c r="T952" s="223">
        <f t="shared" si="112"/>
        <v>1409.7916666666665</v>
      </c>
      <c r="U952" s="221">
        <v>17375</v>
      </c>
      <c r="X952" s="196">
        <f t="shared" si="101"/>
        <v>19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4682.7083333333339</v>
      </c>
      <c r="T953" s="223">
        <f t="shared" ref="T953" si="114">N953-S953</f>
        <v>24892.291666666664</v>
      </c>
      <c r="U953" s="221">
        <v>17375</v>
      </c>
      <c r="X953" s="196">
        <f t="shared" si="101"/>
        <v>19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265.20833333333337</v>
      </c>
      <c r="T954" s="223">
        <f t="shared" ref="T954:T985" si="116">N954-S954</f>
        <v>1409.7916666666665</v>
      </c>
      <c r="U954" s="221">
        <v>17375</v>
      </c>
      <c r="X954" s="196">
        <f t="shared" si="101"/>
        <v>19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265.20833333333337</v>
      </c>
      <c r="T955" s="223">
        <f t="shared" si="116"/>
        <v>1409.7916666666665</v>
      </c>
      <c r="U955" s="221">
        <v>17375</v>
      </c>
      <c r="X955" s="196">
        <f t="shared" si="101"/>
        <v>19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265.20833333333337</v>
      </c>
      <c r="T956" s="223">
        <f t="shared" si="116"/>
        <v>1409.7916666666665</v>
      </c>
      <c r="U956" s="221">
        <v>17375</v>
      </c>
      <c r="X956" s="196">
        <f t="shared" si="101"/>
        <v>19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265.20833333333337</v>
      </c>
      <c r="T957" s="223">
        <f t="shared" si="116"/>
        <v>1409.7916666666665</v>
      </c>
      <c r="U957" s="221">
        <v>17375</v>
      </c>
      <c r="X957" s="196">
        <f t="shared" ref="X957:X985" si="118">IF((DATEDIF(G957,X$4,"m"))&gt;=120,120,(DATEDIF(G957,X$4,"m")))</f>
        <v>19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265.20833333333337</v>
      </c>
      <c r="T958" s="223">
        <f t="shared" si="116"/>
        <v>1409.7916666666665</v>
      </c>
      <c r="U958" s="221">
        <v>17375</v>
      </c>
      <c r="X958" s="196">
        <f t="shared" si="118"/>
        <v>19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265.20833333333337</v>
      </c>
      <c r="T959" s="223">
        <f t="shared" si="116"/>
        <v>1409.7916666666665</v>
      </c>
      <c r="U959" s="221">
        <v>17375</v>
      </c>
      <c r="X959" s="196">
        <f t="shared" si="118"/>
        <v>19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114.79166666666667</v>
      </c>
      <c r="T960" s="433">
        <f t="shared" si="116"/>
        <v>610.20833333333337</v>
      </c>
      <c r="U960" s="432">
        <v>17384</v>
      </c>
      <c r="X960" s="435">
        <f t="shared" si="118"/>
        <v>19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114.79166666666667</v>
      </c>
      <c r="T961" s="433">
        <f t="shared" si="116"/>
        <v>610.20833333333337</v>
      </c>
      <c r="U961" s="432">
        <v>17384</v>
      </c>
      <c r="X961" s="435">
        <f t="shared" si="118"/>
        <v>19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114.79166666666667</v>
      </c>
      <c r="T962" s="433">
        <f t="shared" si="116"/>
        <v>610.20833333333337</v>
      </c>
      <c r="U962" s="432">
        <v>17384</v>
      </c>
      <c r="X962" s="435">
        <f t="shared" si="118"/>
        <v>19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114.79166666666667</v>
      </c>
      <c r="T963" s="433">
        <f t="shared" si="116"/>
        <v>610.20833333333337</v>
      </c>
      <c r="U963" s="432">
        <v>17384</v>
      </c>
      <c r="X963" s="435">
        <f t="shared" si="118"/>
        <v>19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114.79166666666667</v>
      </c>
      <c r="T964" s="433">
        <f t="shared" si="116"/>
        <v>610.20833333333337</v>
      </c>
      <c r="U964" s="432">
        <v>17384</v>
      </c>
      <c r="X964" s="435">
        <f t="shared" si="118"/>
        <v>19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114.79166666666667</v>
      </c>
      <c r="T965" s="433">
        <f t="shared" si="116"/>
        <v>610.20833333333337</v>
      </c>
      <c r="U965" s="432">
        <v>17384</v>
      </c>
      <c r="X965" s="435">
        <f t="shared" si="118"/>
        <v>19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114.79166666666667</v>
      </c>
      <c r="T966" s="433">
        <f t="shared" si="116"/>
        <v>610.20833333333337</v>
      </c>
      <c r="U966" s="432">
        <v>17384</v>
      </c>
      <c r="X966" s="435">
        <f t="shared" si="118"/>
        <v>19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114.79166666666667</v>
      </c>
      <c r="T967" s="433">
        <f t="shared" si="116"/>
        <v>610.20833333333337</v>
      </c>
      <c r="U967" s="432">
        <v>17384</v>
      </c>
      <c r="X967" s="435">
        <f t="shared" si="118"/>
        <v>19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114.79166666666667</v>
      </c>
      <c r="T968" s="433">
        <f t="shared" si="116"/>
        <v>610.20833333333337</v>
      </c>
      <c r="U968" s="432">
        <v>17384</v>
      </c>
      <c r="X968" s="435">
        <f t="shared" si="118"/>
        <v>19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114.79166666666667</v>
      </c>
      <c r="T969" s="433">
        <f t="shared" si="116"/>
        <v>610.20833333333337</v>
      </c>
      <c r="U969" s="432">
        <v>17384</v>
      </c>
      <c r="X969" s="435">
        <f t="shared" si="118"/>
        <v>19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114.79166666666667</v>
      </c>
      <c r="T970" s="433">
        <f t="shared" si="116"/>
        <v>610.20833333333337</v>
      </c>
      <c r="U970" s="432">
        <v>17384</v>
      </c>
      <c r="X970" s="435">
        <f t="shared" si="118"/>
        <v>19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114.79166666666667</v>
      </c>
      <c r="T971" s="433">
        <f t="shared" si="116"/>
        <v>610.20833333333337</v>
      </c>
      <c r="U971" s="432">
        <v>17384</v>
      </c>
      <c r="X971" s="435">
        <f t="shared" si="118"/>
        <v>19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114.79166666666667</v>
      </c>
      <c r="T972" s="433">
        <f t="shared" si="116"/>
        <v>610.20833333333337</v>
      </c>
      <c r="U972" s="432">
        <v>17384</v>
      </c>
      <c r="X972" s="435">
        <f t="shared" si="118"/>
        <v>19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114.79166666666667</v>
      </c>
      <c r="T973" s="433">
        <f t="shared" si="116"/>
        <v>610.20833333333337</v>
      </c>
      <c r="U973" s="432">
        <v>17384</v>
      </c>
      <c r="X973" s="435">
        <f t="shared" si="118"/>
        <v>19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114.79166666666667</v>
      </c>
      <c r="T974" s="433">
        <f t="shared" si="116"/>
        <v>610.20833333333337</v>
      </c>
      <c r="U974" s="432">
        <v>17384</v>
      </c>
      <c r="X974" s="435">
        <f t="shared" si="118"/>
        <v>19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114.79166666666667</v>
      </c>
      <c r="T975" s="433">
        <f t="shared" si="116"/>
        <v>610.20833333333337</v>
      </c>
      <c r="U975" s="432">
        <v>17384</v>
      </c>
      <c r="X975" s="435">
        <f t="shared" si="118"/>
        <v>19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114.79166666666667</v>
      </c>
      <c r="T976" s="433">
        <f t="shared" si="116"/>
        <v>610.20833333333337</v>
      </c>
      <c r="U976" s="432">
        <v>17384</v>
      </c>
      <c r="X976" s="435">
        <f t="shared" si="118"/>
        <v>19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114.79166666666667</v>
      </c>
      <c r="T977" s="433">
        <f t="shared" si="116"/>
        <v>610.20833333333337</v>
      </c>
      <c r="U977" s="432">
        <v>17384</v>
      </c>
      <c r="X977" s="435">
        <f t="shared" si="118"/>
        <v>19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114.79166666666667</v>
      </c>
      <c r="T978" s="433">
        <f t="shared" si="116"/>
        <v>610.20833333333337</v>
      </c>
      <c r="U978" s="432">
        <v>17384</v>
      </c>
      <c r="X978" s="435">
        <f t="shared" si="118"/>
        <v>19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114.79166666666667</v>
      </c>
      <c r="T979" s="433">
        <f t="shared" si="116"/>
        <v>610.20833333333337</v>
      </c>
      <c r="U979" s="432">
        <v>17384</v>
      </c>
      <c r="X979" s="435">
        <f t="shared" si="118"/>
        <v>19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114.79166666666667</v>
      </c>
      <c r="T980" s="433">
        <f t="shared" si="116"/>
        <v>610.20833333333337</v>
      </c>
      <c r="U980" s="432">
        <v>17384</v>
      </c>
      <c r="X980" s="435">
        <f t="shared" si="118"/>
        <v>19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114.79166666666667</v>
      </c>
      <c r="T981" s="433">
        <f t="shared" si="116"/>
        <v>610.20833333333337</v>
      </c>
      <c r="U981" s="432">
        <v>17384</v>
      </c>
      <c r="X981" s="435">
        <f t="shared" si="118"/>
        <v>19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114.79166666666667</v>
      </c>
      <c r="T982" s="433">
        <f t="shared" si="116"/>
        <v>610.20833333333337</v>
      </c>
      <c r="U982" s="432">
        <v>17384</v>
      </c>
      <c r="X982" s="435">
        <f t="shared" si="118"/>
        <v>19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114.79166666666667</v>
      </c>
      <c r="T983" s="433">
        <f t="shared" si="116"/>
        <v>610.20833333333337</v>
      </c>
      <c r="U983" s="432">
        <v>17384</v>
      </c>
      <c r="X983" s="435">
        <f t="shared" si="118"/>
        <v>19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114.79166666666667</v>
      </c>
      <c r="T984" s="433">
        <f t="shared" si="116"/>
        <v>610.20833333333337</v>
      </c>
      <c r="U984" s="432">
        <v>17384</v>
      </c>
      <c r="X984" s="435">
        <f t="shared" si="118"/>
        <v>19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114.79166666666667</v>
      </c>
      <c r="T985" s="433">
        <f t="shared" si="116"/>
        <v>610.20833333333337</v>
      </c>
      <c r="U985" s="432">
        <v>17384</v>
      </c>
      <c r="X985" s="435">
        <f t="shared" si="118"/>
        <v>19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43747.936281799972</v>
      </c>
      <c r="T986" s="421">
        <f t="shared" si="120"/>
        <v>232554.81918220015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2710.7460000000001</v>
      </c>
      <c r="T988" s="433">
        <f t="shared" ref="T988" si="123">N988-S988</f>
        <v>15360.894</v>
      </c>
      <c r="U988" s="432">
        <v>17419</v>
      </c>
      <c r="X988" s="435">
        <f t="shared" ref="X988" si="124">IF((DATEDIF(G988,X$4,"m"))&gt;=120,120,(DATEDIF(G988,X$4,"m")))</f>
        <v>18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1285.3005833333332</v>
      </c>
      <c r="T990" s="223">
        <f t="shared" ref="T990" si="126">N990-S990</f>
        <v>7787.4094166666655</v>
      </c>
      <c r="U990" s="221">
        <v>17577</v>
      </c>
      <c r="V990" s="233"/>
      <c r="W990" s="222"/>
      <c r="X990" s="196">
        <f t="shared" ref="X990" si="127">IF((DATEDIF(G990,X$4,"m"))&gt;=120,120,(DATEDIF(G990,X$4,"m")))</f>
        <v>17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5581787.5437818076</v>
      </c>
      <c r="T992" s="300">
        <f>+T871+T876+T891+T986+T988+T990</f>
        <v>2839111.5016822005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915.83333333333337</v>
      </c>
      <c r="T994" s="223">
        <f>N994-S994</f>
        <v>6934.166666666667</v>
      </c>
      <c r="U994" s="221">
        <v>17876</v>
      </c>
      <c r="V994" s="233"/>
      <c r="W994" s="222"/>
      <c r="X994" s="196">
        <f>IF((DATEDIF(G994,X$4,"m"))&gt;=120,120,(DATEDIF(G994,X$4,"m")))</f>
        <v>14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915.83333333333337</v>
      </c>
      <c r="T995" s="223">
        <f>N995-S995</f>
        <v>6934.166666666667</v>
      </c>
      <c r="U995" s="221">
        <v>17876</v>
      </c>
      <c r="V995" s="233"/>
      <c r="W995" s="222"/>
      <c r="X995" s="196">
        <f>IF((DATEDIF(G995,X$4,"m"))&gt;=120,120,(DATEDIF(G995,X$4,"m")))</f>
        <v>14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1831.6666666666667</v>
      </c>
      <c r="T996" s="421">
        <f>SUM(T993:T995)</f>
        <v>13868.333333333334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2536.8525</v>
      </c>
      <c r="T998" s="223">
        <f>N998-S998</f>
        <v>20880.247499999998</v>
      </c>
      <c r="U998" s="221">
        <v>17890</v>
      </c>
      <c r="V998" s="233"/>
      <c r="W998" s="222"/>
      <c r="X998" s="196">
        <f>IF((DATEDIF(G998,X$4,"m"))&gt;=120,120,(DATEDIF(G998,X$4,"m")))</f>
        <v>13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4169.6416666666664</v>
      </c>
      <c r="T999" s="223">
        <f t="shared" ref="T999" si="133">N999-S999</f>
        <v>34320.358333333337</v>
      </c>
      <c r="U999" s="221">
        <v>18036</v>
      </c>
      <c r="W999" s="223"/>
      <c r="X999" s="196">
        <f t="shared" ref="X999" si="134">IF((DATEDIF(G999,X$4,"m"))&gt;=120,120,(DATEDIF(G999,X$4,"m")))</f>
        <v>13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6706.4941666666664</v>
      </c>
      <c r="T1000" s="421">
        <f>SUM(T998:T999)</f>
        <v>55200.605833333335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91001.980666666685</v>
      </c>
      <c r="T1002" s="223">
        <f t="shared" ref="T1002" si="137">N1002-S1002</f>
        <v>901747.89933333336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11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91001.980666666685</v>
      </c>
      <c r="T1003" s="421">
        <f>SUM(T1001:T1002)</f>
        <v>901747.89933333336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2013.3000000000002</v>
      </c>
      <c r="T1005" s="223">
        <f t="shared" ref="T1005:T1006" si="141">N1005-S1005</f>
        <v>24831.7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9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14711.28</v>
      </c>
      <c r="T1006" s="223">
        <f t="shared" si="141"/>
        <v>181440.12</v>
      </c>
      <c r="U1006" s="221">
        <v>18058</v>
      </c>
      <c r="V1006" s="221"/>
      <c r="W1006" s="223"/>
      <c r="X1006" s="196">
        <f t="shared" si="142"/>
        <v>9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16724.580000000002</v>
      </c>
      <c r="T1007" s="421">
        <f>SUM(T1005:T1006)</f>
        <v>206271.82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1666.4437777777778</v>
      </c>
      <c r="T1009" s="111">
        <f t="shared" ref="T1009" si="144">N1009-S1009</f>
        <v>5833.5532222222228</v>
      </c>
      <c r="U1009" s="221">
        <v>18253</v>
      </c>
      <c r="V1009" s="221"/>
      <c r="W1009" s="122"/>
      <c r="X1009" s="196">
        <f t="shared" si="142"/>
        <v>8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2311.0813333333335</v>
      </c>
      <c r="T1013" s="223">
        <f t="shared" ref="T1013" si="153">N1013-S1013</f>
        <v>32356.138666666666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8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2311.0813333333335</v>
      </c>
      <c r="T1014" s="223">
        <f t="shared" ref="T1014" si="157">N1014-S1014</f>
        <v>32356.138666666666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8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6371.9333333333334</v>
      </c>
      <c r="T1015" s="223">
        <f t="shared" ref="T1015" si="161">N1015-S1015</f>
        <v>89208.066666666666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8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12660.539777777778</v>
      </c>
      <c r="T1016" s="419">
        <f>SUM(T1009:T1015)</f>
        <v>182253.88822222222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1545.2525000000001</v>
      </c>
      <c r="T1018" s="223">
        <f t="shared" ref="T1018" si="165">N1018-S1018</f>
        <v>29360.797500000001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6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863.50099999999998</v>
      </c>
      <c r="T1019" s="223">
        <f t="shared" ref="T1019:T1020" si="169">N1019-S1019</f>
        <v>16407.519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6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863.50099999999998</v>
      </c>
      <c r="T1020" s="223">
        <f t="shared" si="169"/>
        <v>16407.519</v>
      </c>
      <c r="U1020" s="221">
        <v>18517</v>
      </c>
      <c r="V1020" s="221"/>
      <c r="W1020" s="223"/>
      <c r="X1020" s="196">
        <f t="shared" si="170"/>
        <v>6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3272.2545</v>
      </c>
      <c r="T1021" s="421">
        <f>SUM(T1018:T1020)</f>
        <v>62175.835500000001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417.875</v>
      </c>
      <c r="T1023" s="223">
        <f t="shared" ref="T1023:T1024" si="173">N1023-S1023</f>
        <v>9612.125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5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319.54166666666663</v>
      </c>
      <c r="T1024" s="223">
        <f t="shared" si="173"/>
        <v>7350.458333333333</v>
      </c>
      <c r="U1024" s="221">
        <v>18561</v>
      </c>
      <c r="V1024" s="221"/>
      <c r="W1024" s="223"/>
      <c r="X1024" s="196">
        <f t="shared" si="174"/>
        <v>5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737.41666666666663</v>
      </c>
      <c r="T1025" s="421">
        <f>SUM(T1022:T1024)</f>
        <v>16962.583333333332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132934.93244444445</v>
      </c>
      <c r="T1027" s="68">
        <f>+T996+T1000+T1003+T1007+T1016+T1021+T1025</f>
        <v>1438480.9655555557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88.955333333333328</v>
      </c>
      <c r="T1030" s="223">
        <f t="shared" ref="T1030" si="177">N1030-S1030</f>
        <v>5249.3646666666664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2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88.955333333333328</v>
      </c>
      <c r="T1031" s="223">
        <f t="shared" ref="T1031" si="181">N1031-S1031</f>
        <v>5249.3646666666664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2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177.91066666666666</v>
      </c>
      <c r="T1032" s="421">
        <f>SUM(T1029:T1031)</f>
        <v>10498.729333333333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169.92818666666665</v>
      </c>
      <c r="T1035" s="223">
        <f t="shared" ref="T1035:T1041" si="185">N1035-S1035</f>
        <v>20222.454213333331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1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169.92818666666665</v>
      </c>
      <c r="T1036" s="223">
        <f t="shared" ref="T1036:T1037" si="189">N1036-S1036</f>
        <v>20222.454213333331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1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169.92818666666665</v>
      </c>
      <c r="T1037" s="223">
        <f t="shared" si="189"/>
        <v>20222.454213333331</v>
      </c>
      <c r="U1037" s="510" t="s">
        <v>2807</v>
      </c>
      <c r="V1037" s="233"/>
      <c r="W1037" s="223"/>
      <c r="X1037" s="196">
        <f t="shared" si="190"/>
        <v>1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37.590891666666671</v>
      </c>
      <c r="T1038" s="223">
        <f t="shared" ref="T1038" si="193">N1038-S1038</f>
        <v>4474.3161083333334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1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44.477666666666664</v>
      </c>
      <c r="T1039" s="223">
        <f t="shared" ref="T1039:T1040" si="197">N1039-S1039</f>
        <v>5293.842333333333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1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44.477666666666664</v>
      </c>
      <c r="T1040" s="223">
        <f t="shared" si="197"/>
        <v>5293.842333333333</v>
      </c>
      <c r="U1040" s="510" t="s">
        <v>2807</v>
      </c>
      <c r="V1040" s="233"/>
      <c r="W1040" s="223"/>
      <c r="X1040" s="196">
        <f t="shared" si="198"/>
        <v>1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44.477666666666664</v>
      </c>
      <c r="T1041" s="223">
        <f t="shared" si="185"/>
        <v>5293.842333333333</v>
      </c>
      <c r="U1041" s="510" t="s">
        <v>2807</v>
      </c>
      <c r="V1041" s="233"/>
      <c r="W1041" s="223"/>
      <c r="X1041" s="196">
        <f t="shared" si="186"/>
        <v>1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680.80845166666666</v>
      </c>
      <c r="T1042" s="421">
        <f>SUM(T1034:T1041)</f>
        <v>81023.205748333319</v>
      </c>
      <c r="X1042" s="196"/>
    </row>
    <row r="1043" spans="1:24"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>
      <c r="X1045" s="196"/>
    </row>
    <row r="1046" spans="1:24">
      <c r="X1046" s="196"/>
    </row>
    <row r="1047" spans="1:24" s="288" customFormat="1" ht="16.5" thickBot="1">
      <c r="A1047" s="461"/>
      <c r="B1047" s="461"/>
      <c r="C1047" s="461"/>
      <c r="D1047" s="461"/>
      <c r="E1047" s="461"/>
      <c r="F1047" s="461"/>
      <c r="G1047" s="461"/>
      <c r="H1047" s="462"/>
      <c r="I1047" s="462"/>
      <c r="J1047" s="463"/>
      <c r="K1047" s="461"/>
      <c r="L1047" s="461"/>
      <c r="M1047" s="461"/>
      <c r="N1047" s="300">
        <f>N992+N996+N1000+N1003+N1007+N1016+N1021+N1025+N1032+N1042</f>
        <v>10084695.59766401</v>
      </c>
      <c r="O1047" s="300">
        <f>O992+O996+O1000+O1003</f>
        <v>0</v>
      </c>
      <c r="P1047" s="300">
        <f>P992+P996+P1000+P1003</f>
        <v>0</v>
      </c>
      <c r="Q1047" s="300"/>
      <c r="R1047" s="300">
        <f>R992+R996+R1000+R1003+R1007+R1016+R1021+R1032+R1042</f>
        <v>93483.378636089008</v>
      </c>
      <c r="S1047" s="300">
        <f>S992+S996+S1000+S1003+S1007+S1016+S1021+S1025+S1032+S1042</f>
        <v>5715581.1953445859</v>
      </c>
      <c r="T1047" s="300">
        <f>T992+T996+T1000+T1003+T1007+T1016+T1021+T1025+T1032+T1042</f>
        <v>4369114.4023194239</v>
      </c>
      <c r="X1047" s="196"/>
    </row>
    <row r="1048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3" t="s">
        <v>0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X2" s="110"/>
    </row>
    <row r="3" spans="1:24">
      <c r="A3" s="544" t="s">
        <v>58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X3" s="110"/>
    </row>
    <row r="4" spans="1:24">
      <c r="A4" s="544" t="str">
        <f>'Equipos de Producción'!A3:S3</f>
        <v>(Al 31 de Marzo del 2014)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41729</v>
      </c>
    </row>
    <row r="6" spans="1:24">
      <c r="A6" s="26"/>
      <c r="B6" s="26"/>
      <c r="C6" s="26"/>
      <c r="D6" s="26"/>
      <c r="E6" s="26"/>
      <c r="F6" s="26"/>
      <c r="G6" s="26"/>
      <c r="H6" s="513" t="s">
        <v>57</v>
      </c>
      <c r="I6" s="514"/>
      <c r="J6" s="515"/>
      <c r="K6" s="26"/>
      <c r="L6" s="26"/>
      <c r="M6" s="26"/>
      <c r="N6" s="39"/>
      <c r="O6" s="27"/>
      <c r="P6" s="27"/>
      <c r="Q6" s="516" t="s">
        <v>3</v>
      </c>
      <c r="R6" s="545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27074.05</v>
      </c>
      <c r="S8" s="373">
        <f>N8-R8</f>
        <v>1425.9500000000007</v>
      </c>
      <c r="V8" s="29">
        <f>((2011-J8)*12)+(12-I8)+1</f>
        <v>31</v>
      </c>
      <c r="W8" s="4"/>
      <c r="X8" s="121">
        <f>IF((DATEDIF(G8,X$5,"m"))&gt;=60,60,(DATEDIF(G8,X$5,"m")))</f>
        <v>57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R1" s="181"/>
    </row>
    <row r="2" spans="1:18" s="88" customFormat="1" ht="20.25">
      <c r="A2" s="512" t="s">
        <v>68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R2" s="181"/>
    </row>
    <row r="3" spans="1:18">
      <c r="A3" s="531" t="str">
        <f>'Equipos de Producción'!A3:S3</f>
        <v>(Al 31 de Marzo del 2014)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41729</v>
      </c>
    </row>
    <row r="5" spans="1:18" s="54" customFormat="1" ht="15.75">
      <c r="A5" s="56"/>
      <c r="D5" s="513" t="s">
        <v>2</v>
      </c>
      <c r="E5" s="514"/>
      <c r="F5" s="515"/>
      <c r="H5" s="38"/>
      <c r="I5" s="38"/>
      <c r="J5" s="38"/>
      <c r="K5" s="38"/>
      <c r="M5" s="55"/>
      <c r="N5" s="516" t="s">
        <v>3</v>
      </c>
      <c r="O5" s="545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9207299.5497000013</v>
      </c>
      <c r="P7" s="376">
        <f>L7-O7</f>
        <v>35706357.790300004</v>
      </c>
      <c r="R7" s="121">
        <f>IF((DATEDIF(C7,R$4,"m"))&gt;=600,600,(DATEDIF(C7,R$4,"m")))</f>
        <v>123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7" t="s">
        <v>0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0" ht="12.75" customHeight="1">
      <c r="A2" s="547"/>
      <c r="B2" s="547"/>
      <c r="C2" s="547"/>
      <c r="D2" s="547"/>
      <c r="E2" s="547"/>
      <c r="F2" s="547"/>
      <c r="G2" s="547"/>
      <c r="H2" s="547"/>
      <c r="I2" s="547"/>
      <c r="J2" s="547"/>
    </row>
    <row r="3" spans="1:10" s="288" customFormat="1">
      <c r="A3" s="547" t="s">
        <v>348</v>
      </c>
      <c r="B3" s="547"/>
      <c r="C3" s="547"/>
      <c r="D3" s="547"/>
      <c r="E3" s="547"/>
      <c r="F3" s="547"/>
      <c r="G3" s="547"/>
      <c r="H3" s="547"/>
      <c r="I3" s="547"/>
      <c r="J3" s="547"/>
    </row>
    <row r="4" spans="1:10" s="288" customFormat="1">
      <c r="A4" s="547" t="str">
        <f>'Equipos de Producción'!A3:S3</f>
        <v>(Al 31 de Marzo del 2014)</v>
      </c>
      <c r="B4" s="547"/>
      <c r="C4" s="547"/>
      <c r="D4" s="547"/>
      <c r="E4" s="547"/>
      <c r="F4" s="547"/>
      <c r="G4" s="547"/>
      <c r="H4" s="547"/>
      <c r="I4" s="547"/>
      <c r="J4" s="547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6" t="s">
        <v>2</v>
      </c>
      <c r="E6" s="546"/>
      <c r="F6" s="546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2013-12-12T14:02:38Z</cp:lastPrinted>
  <dcterms:created xsi:type="dcterms:W3CDTF">2012-02-15T16:55:59Z</dcterms:created>
  <dcterms:modified xsi:type="dcterms:W3CDTF">2014-05-22T16:24:29Z</dcterms:modified>
</cp:coreProperties>
</file>