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3TE70YGL\"/>
    </mc:Choice>
  </mc:AlternateContent>
  <bookViews>
    <workbookView xWindow="720" yWindow="30525" windowWidth="18315" windowHeight="11505" tabRatio="774" firstSheet="8" activeTab="12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Acondicionado'!$A$1:$U$52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N13" i="12" l="1"/>
  <c r="R48" i="13" l="1"/>
  <c r="M106" i="7"/>
  <c r="O105" i="7"/>
  <c r="O106" i="7" s="1"/>
  <c r="N47" i="3"/>
  <c r="Q46" i="3"/>
  <c r="Q47" i="3" s="1"/>
  <c r="Q43" i="3" l="1"/>
  <c r="N44" i="3"/>
  <c r="Q42" i="3"/>
  <c r="Q44" i="3" l="1"/>
  <c r="N45" i="13" l="1"/>
  <c r="N48" i="13"/>
  <c r="X47" i="13"/>
  <c r="Q47" i="13"/>
  <c r="Q48" i="13" s="1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Z25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X7" i="3"/>
  <c r="Q7" i="3"/>
  <c r="Z29" i="3" l="1"/>
  <c r="Z27" i="3"/>
  <c r="N50" i="3"/>
  <c r="B7" i="10" s="1"/>
  <c r="Z12" i="3"/>
  <c r="Z23" i="3"/>
  <c r="Z35" i="3"/>
  <c r="Z46" i="3"/>
  <c r="S46" i="3" s="1"/>
  <c r="Z43" i="3"/>
  <c r="S43" i="3" s="1"/>
  <c r="Z42" i="3"/>
  <c r="S42" i="3" s="1"/>
  <c r="Z24" i="3"/>
  <c r="Z26" i="3"/>
  <c r="S26" i="3" s="1"/>
  <c r="U26" i="3" s="1"/>
  <c r="Z28" i="3"/>
  <c r="Z30" i="3"/>
  <c r="Z32" i="3"/>
  <c r="S32" i="3" s="1"/>
  <c r="U32" i="3" s="1"/>
  <c r="Q40" i="3"/>
  <c r="S23" i="3"/>
  <c r="T23" i="3" s="1"/>
  <c r="S33" i="3"/>
  <c r="U33" i="3" s="1"/>
  <c r="S25" i="3"/>
  <c r="U25" i="3" s="1"/>
  <c r="S29" i="3"/>
  <c r="U29" i="3" s="1"/>
  <c r="Q36" i="3"/>
  <c r="Z7" i="3"/>
  <c r="S7" i="3" s="1"/>
  <c r="U7" i="3" s="1"/>
  <c r="W4" i="14"/>
  <c r="Z34" i="3"/>
  <c r="S34" i="3" s="1"/>
  <c r="T34" i="3" s="1"/>
  <c r="Z39" i="3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8" i="3"/>
  <c r="U28" i="3" s="1"/>
  <c r="S30" i="3"/>
  <c r="U30" i="3" s="1"/>
  <c r="S27" i="3"/>
  <c r="U27" i="3" s="1"/>
  <c r="U23" i="3"/>
  <c r="S24" i="3"/>
  <c r="U24" i="3" s="1"/>
  <c r="S31" i="3"/>
  <c r="U31" i="3" s="1"/>
  <c r="S35" i="3"/>
  <c r="T35" i="3" s="1"/>
  <c r="S39" i="3"/>
  <c r="Q50" i="3" l="1"/>
  <c r="U46" i="3"/>
  <c r="U47" i="3" s="1"/>
  <c r="T46" i="3"/>
  <c r="T47" i="3" s="1"/>
  <c r="S47" i="3"/>
  <c r="T7" i="3"/>
  <c r="U42" i="3"/>
  <c r="S44" i="3"/>
  <c r="T42" i="3"/>
  <c r="T44" i="3" s="1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S50" i="3" l="1"/>
  <c r="U44" i="3"/>
  <c r="E7" i="10"/>
  <c r="T36" i="3"/>
  <c r="T50" i="3" s="1"/>
  <c r="U36" i="3"/>
  <c r="U50" i="3" s="1"/>
  <c r="F7" i="10" l="1"/>
  <c r="G7" i="10"/>
  <c r="R24" i="14"/>
  <c r="R33" i="14" s="1"/>
  <c r="D15" i="10" s="1"/>
  <c r="N22" i="14"/>
  <c r="W29" i="14"/>
  <c r="Q29" i="14"/>
  <c r="W28" i="14"/>
  <c r="Q28" i="14"/>
  <c r="Q27" i="14"/>
  <c r="N30" i="14"/>
  <c r="Q30" i="14"/>
  <c r="W27" i="14"/>
  <c r="N19" i="8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N21" i="8"/>
  <c r="B16" i="10" s="1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Q33" i="14" l="1"/>
  <c r="C15" i="10" s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U33" i="14" s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N50" i="13" s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Q50" i="13" s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O103" i="7" s="1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P433" i="1" l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A4" i="13"/>
  <c r="R969" i="2"/>
  <c r="R968" i="2"/>
  <c r="R964" i="2"/>
  <c r="R963" i="2"/>
  <c r="R962" i="2"/>
  <c r="R961" i="2"/>
  <c r="R960" i="2"/>
  <c r="R959" i="2"/>
  <c r="R958" i="2"/>
  <c r="Z43" i="13" l="1"/>
  <c r="S43" i="13" s="1"/>
  <c r="U43" i="13" s="1"/>
  <c r="Z47" i="13"/>
  <c r="S47" i="13" s="1"/>
  <c r="S48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S45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T43" i="13" l="1"/>
  <c r="T47" i="13"/>
  <c r="T48" i="13" s="1"/>
  <c r="U47" i="13"/>
  <c r="U48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50" i="13" s="1"/>
  <c r="T26" i="13"/>
  <c r="T20" i="13"/>
  <c r="T39" i="13"/>
  <c r="U20" i="13"/>
  <c r="U26" i="13"/>
  <c r="U39" i="13"/>
  <c r="R967" i="2"/>
  <c r="R966" i="2"/>
  <c r="T41" i="13" l="1"/>
  <c r="T50" i="13" s="1"/>
  <c r="E14" i="10"/>
  <c r="U41" i="13"/>
  <c r="U50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R996" i="2" s="1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Q13" i="12" l="1"/>
  <c r="C13" i="10" s="1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3" i="12" l="1"/>
  <c r="T11" i="12"/>
  <c r="T12" i="12"/>
  <c r="U12" i="12"/>
  <c r="U8" i="12"/>
  <c r="E13" i="10"/>
  <c r="T9" i="12"/>
  <c r="U9" i="12"/>
  <c r="U10" i="12"/>
  <c r="T10" i="12"/>
  <c r="T8" i="12"/>
  <c r="T13" i="12" s="1"/>
  <c r="V12" i="4"/>
  <c r="V11" i="4"/>
  <c r="U13" i="12" l="1"/>
  <c r="G13" i="10"/>
  <c r="F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N25" i="4" s="1"/>
  <c r="G14" i="4"/>
  <c r="G13" i="4"/>
  <c r="G10" i="4"/>
  <c r="G9" i="4"/>
  <c r="G8" i="4"/>
  <c r="G7" i="4"/>
  <c r="X7" i="4" s="1"/>
  <c r="X19" i="4"/>
  <c r="L7" i="9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O74" i="7" s="1"/>
  <c r="O76" i="7" s="1"/>
  <c r="O82" i="7" s="1"/>
  <c r="O109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P91" i="5" l="1"/>
  <c r="P93" i="5"/>
  <c r="R25" i="4"/>
  <c r="C8" i="10" s="1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s="1"/>
  <c r="V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P440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40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R1000" i="2" l="1"/>
  <c r="C12" i="10" s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<sst xmlns="http://schemas.openxmlformats.org/spreadsheetml/2006/main" count="9493" uniqueCount="2791">
  <si>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</si>
  <si>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</si>
  <si>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</si>
  <si>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</si>
  <si>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</si>
  <si>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</si>
  <si>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</si>
  <si>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</si>
  <si>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</si>
  <si>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</si>
  <si>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</si>
  <si>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</si>
  <si>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</si>
  <si>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</si>
  <si>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</si>
  <si>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</si>
  <si>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</si>
  <si>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</si>
  <si>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</si>
  <si>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</si>
  <si>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</si>
  <si>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</si>
  <si>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</si>
  <si>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</si>
  <si>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</si>
  <si>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</si>
  <si>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</si>
  <si>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</si>
  <si>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</si>
  <si>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</si>
  <si>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</si>
  <si>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</si>
  <si>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</si>
  <si>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</si>
  <si>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</si>
  <si>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</si>
  <si>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</si>
  <si>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</si>
  <si>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</si>
  <si>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</si>
  <si>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</si>
  <si>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</si>
  <si>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</si>
  <si>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</si>
  <si>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</si>
  <si>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</si>
  <si>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</si>
  <si>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</si>
  <si>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</si>
  <si>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</si>
  <si>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</si>
  <si>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</si>
  <si>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</si>
  <si>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</si>
  <si>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</si>
  <si>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</si>
  <si>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</si>
  <si>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</si>
  <si>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</si>
  <si>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</si>
  <si>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</si>
  <si>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</si>
  <si>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</si>
  <si>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</si>
  <si>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</si>
  <si>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</si>
  <si>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</si>
  <si>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</si>
  <si>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</si>
  <si>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</si>
  <si>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</si>
  <si>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</si>
  <si>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</si>
  <si>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</si>
  <si>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</si>
  <si>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</si>
  <si>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</si>
  <si>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</si>
  <si>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</si>
  <si>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</si>
  <si>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</si>
  <si>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</si>
  <si>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</si>
  <si>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</si>
  <si>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</si>
  <si>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</si>
  <si>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</si>
  <si>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</si>
  <si>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</si>
  <si>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</si>
  <si>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</si>
  <si>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</si>
  <si>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</si>
  <si>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</si>
  <si>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</si>
  <si>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</si>
  <si>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</si>
  <si>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</si>
  <si>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</si>
  <si>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</si>
  <si>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</si>
  <si>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</si>
  <si>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</si>
  <si>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</si>
  <si>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</si>
  <si>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</si>
  <si>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</si>
  <si>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</si>
  <si>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</si>
  <si>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</si>
  <si>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</si>
  <si>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</si>
  <si>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</si>
  <si>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</si>
  <si>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</si>
  <si>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</si>
  <si>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</si>
  <si>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</si>
  <si>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</si>
  <si>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</si>
  <si>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</si>
  <si>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</si>
  <si>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</si>
  <si>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</si>
  <si>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</si>
  <si>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</si>
  <si>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</si>
  <si>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</si>
  <si>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</si>
  <si>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</si>
  <si>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</si>
  <si>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</si>
  <si>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</si>
  <si>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</si>
  <si>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</si>
  <si>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</si>
  <si>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</si>
  <si>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</si>
  <si>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</si>
  <si>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</si>
  <si>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</si>
  <si>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</si>
  <si>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</si>
  <si>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</si>
  <si>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</si>
  <si>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</si>
  <si>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</si>
  <si>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</si>
  <si>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</si>
  <si>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</si>
  <si>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</si>
  <si>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</si>
  <si>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</si>
  <si>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</si>
  <si>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</si>
  <si>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</si>
  <si>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</si>
  <si>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</si>
  <si>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</si>
  <si>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</si>
  <si>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</si>
  <si>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</si>
  <si>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</si>
  <si>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</si>
  <si>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</si>
  <si>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</si>
  <si>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</si>
  <si>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</si>
  <si>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</si>
  <si>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</si>
  <si>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</si>
  <si>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</si>
  <si>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</si>
  <si>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</si>
  <si>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</si>
  <si>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</si>
  <si>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</si>
  <si>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</si>
  <si>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</si>
  <si>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</si>
  <si>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</si>
  <si>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</si>
  <si>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</si>
  <si>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</si>
  <si>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</si>
  <si>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</si>
  <si>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</si>
  <si>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</si>
  <si>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</si>
  <si>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</si>
  <si>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</si>
  <si>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</si>
  <si>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</si>
  <si>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</si>
  <si>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</si>
  <si>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</si>
  <si>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</si>
  <si>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</si>
  <si>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</si>
  <si>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</si>
  <si>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</si>
  <si>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</si>
  <si>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</si>
  <si>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</si>
  <si>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</si>
  <si>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</si>
  <si>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</si>
  <si>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</si>
  <si>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</si>
  <si>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</si>
  <si>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</si>
  <si>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</si>
  <si>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</si>
  <si>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</si>
  <si>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</si>
  <si>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</si>
  <si>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</si>
  <si>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</si>
  <si>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</si>
  <si>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</si>
  <si>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</si>
  <si>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</si>
  <si>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</si>
  <si>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</si>
  <si>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</si>
  <si>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</si>
  <si>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</si>
  <si>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</si>
  <si>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</si>
  <si>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</si>
  <si>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</si>
  <si>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</si>
  <si>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</si>
  <si>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</si>
  <si>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</si>
  <si>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</si>
  <si>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</si>
  <si>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</si>
  <si>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</si>
  <si>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</si>
  <si>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</si>
  <si>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</si>
  <si>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</si>
  <si>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</si>
  <si>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</si>
  <si>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</si>
  <si>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</si>
  <si>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</si>
  <si>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</si>
  <si>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</si>
  <si>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</si>
  <si>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</si>
  <si>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</si>
  <si>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</si>
  <si>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</si>
  <si>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</si>
  <si>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</si>
  <si>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</si>
  <si>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</si>
  <si>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</si>
  <si>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</si>
  <si>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</si>
  <si>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</si>
  <si>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</si>
  <si>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</si>
  <si>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</si>
  <si>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</si>
  <si>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</si>
  <si>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</si>
  <si>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</si>
  <si>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</si>
  <si>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</si>
  <si>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</si>
  <si>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</si>
  <si>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</si>
  <si>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</si>
  <si>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</si>
  <si>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</si>
  <si>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</si>
  <si>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</si>
  <si>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</si>
  <si>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</si>
  <si>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</si>
  <si>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</si>
  <si>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</si>
  <si>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</si>
  <si>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</si>
  <si>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</si>
  <si>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</si>
  <si>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</si>
  <si>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</si>
  <si>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</si>
  <si>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</si>
  <si>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</si>
  <si>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</si>
  <si>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</si>
  <si>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</si>
  <si>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</si>
  <si>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</si>
  <si>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</si>
  <si>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</si>
  <si>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</si>
  <si>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</si>
  <si>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</si>
  <si>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</si>
  <si>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</si>
  <si>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</si>
  <si>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</si>
  <si>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</si>
  <si>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</si>
  <si>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</si>
  <si>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</si>
  <si>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</si>
  <si>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</si>
  <si>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</si>
  <si>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</si>
  <si>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</si>
  <si>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</si>
  <si>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</si>
  <si>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</si>
  <si>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</si>
  <si>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</si>
  <si>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</si>
  <si>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</si>
  <si>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</si>
  <si>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</si>
  <si>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</si>
  <si>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</si>
  <si>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</si>
  <si>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</si>
  <si>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</si>
  <si>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</si>
  <si>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</si>
  <si>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</si>
  <si>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</si>
  <si>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</si>
  <si>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</si>
  <si>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</si>
  <si>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</si>
  <si>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</si>
  <si>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</si>
  <si>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</si>
  <si>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</si>
  <si>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</si>
  <si>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</si>
  <si>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</si>
  <si>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</si>
  <si>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</si>
  <si>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</si>
  <si>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</si>
  <si>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</si>
  <si>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</si>
  <si>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</si>
  <si>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</si>
  <si>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</si>
  <si>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</si>
  <si>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</si>
  <si>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</si>
  <si>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</si>
  <si>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</si>
  <si>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</si>
  <si>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</si>
  <si>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</si>
  <si>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</si>
  <si>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</si>
  <si>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</si>
  <si>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</si>
  <si>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</si>
  <si>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</si>
  <si>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</si>
  <si>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</si>
  <si>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</si>
  <si>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</si>
  <si>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</si>
  <si>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</si>
  <si>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</si>
  <si>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</si>
  <si>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</si>
  <si>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</si>
  <si>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</si>
  <si>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</si>
  <si>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</si>
  <si>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</si>
  <si>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</si>
  <si>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</si>
  <si>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</si>
  <si>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</si>
  <si>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</si>
  <si>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</si>
  <si>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</si>
  <si>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</si>
  <si>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</si>
  <si>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</si>
  <si>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</si>
  <si>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</si>
  <si>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</si>
  <si>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</si>
  <si>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</si>
  <si>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</si>
  <si>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</si>
  <si>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</si>
  <si>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</si>
  <si>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</si>
  <si>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</si>
  <si>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</si>
  <si>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</si>
  <si>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</si>
  <si>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</si>
  <si>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</si>
  <si>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</si>
  <si>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</si>
  <si>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</si>
  <si>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</si>
  <si>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</si>
  <si>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</si>
  <si>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</si>
  <si>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</si>
  <si>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</si>
  <si>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</si>
  <si>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</si>
  <si>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</si>
  <si>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</si>
  <si>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</si>
  <si>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</si>
  <si>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</si>
  <si>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</si>
  <si>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</si>
  <si>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</si>
  <si>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</si>
  <si>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</si>
  <si>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</si>
  <si>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</si>
  <si>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</si>
  <si>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</si>
  <si>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</si>
  <si>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</si>
  <si>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</si>
  <si>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</si>
  <si>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</si>
  <si>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</si>
  <si>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</si>
  <si>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</si>
  <si>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</si>
  <si>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</si>
  <si>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</si>
  <si>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</si>
  <si>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</si>
  <si>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</si>
  <si>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</si>
  <si>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</si>
  <si>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</si>
  <si>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</si>
  <si>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</si>
  <si>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</si>
  <si>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</si>
  <si>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</si>
  <si>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</si>
  <si>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</si>
  <si>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</si>
  <si>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</si>
  <si>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</si>
  <si>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</si>
  <si>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</si>
  <si>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</si>
  <si>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</si>
  <si>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</si>
  <si>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</si>
  <si>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</si>
  <si>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</si>
  <si>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</si>
  <si>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</si>
  <si>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</si>
  <si>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</si>
  <si>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</si>
  <si>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</si>
  <si>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</si>
  <si>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</si>
  <si>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</si>
  <si>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</si>
  <si>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</si>
  <si>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</si>
  <si>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</si>
  <si>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</si>
  <si>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</si>
  <si>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</si>
  <si>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</si>
  <si>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</si>
  <si>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</si>
  <si>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</si>
  <si>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</si>
  <si>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</si>
  <si>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</si>
  <si>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</si>
  <si>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</si>
  <si>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</si>
  <si>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</si>
  <si>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</si>
  <si>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</si>
  <si>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</si>
  <si>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</si>
  <si>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</si>
  <si>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</si>
  <si>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</si>
  <si>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</si>
  <si>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</si>
  <si>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</si>
  <si>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</si>
  <si>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</si>
  <si>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</si>
  <si>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</si>
  <si>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</si>
  <si>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</si>
  <si>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</si>
  <si>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</si>
  <si>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</si>
  <si>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</si>
  <si>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</si>
  <si>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</si>
  <si>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</si>
  <si>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</si>
  <si>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</si>
  <si>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</si>
  <si>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</si>
  <si>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</si>
  <si>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</si>
  <si>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</si>
  <si>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</si>
  <si>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</si>
  <si>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</si>
  <si>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</si>
  <si>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</si>
  <si>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</si>
  <si>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</si>
  <si>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</si>
  <si>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</si>
  <si>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</si>
  <si>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</si>
  <si>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</si>
  <si>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</si>
  <si>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</si>
  <si>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</si>
  <si>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</si>
  <si>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</si>
  <si>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</si>
  <si>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</si>
  <si>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</si>
  <si>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</si>
  <si>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</si>
  <si>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</si>
  <si>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</si>
  <si>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</si>
  <si>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</si>
  <si>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</si>
  <si>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</si>
  <si>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</si>
  <si>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</si>
  <si>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</si>
  <si>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</si>
  <si>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</si>
  <si>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</si>
  <si>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</si>
  <si>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</si>
  <si>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</si>
  <si>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</si>
  <si>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</si>
  <si>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</si>
  <si>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</si>
  <si>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</si>
  <si>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</si>
  <si>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</si>
  <si>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</si>
  <si>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</si>
  <si>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</si>
  <si>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</si>
  <si>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</si>
  <si>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</si>
  <si>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</si>
  <si>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</si>
  <si>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</si>
  <si>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</si>
  <si>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</si>
  <si>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</si>
  <si>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</si>
  <si>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</si>
  <si>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</si>
  <si>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</si>
  <si>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</si>
  <si>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</si>
  <si>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</si>
  <si>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</si>
  <si>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</si>
  <si>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</si>
  <si>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</si>
  <si>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</si>
  <si>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</si>
  <si>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</si>
  <si>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</si>
  <si>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</si>
  <si>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</si>
  <si>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</si>
  <si>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</si>
  <si>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</si>
  <si>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</si>
  <si>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</si>
  <si>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</si>
  <si>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</si>
  <si>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</si>
  <si>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</si>
  <si>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</si>
  <si>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</si>
  <si>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</si>
  <si>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</si>
  <si>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</si>
  <si>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</si>
  <si>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</si>
  <si>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</si>
  <si>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</si>
  <si>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</si>
  <si>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</si>
  <si>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</si>
  <si>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</si>
  <si>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</si>
  <si>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</si>
  <si>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</si>
  <si>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</si>
  <si>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</si>
  <si>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</si>
  <si>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</si>
  <si>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</si>
  <si>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</si>
  <si>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</si>
  <si>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</si>
  <si>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</si>
  <si>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</si>
  <si>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</si>
  <si>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</si>
  <si>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</si>
  <si>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</si>
  <si>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</si>
  <si>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</si>
  <si>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</si>
  <si>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</si>
  <si>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</si>
  <si>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</si>
  <si>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</si>
  <si>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</si>
  <si>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</si>
  <si>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</si>
  <si>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</si>
  <si>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</si>
  <si>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</si>
  <si>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</si>
  <si>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</si>
  <si>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</si>
  <si>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</si>
  <si>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</si>
  <si>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</si>
  <si>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</si>
  <si>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</si>
  <si>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</si>
  <si>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</si>
  <si>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</si>
  <si>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</si>
  <si>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</si>
  <si>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</si>
  <si>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</si>
  <si>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</si>
  <si>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</si>
  <si>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</si>
  <si>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</si>
  <si>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</si>
  <si>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</si>
  <si>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</si>
  <si>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</si>
  <si>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</si>
  <si>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</si>
  <si>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</si>
  <si>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</si>
  <si>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</si>
  <si>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</si>
  <si>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</si>
  <si>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</si>
  <si>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</si>
  <si>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</si>
  <si>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</si>
  <si>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</si>
  <si>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</si>
  <si>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</si>
  <si>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</si>
  <si>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</si>
  <si>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</si>
  <si>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</si>
  <si>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</si>
  <si>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</si>
  <si>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</si>
  <si>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</si>
  <si>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</si>
  <si>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</si>
  <si>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</si>
  <si>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</si>
  <si>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</si>
  <si>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</si>
  <si>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</si>
  <si>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</si>
  <si>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</si>
  <si>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</si>
  <si>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</si>
  <si>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</si>
  <si>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</si>
  <si>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</si>
  <si>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</si>
  <si>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</si>
  <si>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</si>
  <si>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</si>
  <si>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</si>
  <si>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</si>
  <si>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</si>
  <si>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</si>
  <si>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</si>
  <si>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</si>
  <si>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</si>
  <si>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</si>
  <si>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</si>
  <si>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</si>
  <si>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</si>
  <si>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</si>
  <si>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</si>
  <si>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</si>
  <si>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</si>
  <si>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</si>
  <si>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</si>
  <si>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</si>
  <si>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</si>
  <si>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</si>
  <si>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</si>
  <si>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</si>
  <si>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</si>
  <si>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</si>
  <si>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</si>
  <si>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</si>
  <si>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</si>
  <si>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</si>
  <si>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</si>
  <si>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</si>
  <si>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</si>
  <si>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</si>
  <si>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</si>
  <si>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</si>
  <si>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</si>
  <si>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</si>
  <si>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</si>
  <si>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</si>
  <si>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</si>
  <si>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</si>
  <si>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</si>
  <si>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</si>
  <si>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</si>
  <si>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</si>
  <si>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</si>
  <si>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</si>
  <si>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</si>
  <si>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</si>
  <si>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</si>
  <si>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</si>
  <si>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</si>
  <si>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</si>
  <si>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</si>
  <si>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</si>
  <si>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</si>
  <si>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</si>
  <si>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</si>
  <si>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</si>
  <si>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</si>
  <si>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</si>
  <si>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</si>
  <si>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</si>
  <si>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</si>
  <si>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</si>
  <si>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</si>
  <si>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</si>
  <si>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</si>
  <si>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</si>
  <si>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</si>
  <si>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</si>
  <si>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</si>
  <si>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</si>
  <si>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</si>
  <si>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</si>
  <si>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</si>
  <si>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</si>
  <si>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</si>
  <si>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</si>
  <si>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</si>
  <si>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</si>
  <si>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</si>
  <si>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</si>
  <si>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</si>
  <si>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</si>
  <si>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</si>
  <si>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</si>
  <si>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</si>
  <si>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</si>
  <si>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</si>
  <si>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</si>
  <si>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</si>
  <si>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</si>
  <si>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</si>
  <si>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</si>
  <si>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</si>
  <si>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</si>
  <si>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</si>
  <si>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</si>
  <si>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</si>
  <si>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</si>
  <si>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</si>
  <si>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</si>
  <si>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</si>
  <si>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</si>
  <si>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</si>
  <si>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</si>
  <si>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</si>
  <si>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</si>
  <si>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</si>
  <si>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</si>
  <si>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</si>
  <si>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</si>
  <si>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</si>
  <si>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</si>
  <si>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</si>
  <si>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</si>
  <si>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</si>
  <si>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</si>
  <si>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</si>
  <si>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</si>
  <si>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</si>
  <si>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</si>
  <si>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</si>
  <si>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</si>
  <si>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</si>
  <si>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</si>
  <si>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</si>
  <si>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</si>
  <si>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</si>
  <si>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</si>
  <si>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</si>
  <si>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</si>
  <si>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</si>
  <si>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</si>
  <si>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</si>
  <si>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</si>
  <si>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</si>
  <si>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</si>
  <si>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</si>
  <si>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</si>
  <si>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</si>
  <si>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</si>
  <si>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</si>
  <si>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</si>
  <si>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</si>
  <si>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</si>
  <si>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</si>
  <si>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</si>
  <si>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</si>
  <si>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</si>
  <si>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</si>
  <si>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</si>
  <si>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</si>
  <si>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</si>
  <si>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</si>
  <si>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</si>
  <si>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</si>
  <si>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</si>
  <si>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</si>
  <si>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</si>
  <si>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</si>
  <si>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</si>
  <si>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</si>
  <si>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</si>
  <si>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</si>
  <si>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</si>
  <si>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</si>
  <si>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</si>
  <si>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</si>
  <si>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</si>
  <si>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</si>
  <si>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</si>
  <si>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</si>
  <si>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</si>
  <si>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</si>
  <si>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</si>
  <si>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</si>
  <si>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</si>
  <si>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</si>
  <si>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</si>
  <si>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</si>
  <si>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</si>
  <si>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</si>
  <si>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</si>
  <si>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</si>
  <si>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</si>
  <si>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</si>
  <si>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</si>
  <si>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</si>
  <si>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</si>
  <si>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</si>
  <si>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</si>
  <si>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</si>
  <si>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</si>
  <si>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</si>
  <si>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</si>
  <si>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</si>
  <si>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</si>
  <si>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</si>
  <si>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</si>
  <si>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</si>
  <si>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</si>
  <si>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</si>
  <si>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</si>
  <si>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</si>
  <si>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</si>
  <si>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</si>
  <si>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</si>
  <si>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</si>
  <si>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</si>
  <si>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</si>
  <si>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</si>
  <si>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</si>
  <si>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</si>
  <si>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</si>
  <si>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</si>
  <si>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</si>
  <si>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</si>
  <si>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</si>
  <si>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</si>
  <si>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</si>
  <si>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</si>
  <si>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</si>
  <si>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</si>
  <si>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</si>
  <si>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</si>
  <si>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</si>
  <si>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</si>
  <si>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</si>
  <si>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</si>
  <si>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</si>
  <si>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</si>
  <si>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</si>
  <si>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</si>
  <si>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</si>
  <si>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</si>
  <si>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</si>
  <si>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</si>
  <si>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</si>
  <si>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</si>
  <si>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</si>
  <si>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</si>
  <si>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</si>
  <si>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</si>
  <si>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</si>
  <si>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</si>
  <si>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</si>
  <si>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</si>
  <si>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</si>
  <si>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</si>
  <si>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</si>
  <si>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</si>
  <si>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</si>
  <si>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</si>
  <si>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</si>
  <si>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</si>
  <si>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</si>
  <si>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</si>
  <si>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</si>
  <si>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</si>
  <si>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</si>
  <si>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</si>
  <si>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</si>
  <si>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</si>
  <si>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</si>
  <si>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</si>
  <si>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</si>
  <si>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</si>
  <si>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</si>
  <si>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</si>
  <si>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</si>
  <si>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</si>
  <si>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</si>
  <si>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</si>
  <si>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</si>
  <si>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</si>
  <si>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</si>
  <si>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</si>
  <si>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</si>
  <si>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</si>
  <si>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</si>
  <si>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</si>
  <si>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</si>
  <si>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</si>
  <si>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</si>
  <si>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</si>
  <si>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</si>
  <si>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</si>
  <si>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</si>
  <si>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</si>
  <si>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</si>
  <si>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</si>
  <si>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</si>
  <si>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</si>
  <si>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</si>
  <si>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</si>
  <si>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</si>
  <si>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</si>
  <si>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</si>
  <si>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</si>
  <si>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</si>
  <si>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</si>
  <si>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</si>
  <si>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</si>
  <si>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</si>
  <si>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</si>
  <si>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</si>
  <si>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</si>
  <si>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</si>
  <si>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</si>
  <si>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</si>
  <si>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</si>
  <si>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</si>
  <si>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</si>
  <si>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</si>
  <si>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</si>
  <si>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</si>
  <si>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</si>
  <si>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</si>
  <si>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</si>
  <si>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</si>
  <si>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</si>
  <si>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</si>
  <si>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</si>
  <si>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</si>
  <si>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</si>
  <si>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</si>
  <si>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</si>
  <si>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</si>
  <si>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</si>
  <si>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</si>
  <si>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</si>
  <si>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</si>
  <si>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</si>
  <si>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</si>
  <si>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</si>
  <si>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</si>
  <si>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</si>
  <si>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</si>
  <si>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</si>
  <si>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</si>
  <si>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</si>
  <si>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</si>
  <si>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</si>
  <si>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</si>
  <si>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</si>
  <si>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</si>
  <si>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</si>
  <si>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</si>
  <si>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</si>
  <si>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</si>
  <si>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</si>
  <si>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</si>
  <si>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</si>
  <si>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</si>
  <si>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</si>
  <si>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</si>
  <si>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</si>
  <si>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</si>
  <si>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</si>
  <si>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</si>
  <si>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</si>
  <si>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</si>
  <si>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</si>
  <si>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</si>
  <si>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</si>
  <si>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</si>
  <si>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</si>
  <si>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</si>
  <si>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</si>
  <si>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</si>
  <si>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</si>
  <si>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</si>
  <si>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</si>
  <si>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</si>
  <si>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</si>
  <si>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</si>
  <si>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</si>
  <si>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</si>
  <si>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</si>
  <si>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</si>
  <si>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</si>
  <si>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</si>
  <si>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</si>
  <si>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</si>
  <si>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</si>
  <si>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</si>
  <si>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</si>
  <si>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</si>
  <si>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</si>
  <si>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</si>
  <si>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</si>
  <si>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</si>
  <si>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</si>
  <si>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</si>
  <si>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</si>
  <si>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</si>
  <si>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</si>
  <si>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</si>
  <si>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</si>
  <si>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</si>
  <si>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</si>
  <si>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</si>
  <si>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</si>
  <si>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</si>
  <si>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</si>
  <si>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</si>
  <si>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</si>
  <si>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</si>
  <si>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</si>
  <si>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</si>
  <si>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</si>
  <si>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</si>
  <si>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</si>
  <si>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</si>
  <si>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</si>
  <si>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</si>
  <si>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</si>
  <si>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</si>
  <si>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</si>
  <si>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</si>
  <si>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</si>
  <si>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</si>
  <si>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</si>
  <si>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</si>
  <si>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</si>
  <si>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</si>
  <si>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</si>
  <si>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</si>
  <si>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</si>
  <si>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</si>
  <si>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</si>
  <si>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</si>
  <si>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</si>
  <si>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</si>
  <si>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</si>
  <si>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</si>
  <si>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</si>
  <si>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</si>
  <si>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</si>
  <si>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</si>
  <si>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</si>
  <si>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</si>
  <si>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</si>
  <si>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</si>
  <si>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</si>
  <si>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</si>
  <si>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</si>
  <si>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</si>
  <si>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</si>
  <si>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</si>
  <si>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</si>
  <si>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</si>
  <si>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</si>
  <si>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</si>
  <si>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</si>
  <si>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</si>
  <si>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</si>
  <si>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</si>
  <si>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</si>
  <si>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</si>
  <si>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</si>
  <si>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</si>
  <si>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</si>
  <si>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</si>
  <si>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</si>
  <si>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</si>
  <si>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</si>
  <si>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</si>
  <si>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</si>
  <si>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</si>
  <si>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</si>
  <si>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</si>
  <si>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</si>
  <si>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</si>
  <si>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</si>
  <si>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</si>
  <si>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</si>
  <si>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</si>
  <si>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</si>
  <si>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</si>
  <si>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</si>
  <si>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</si>
  <si>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</si>
  <si>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</si>
  <si>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</si>
  <si>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</si>
  <si>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</si>
  <si>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</si>
  <si>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</si>
  <si>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</si>
  <si>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</si>
  <si>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</si>
  <si>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</si>
  <si>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</si>
  <si>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</si>
  <si>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</si>
  <si>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</si>
  <si>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</si>
  <si>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</si>
  <si>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</si>
  <si>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</si>
  <si>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</si>
  <si>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</si>
  <si>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</si>
  <si>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</si>
  <si>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</si>
  <si>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</si>
  <si>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</si>
  <si>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</si>
  <si>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</si>
  <si>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</si>
  <si>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</si>
  <si>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</si>
  <si>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</si>
  <si>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</si>
  <si>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</si>
  <si>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</si>
  <si>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</si>
  <si>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</si>
  <si>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</si>
  <si>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</si>
  <si>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</si>
  <si>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</si>
  <si>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</si>
  <si>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</si>
  <si>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</si>
  <si>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</si>
  <si>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</si>
  <si>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</si>
  <si>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</si>
  <si>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</si>
  <si>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</si>
  <si>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</si>
  <si>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</si>
  <si>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</si>
  <si>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</si>
  <si>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</si>
  <si>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</si>
  <si>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</si>
  <si>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</si>
  <si>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</si>
  <si>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</si>
  <si>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</si>
  <si>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</si>
  <si>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</si>
  <si>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</si>
  <si>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</si>
  <si>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</si>
  <si>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</si>
  <si>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</si>
  <si>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</si>
  <si>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</si>
  <si>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</si>
  <si>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</si>
  <si>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</si>
  <si>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</si>
  <si>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</si>
  <si>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</si>
  <si>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</si>
  <si>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</si>
  <si>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</si>
  <si>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</si>
  <si>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</si>
  <si>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</si>
  <si>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</si>
  <si>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</si>
  <si>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</si>
  <si>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</si>
  <si>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</si>
  <si>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</si>
  <si>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</si>
  <si>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</si>
  <si>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</si>
  <si>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</si>
  <si>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</si>
  <si>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</si>
  <si>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</si>
  <si>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</si>
  <si>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</si>
  <si>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</si>
  <si>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</si>
  <si>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</si>
  <si>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</si>
  <si>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</si>
  <si>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</si>
  <si>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</si>
  <si>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</si>
  <si>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</si>
  <si>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</si>
  <si>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</si>
  <si>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</si>
  <si>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</si>
  <si>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</si>
  <si>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</si>
  <si>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</si>
  <si>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</si>
  <si>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</si>
  <si>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</si>
  <si>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</si>
  <si>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</si>
  <si>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</si>
  <si>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</si>
  <si>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</si>
  <si>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</si>
  <si>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</si>
  <si>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</si>
  <si>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</si>
  <si>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</si>
  <si>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</si>
  <si>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</si>
  <si>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</si>
  <si>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</si>
  <si>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</si>
  <si>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</si>
  <si>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</si>
  <si>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</si>
  <si>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</si>
  <si>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</si>
  <si>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</si>
  <si>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</si>
  <si>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</si>
  <si>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</si>
  <si>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</si>
  <si>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</si>
  <si>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</si>
  <si>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</si>
  <si>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</si>
  <si>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</si>
  <si>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</si>
  <si>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</si>
  <si>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</si>
  <si>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</si>
  <si>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</si>
  <si>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</si>
  <si>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</si>
  <si>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</si>
  <si>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</si>
  <si>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</si>
  <si>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</si>
  <si>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</si>
  <si>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</si>
  <si>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</si>
  <si>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</si>
  <si>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</si>
  <si>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</si>
  <si>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</si>
  <si>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</si>
  <si>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</si>
  <si>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</si>
  <si>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</si>
  <si>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</si>
  <si>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</si>
  <si>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</si>
  <si>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</si>
  <si>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</si>
  <si>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</si>
  <si>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</si>
  <si>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</si>
  <si>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</si>
  <si>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</si>
  <si>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</si>
  <si>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</si>
  <si>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</si>
  <si>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</si>
  <si>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</si>
  <si>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</si>
  <si>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</si>
  <si>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</si>
  <si>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</si>
  <si>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</si>
  <si>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</si>
  <si>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</si>
  <si>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</si>
  <si>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</si>
  <si>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</si>
  <si>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</si>
  <si>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</si>
  <si>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</si>
  <si>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</si>
  <si>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</si>
  <si>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</si>
  <si>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</si>
  <si>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</si>
  <si>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</si>
  <si>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</si>
  <si>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</si>
  <si>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</si>
  <si>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</si>
  <si>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</si>
  <si>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</si>
  <si>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</si>
  <si>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</si>
  <si>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</si>
  <si>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</si>
  <si>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</si>
  <si>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</si>
  <si>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</si>
  <si>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</si>
  <si>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</si>
  <si>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</si>
  <si>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</si>
  <si>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</si>
  <si>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</si>
  <si>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</si>
  <si>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</si>
  <si>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</si>
  <si>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</si>
  <si>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</si>
  <si>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</si>
  <si>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</si>
  <si>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</si>
  <si>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</si>
  <si>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</si>
  <si>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</si>
  <si>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</si>
  <si>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</si>
  <si>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</si>
  <si>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</si>
  <si>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</si>
  <si>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</si>
  <si>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</si>
  <si>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</si>
  <si>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</si>
  <si>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</si>
  <si>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</si>
  <si>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</si>
  <si>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</si>
  <si>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</si>
  <si>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</si>
  <si>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</si>
  <si>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</si>
  <si>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</si>
  <si>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</si>
  <si>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</si>
  <si>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</si>
  <si>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</si>
  <si>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</si>
  <si>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</si>
  <si>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</si>
  <si>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</si>
  <si>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</si>
  <si>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</si>
  <si>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</si>
  <si>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</si>
  <si>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</si>
  <si>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</si>
  <si>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</si>
  <si>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</si>
  <si>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</si>
  <si>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</si>
  <si>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</si>
  <si>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</si>
  <si>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</si>
  <si>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</si>
  <si>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</si>
  <si>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</si>
  <si>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</si>
  <si>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</si>
  <si>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</si>
  <si>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</si>
  <si>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</si>
  <si>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</si>
  <si>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</si>
  <si>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</si>
  <si>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</si>
  <si>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</si>
  <si>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</si>
  <si>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</si>
  <si>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</si>
  <si>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</si>
  <si>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</si>
  <si>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</si>
  <si>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</si>
  <si>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</si>
  <si>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</si>
  <si>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</si>
  <si>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</si>
  <si>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</si>
  <si>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</si>
  <si>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</si>
  <si>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</si>
  <si>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</si>
  <si>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</si>
  <si>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</si>
  <si>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</si>
  <si>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</si>
  <si>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</si>
  <si>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</si>
  <si>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</si>
  <si>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</si>
  <si>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</si>
  <si>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</si>
  <si>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</si>
  <si>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</si>
  <si>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</si>
  <si>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</si>
  <si>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</si>
  <si>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</si>
  <si>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</si>
  <si>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</si>
  <si>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</si>
  <si>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</si>
  <si>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</si>
  <si>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</si>
  <si>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</si>
  <si>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</si>
  <si>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</si>
  <si>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</si>
  <si>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</si>
  <si>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</si>
  <si>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</si>
  <si>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</si>
  <si>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</si>
  <si>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</si>
  <si>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</si>
  <si>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</si>
  <si>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</si>
  <si>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</si>
  <si>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</si>
  <si>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</si>
  <si>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</si>
  <si>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</si>
  <si>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</si>
  <si>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</si>
  <si>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</si>
  <si>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</si>
  <si>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</si>
  <si>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</si>
  <si>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</si>
  <si>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</si>
  <si>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</si>
  <si>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</si>
  <si>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</si>
  <si>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</si>
  <si>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</si>
  <si>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</si>
  <si>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</si>
  <si>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</si>
  <si>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</si>
  <si>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</si>
  <si>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</si>
  <si>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</si>
  <si>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</si>
  <si>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</si>
  <si>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</si>
  <si>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</si>
  <si>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</si>
  <si>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</si>
  <si>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</si>
  <si>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</si>
  <si>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</si>
  <si>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</si>
  <si>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</si>
  <si>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</si>
  <si>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</si>
  <si>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</si>
  <si>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</si>
  <si>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</si>
  <si>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</si>
  <si>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</si>
  <si>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</si>
  <si>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</si>
  <si>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</si>
  <si>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</si>
  <si>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</si>
  <si>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</si>
  <si>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</si>
  <si>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</si>
  <si>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</si>
  <si>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</si>
  <si>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</si>
  <si>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</si>
  <si>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</si>
  <si>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</si>
  <si>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</si>
  <si>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</si>
  <si>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</si>
  <si>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</si>
  <si>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</si>
  <si>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</si>
  <si>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</si>
  <si>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</si>
  <si>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</si>
  <si>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</si>
  <si>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</si>
  <si>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</si>
  <si>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</si>
  <si>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</si>
  <si>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</si>
  <si>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</si>
  <si>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</si>
  <si>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</si>
  <si>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</si>
  <si>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</si>
  <si>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</si>
  <si>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</si>
  <si>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</si>
  <si>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</si>
  <si>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</si>
  <si>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</si>
  <si>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</si>
  <si>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</si>
  <si>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</si>
  <si>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</si>
  <si>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</si>
  <si>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</si>
  <si>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</si>
  <si>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</si>
  <si>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</si>
  <si>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</si>
  <si>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</si>
  <si>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</si>
  <si>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</si>
  <si>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</si>
  <si>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</si>
  <si>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</si>
  <si>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</si>
  <si>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</si>
  <si>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</si>
  <si>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</si>
  <si>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</si>
  <si>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</si>
  <si>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</si>
  <si>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</si>
  <si>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</si>
  <si>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</si>
  <si>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</si>
  <si>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</si>
  <si>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</si>
  <si>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</si>
  <si>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</si>
  <si>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</si>
  <si>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</si>
  <si>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</si>
  <si>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</si>
  <si>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</si>
  <si>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</si>
  <si>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</si>
  <si>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</si>
  <si>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</si>
  <si>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</si>
  <si>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</si>
  <si>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</si>
  <si>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</si>
  <si>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</si>
  <si>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</si>
  <si>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</si>
  <si>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</si>
  <si>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</si>
  <si>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</si>
  <si>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</si>
  <si>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</si>
  <si>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</si>
  <si>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</si>
  <si>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</si>
  <si>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</si>
  <si>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</si>
  <si>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</si>
  <si>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</si>
  <si>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</si>
  <si>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</si>
  <si>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</si>
  <si>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</si>
  <si>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</si>
  <si>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</si>
  <si>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</si>
  <si>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</si>
  <si>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</si>
  <si>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</si>
  <si>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</si>
  <si>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</si>
  <si>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</si>
  <si>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</si>
  <si>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</si>
  <si>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</si>
  <si>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</si>
  <si>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</si>
  <si>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</si>
  <si>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</si>
  <si>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</si>
  <si>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</si>
  <si>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</si>
  <si>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</si>
  <si>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</si>
  <si>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</si>
  <si>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</si>
  <si>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</si>
  <si>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</si>
  <si>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</si>
  <si>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</si>
  <si>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</si>
  <si>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</si>
  <si>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</si>
  <si>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</si>
  <si>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</si>
  <si>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</si>
  <si>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</si>
  <si>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</si>
  <si>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</si>
  <si>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</si>
  <si>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</si>
  <si>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</si>
  <si>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</si>
  <si>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</si>
  <si>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</si>
  <si>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</si>
  <si>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</si>
  <si>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</si>
  <si>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</si>
  <si>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</si>
  <si>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</si>
  <si>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</si>
  <si>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</si>
  <si>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</si>
  <si>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</si>
  <si>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</si>
  <si>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</si>
  <si>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</si>
  <si>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</si>
  <si>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</si>
  <si>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</si>
  <si>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</si>
  <si>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</si>
  <si>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</si>
  <si>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</si>
  <si>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</si>
  <si>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</si>
  <si>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</si>
  <si>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</si>
  <si>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</si>
  <si>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</si>
  <si>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</si>
  <si>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</si>
  <si>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</si>
  <si>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</si>
  <si>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</si>
  <si>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</si>
  <si>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</si>
  <si>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</si>
  <si>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</si>
  <si>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</si>
  <si>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</si>
  <si>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</si>
  <si>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</si>
  <si>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</si>
  <si>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</si>
  <si>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</si>
  <si>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</si>
  <si>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</si>
  <si>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</si>
  <si>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</si>
  <si>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</si>
  <si>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</si>
  <si>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</si>
  <si>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</si>
  <si>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</si>
  <si>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</si>
  <si>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</si>
  <si>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</si>
  <si>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</si>
  <si>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</si>
  <si>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</si>
  <si>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</si>
  <si>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</si>
  <si>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</si>
  <si>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</si>
  <si>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</si>
  <si>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</si>
  <si>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</si>
  <si>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</si>
  <si>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</si>
  <si>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</si>
  <si>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</si>
  <si>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</si>
  <si>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</si>
  <si>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</si>
  <si>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</si>
  <si>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</si>
  <si>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</si>
  <si>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</si>
  <si>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</si>
  <si>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</si>
  <si>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</si>
  <si>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</si>
  <si>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</si>
  <si>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</si>
  <si>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</si>
  <si>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</si>
  <si>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</si>
  <si>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</si>
  <si>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</si>
  <si>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</si>
  <si>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</si>
  <si>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</si>
  <si>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</si>
  <si>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</si>
  <si>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</si>
  <si>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</si>
  <si>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</si>
  <si>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</si>
  <si>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</si>
  <si>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</si>
  <si>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</si>
  <si>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</si>
  <si>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</si>
  <si>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</si>
  <si>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</si>
  <si>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</si>
  <si>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</si>
  <si>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</si>
  <si>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</si>
  <si>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</si>
  <si>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</si>
  <si>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</si>
  <si>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</si>
  <si>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</si>
  <si>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</si>
  <si>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</si>
  <si>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</si>
  <si>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</si>
  <si>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</si>
  <si>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</si>
  <si>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</si>
  <si>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</si>
  <si>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</si>
  <si>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</si>
  <si>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</si>
  <si>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</si>
  <si>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</si>
  <si>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</si>
  <si>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</si>
  <si>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</si>
  <si>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</si>
  <si>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</si>
  <si>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</si>
  <si>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</si>
  <si>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</si>
  <si>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</si>
  <si>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</si>
  <si>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</si>
  <si>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</si>
  <si>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</si>
  <si>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</si>
  <si>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</si>
  <si>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</si>
  <si>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</si>
  <si>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</si>
  <si>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</si>
  <si>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</si>
  <si>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</si>
  <si>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</si>
  <si>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</si>
  <si>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</si>
  <si>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</si>
  <si>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</si>
  <si>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</si>
  <si>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</si>
  <si>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</si>
  <si>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</si>
  <si>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</si>
  <si>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</si>
  <si>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</si>
  <si>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</si>
  <si>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</si>
  <si>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</si>
  <si>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</si>
  <si>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</si>
  <si>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</si>
  <si>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</si>
  <si>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</si>
  <si>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</si>
  <si>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</si>
  <si>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</si>
  <si>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</si>
  <si>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</si>
  <si>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</si>
  <si>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</si>
  <si>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</si>
  <si>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</si>
  <si>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</si>
  <si>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</si>
  <si>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</si>
  <si>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</si>
  <si>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</si>
  <si>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</si>
  <si>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</si>
  <si>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</si>
  <si>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</si>
  <si>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</si>
  <si>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</si>
  <si>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</si>
  <si>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</si>
  <si>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</si>
  <si>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</si>
  <si>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</si>
  <si>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</si>
  <si>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</si>
  <si>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</si>
  <si>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</si>
  <si>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</si>
  <si>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</si>
  <si>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</si>
  <si>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</si>
  <si>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</si>
  <si>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</si>
  <si>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</si>
  <si>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</si>
  <si>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</si>
  <si>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</si>
  <si>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</si>
  <si>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</si>
  <si>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</si>
  <si>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</si>
  <si>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</si>
  <si>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</si>
  <si>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</si>
  <si>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</si>
  <si>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</si>
  <si>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</si>
  <si>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</si>
  <si>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</si>
  <si>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</si>
  <si>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</si>
  <si>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</si>
  <si>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</si>
  <si>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</si>
  <si>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</si>
  <si>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</si>
  <si>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</si>
  <si>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</si>
  <si>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</si>
  <si>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</si>
  <si>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</si>
  <si>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</si>
  <si>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</si>
  <si>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</si>
  <si>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</si>
  <si>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</si>
  <si>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</si>
  <si>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</si>
  <si>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</si>
  <si>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</si>
  <si>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</si>
  <si>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</si>
  <si>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</si>
  <si>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</si>
  <si>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</si>
  <si>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</si>
  <si>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</si>
  <si>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</si>
  <si>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</si>
  <si>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</si>
  <si>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</si>
  <si>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</si>
  <si>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</si>
  <si>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</si>
  <si>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</si>
  <si>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</si>
  <si>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</si>
  <si>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</si>
  <si>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</si>
  <si>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</si>
  <si>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</si>
  <si>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</si>
  <si>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</si>
  <si>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</si>
  <si>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</si>
  <si>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</si>
  <si>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</si>
  <si>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</si>
  <si>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</si>
  <si>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</si>
  <si>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</si>
  <si>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</si>
  <si>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</si>
  <si>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</si>
  <si>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</si>
  <si>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</si>
  <si>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</si>
  <si>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</si>
  <si>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</si>
  <si>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</si>
  <si>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</si>
  <si>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</si>
  <si>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</si>
  <si>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</si>
  <si>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</si>
  <si>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</si>
  <si>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</si>
  <si>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</si>
  <si>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</si>
  <si>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</si>
  <si>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</si>
  <si>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</si>
  <si>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</si>
  <si>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</si>
  <si>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</si>
  <si>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</si>
  <si>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</si>
  <si>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</si>
  <si>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</si>
  <si>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</si>
  <si>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</si>
  <si>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</si>
  <si>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</si>
  <si>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</si>
  <si>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</si>
  <si>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</si>
  <si>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</si>
  <si>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</si>
  <si>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</si>
  <si>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</si>
  <si>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</si>
  <si>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</si>
  <si>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</si>
  <si>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</si>
  <si>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</si>
  <si>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</si>
  <si>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</si>
  <si>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</si>
  <si>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</si>
  <si>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</si>
  <si>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</si>
  <si>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</si>
  <si>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</si>
  <si>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</si>
  <si>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</si>
  <si>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</si>
  <si>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</si>
  <si>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</si>
  <si>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</si>
  <si>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</si>
  <si>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</si>
  <si>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</si>
  <si>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</si>
  <si>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</si>
  <si>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</si>
  <si>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</si>
  <si>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</si>
  <si>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</si>
  <si>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</si>
  <si>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</si>
  <si>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</si>
  <si>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</si>
  <si>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</si>
  <si>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</si>
  <si>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</si>
  <si>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</si>
  <si>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</si>
  <si>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</si>
  <si>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</si>
  <si>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</si>
  <si>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</si>
  <si>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</si>
  <si>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</si>
  <si>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</si>
  <si>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</si>
  <si>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</si>
  <si>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</si>
  <si>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</si>
  <si>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</si>
  <si>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</si>
  <si>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</si>
  <si>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</si>
  <si>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</si>
  <si>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</si>
  <si>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</si>
  <si>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</si>
  <si>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</si>
  <si>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</si>
  <si>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</si>
  <si>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</si>
  <si>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</si>
  <si>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</si>
  <si>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</si>
  <si>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</si>
  <si>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</si>
  <si>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</si>
  <si>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</si>
  <si>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</si>
  <si>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</si>
  <si>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</si>
  <si>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</si>
  <si>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</si>
  <si>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</si>
  <si>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</si>
  <si>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</si>
  <si>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</si>
  <si>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</si>
  <si>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</si>
  <si>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</si>
  <si>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</si>
  <si>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</si>
  <si>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</si>
  <si>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</si>
  <si>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</si>
  <si>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</si>
  <si>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</si>
  <si>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</si>
  <si>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</si>
  <si>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</si>
  <si>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</si>
  <si>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</si>
  <si>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</si>
  <si>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</si>
  <si>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</si>
  <si>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</si>
  <si>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</si>
  <si>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</si>
  <si>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</si>
  <si>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</si>
  <si>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</si>
  <si>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</si>
  <si>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</si>
  <si>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</si>
  <si>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</si>
  <si>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</si>
  <si>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</si>
  <si>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</si>
  <si>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</si>
  <si>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</si>
  <si>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</si>
  <si>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</si>
  <si>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</si>
  <si>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</si>
  <si>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</si>
  <si>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</si>
  <si>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</si>
  <si>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</si>
  <si>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</si>
  <si>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</si>
  <si>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</si>
  <si>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</si>
  <si>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</si>
  <si>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</si>
  <si>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</si>
  <si>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</si>
  <si>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</si>
  <si>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</si>
  <si>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</si>
  <si>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</si>
  <si>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</si>
  <si>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</si>
  <si>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</si>
  <si>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</si>
  <si>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</si>
  <si>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</si>
  <si>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</si>
  <si>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</si>
  <si>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</si>
  <si>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</si>
  <si>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</si>
  <si>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</si>
  <si>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</si>
  <si>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</si>
  <si>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</si>
  <si>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</si>
  <si>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</si>
  <si>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</si>
  <si>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</si>
  <si>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</si>
  <si>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</si>
  <si>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</si>
  <si>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</si>
  <si>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</si>
  <si>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</si>
  <si>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</si>
  <si>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</si>
  <si>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</si>
  <si>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</si>
  <si>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</si>
  <si>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</si>
  <si>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</si>
  <si>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</si>
  <si>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</si>
  <si>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</si>
  <si>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</si>
  <si>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</si>
  <si>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</si>
  <si>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</si>
  <si>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</si>
  <si>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</si>
  <si>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</si>
  <si>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</si>
  <si>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</si>
  <si>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</si>
  <si>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</si>
  <si>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</si>
  <si>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</si>
  <si>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</si>
  <si>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</si>
  <si>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</si>
  <si>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</si>
  <si>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</si>
  <si>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</si>
  <si>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</si>
  <si>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</si>
  <si>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</si>
  <si>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</si>
  <si>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</si>
  <si>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</si>
  <si>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</si>
  <si>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</si>
  <si>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</si>
  <si>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</si>
  <si>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</si>
  <si>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</si>
  <si>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</si>
  <si>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</si>
  <si>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</si>
  <si>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</si>
  <si>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</si>
  <si>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</si>
  <si>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</si>
  <si>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</si>
  <si>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</si>
  <si>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</si>
  <si>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</si>
  <si>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</si>
  <si>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</si>
  <si>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</si>
  <si>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</si>
  <si>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</si>
  <si>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</si>
  <si>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</si>
  <si>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</si>
  <si>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</si>
  <si>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</si>
  <si>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</si>
  <si>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</si>
  <si>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</si>
  <si>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</si>
  <si>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</si>
  <si>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</si>
  <si>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</si>
  <si>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</si>
  <si>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</si>
  <si>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</si>
  <si>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</si>
  <si>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</si>
  <si>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</si>
  <si>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</si>
  <si>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</si>
  <si>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</si>
  <si>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</si>
  <si>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</si>
  <si>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</si>
  <si>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</si>
  <si>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</si>
  <si>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</si>
  <si>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</si>
  <si>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</si>
  <si>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</si>
  <si>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</si>
  <si>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</si>
  <si>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</si>
  <si>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</si>
  <si>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</si>
  <si>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</si>
  <si>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</si>
  <si>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</si>
  <si>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</si>
  <si>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</si>
  <si>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</si>
  <si>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</si>
  <si>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</si>
  <si>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</si>
  <si>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</si>
  <si>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</si>
  <si>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</si>
  <si>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</si>
  <si>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</si>
  <si>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</si>
  <si>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</si>
  <si>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</si>
  <si>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</si>
  <si>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</si>
  <si>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</si>
  <si>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</si>
  <si>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</si>
  <si>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</si>
  <si>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</si>
  <si>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</si>
  <si>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</si>
  <si>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</si>
  <si>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</si>
  <si>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</si>
  <si>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</si>
  <si>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</si>
  <si>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</si>
  <si>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</si>
  <si>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</si>
  <si>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</si>
  <si>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</si>
  <si>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</si>
  <si>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</si>
  <si>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</si>
  <si>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</si>
  <si>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</si>
  <si>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</si>
  <si>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</si>
  <si>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</si>
  <si>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</si>
  <si>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</si>
  <si>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</si>
  <si>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</si>
  <si>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</si>
  <si>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</si>
  <si>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</si>
  <si>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</si>
  <si>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</si>
  <si>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</si>
  <si>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</si>
  <si>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</si>
  <si>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</si>
  <si>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</si>
  <si>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</si>
  <si>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</si>
  <si>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</si>
  <si>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</si>
  <si>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</si>
  <si>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</si>
  <si>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</si>
  <si>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</si>
  <si>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</si>
  <si>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</si>
  <si>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</si>
  <si>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</si>
  <si>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</si>
  <si>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</si>
  <si>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</si>
  <si>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</si>
  <si>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</si>
  <si>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</si>
  <si>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</si>
  <si>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</si>
  <si>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</si>
  <si>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</si>
  <si>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</si>
  <si>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</si>
  <si>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</si>
  <si>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</si>
  <si>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</si>
  <si>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</si>
  <si>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</si>
  <si>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</si>
  <si>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</si>
  <si>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</si>
  <si>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</si>
  <si>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</si>
  <si>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</si>
  <si>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</si>
  <si>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</si>
  <si>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</si>
  <si>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</si>
  <si>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</si>
  <si>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</si>
  <si>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</si>
  <si>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</si>
  <si>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</si>
  <si>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</si>
  <si>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</si>
  <si>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</si>
  <si>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</si>
  <si>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</si>
  <si>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</si>
  <si>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</si>
  <si>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</si>
  <si>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</si>
  <si>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</si>
  <si>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</si>
  <si>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</si>
  <si>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</si>
  <si>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</si>
  <si>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</si>
  <si>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</si>
  <si>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</si>
  <si>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</si>
  <si>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</si>
  <si>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</si>
  <si>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</si>
  <si>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</si>
  <si>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</si>
  <si>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</si>
  <si>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</si>
  <si>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</si>
  <si>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</si>
  <si>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</si>
  <si>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</si>
  <si>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</si>
  <si>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</si>
  <si>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</si>
  <si>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</si>
  <si>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</si>
  <si>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</si>
  <si>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</si>
  <si>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</si>
  <si>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</si>
  <si>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</si>
  <si>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</si>
  <si>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</si>
  <si>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</si>
  <si>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</si>
  <si>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</si>
  <si>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</si>
  <si>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</si>
  <si>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</si>
  <si>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</si>
  <si>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</si>
  <si>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</si>
  <si>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</si>
  <si>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</si>
  <si>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</si>
  <si>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</si>
  <si>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</si>
  <si>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</si>
  <si>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</si>
  <si>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</si>
  <si>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</si>
  <si>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</si>
  <si>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</si>
  <si>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</si>
  <si>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</si>
  <si>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</si>
  <si>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</si>
  <si>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</si>
  <si>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</si>
  <si>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</si>
  <si>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</si>
  <si>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</si>
  <si>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</si>
  <si>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</si>
  <si>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</si>
  <si>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</si>
  <si>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</si>
  <si>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</si>
  <si>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</si>
  <si>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</si>
  <si>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</si>
  <si>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</si>
  <si>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</si>
  <si>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</si>
  <si>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</si>
  <si>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</si>
  <si>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</si>
  <si>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</si>
  <si>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</si>
  <si>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</si>
  <si>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</si>
  <si>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</si>
  <si>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</si>
  <si>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</si>
  <si>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</si>
  <si>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</si>
  <si>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</si>
  <si>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</si>
  <si>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</si>
  <si>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</si>
  <si>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</si>
  <si>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</si>
  <si>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</si>
  <si>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</si>
  <si>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</si>
  <si>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</si>
  <si>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</si>
  <si>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</si>
  <si>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</si>
  <si>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</si>
  <si>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</si>
  <si>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</si>
  <si>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</si>
  <si>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</si>
  <si>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</si>
  <si>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</si>
  <si>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</si>
  <si>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</si>
  <si>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</si>
  <si>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</si>
  <si>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</si>
  <si>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</si>
  <si>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</si>
  <si>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</si>
  <si>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</si>
  <si>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</si>
  <si>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</si>
  <si>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</si>
  <si>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</si>
  <si>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</si>
  <si>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</si>
  <si>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</si>
  <si>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</si>
  <si>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</si>
  <si>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</si>
  <si>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</si>
  <si>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</si>
  <si>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</si>
  <si>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</si>
  <si>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</si>
  <si>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</si>
  <si>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</si>
  <si>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</si>
  <si>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</si>
  <si>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</si>
  <si>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</si>
  <si>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</si>
  <si>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</si>
  <si>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</si>
  <si>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</si>
  <si>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</si>
  <si>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</si>
  <si>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</si>
  <si>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</si>
  <si>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</si>
  <si>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</si>
  <si>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</si>
  <si>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</si>
  <si>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</si>
  <si>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</si>
  <si>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</si>
  <si>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</si>
  <si>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</si>
  <si>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</si>
  <si>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</si>
  <si>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</si>
  <si>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</si>
  <si>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</si>
  <si>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</si>
  <si>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</si>
  <si>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</si>
  <si>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</si>
  <si>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</si>
  <si>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</si>
  <si>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</si>
  <si>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</si>
  <si>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</si>
  <si>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</si>
  <si>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</si>
  <si>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</si>
  <si>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</si>
  <si>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</si>
  <si>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</si>
  <si>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</si>
  <si>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</si>
  <si>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</si>
  <si>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</si>
  <si>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</si>
  <si>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</si>
  <si>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</si>
  <si>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</si>
  <si>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</si>
  <si>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</si>
  <si>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</si>
  <si>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</si>
  <si>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</si>
  <si>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</si>
  <si>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</si>
  <si>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</si>
  <si>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</si>
  <si>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</si>
  <si>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</si>
  <si>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</si>
  <si>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</si>
  <si>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</si>
  <si>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</si>
  <si>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</si>
  <si>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</si>
  <si>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</si>
  <si>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</si>
  <si>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</si>
  <si>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</si>
  <si>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</si>
  <si>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</si>
  <si>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</si>
  <si>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</si>
  <si>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</si>
  <si>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</si>
  <si>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</si>
  <si>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</si>
  <si>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</si>
  <si>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</si>
  <si>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</si>
  <si>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</si>
  <si>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</si>
  <si>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</si>
  <si>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</si>
  <si>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</si>
  <si>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</si>
  <si>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</si>
  <si>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</si>
  <si>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</si>
  <si>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</si>
  <si>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</si>
  <si>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</si>
  <si>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</si>
  <si>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</si>
  <si>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</si>
  <si>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</si>
  <si>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</si>
  <si>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</si>
  <si>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</si>
  <si>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</si>
  <si>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</si>
  <si>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</si>
  <si>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</si>
  <si>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</si>
  <si>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</si>
  <si>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</si>
  <si>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</si>
  <si>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</si>
  <si>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</si>
  <si>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</si>
  <si>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</si>
  <si>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</si>
  <si>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</si>
  <si>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</si>
  <si>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</si>
  <si>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</si>
  <si>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</si>
  <si>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</si>
  <si>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</si>
  <si>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</si>
  <si>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</si>
  <si>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</si>
  <si>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</si>
  <si>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</si>
  <si>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</si>
  <si>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</si>
  <si>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</si>
  <si>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</si>
  <si>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</si>
  <si>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</si>
  <si>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</si>
  <si>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</si>
  <si>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</si>
  <si>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</si>
  <si>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</si>
  <si>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</si>
  <si>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</si>
  <si>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</si>
  <si>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</si>
  <si>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</si>
  <si>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</si>
  <si>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</si>
  <si>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</si>
  <si>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</si>
  <si>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</si>
  <si>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</si>
  <si>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</si>
  <si>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</si>
  <si>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</si>
  <si>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</si>
  <si>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</si>
  <si>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</si>
  <si>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</si>
  <si>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</si>
  <si>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</si>
  <si>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</si>
  <si>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</si>
  <si>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</si>
  <si>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</si>
  <si>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</si>
  <si>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</si>
  <si>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</si>
  <si>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</si>
  <si>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</si>
  <si>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</si>
  <si>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</si>
  <si>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</si>
  <si>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</si>
  <si>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</si>
  <si>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</si>
  <si>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</si>
  <si>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</si>
  <si>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</si>
  <si>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</si>
  <si>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</si>
  <si>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</si>
  <si>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</si>
  <si>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</si>
  <si>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</si>
  <si>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</si>
  <si>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</si>
  <si>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</si>
  <si>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</si>
  <si>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</si>
  <si>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</si>
  <si>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</si>
  <si>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</si>
  <si>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</si>
  <si>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</si>
  <si>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</si>
  <si>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</si>
  <si>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</si>
  <si>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</si>
  <si>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</si>
  <si>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</si>
  <si>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</si>
  <si>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</si>
  <si>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</si>
  <si>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</si>
  <si>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</si>
  <si>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</si>
  <si>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</si>
  <si>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</si>
  <si>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</si>
  <si>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</si>
  <si>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</si>
  <si>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</si>
  <si>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</si>
  <si>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</si>
  <si>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</si>
  <si>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</si>
  <si>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</si>
  <si>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</si>
  <si>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</si>
  <si>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</si>
  <si>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</si>
  <si>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</si>
  <si>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</si>
  <si>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</si>
  <si>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</si>
  <si>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</si>
  <si>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</si>
  <si>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</si>
  <si>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</si>
  <si>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</si>
  <si>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</si>
  <si>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</si>
  <si>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</si>
  <si>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</si>
  <si>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</si>
  <si>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</si>
  <si>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</si>
  <si>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</si>
  <si>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</si>
  <si>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</si>
  <si>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</si>
  <si>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</si>
  <si>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</si>
  <si>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</si>
  <si>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</si>
  <si>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</si>
  <si>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</si>
  <si>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</si>
  <si>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</si>
  <si>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</si>
  <si>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</si>
  <si>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</si>
  <si>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</si>
  <si>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</si>
  <si>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</si>
  <si>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</si>
  <si>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</si>
  <si>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</si>
  <si>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</si>
  <si>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</si>
  <si>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</si>
  <si>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</si>
  <si>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</si>
  <si>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</si>
  <si>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</si>
  <si>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</si>
  <si>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</si>
  <si>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</si>
  <si>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</si>
  <si>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</si>
  <si>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</si>
  <si>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</si>
  <si>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</si>
  <si>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</si>
  <si>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</si>
  <si>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</si>
  <si>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</si>
  <si>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(Al 31 de Mayo del 2017)</t>
  </si>
  <si>
    <t>Acumulada Mayo 2017</t>
  </si>
  <si>
    <t>Deprec. a Registrar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</si>
</sst>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P40" activePane="bottomRight" state="frozen"/>
      <selection sqref="A1:T2"/>
      <selection pane="topRight" sqref="A1:T2"/>
      <selection pane="bottomLeft" sqref="A1:T2"/>
      <selection pane="bottomRight" activeCell="U51" sqref="U51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6" s="371" customFormat="1" ht="20.25" x14ac:dyDescent="0.3">
      <c r="A2" s="666" t="s">
        <v>2084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6" s="372" customFormat="1" ht="20.25" x14ac:dyDescent="0.3">
      <c r="A3" s="665" t="s">
        <v>2788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42886</v>
      </c>
    </row>
    <row r="5" spans="1:26" x14ac:dyDescent="0.25">
      <c r="H5" s="667" t="s">
        <v>2</v>
      </c>
      <c r="I5" s="668"/>
      <c r="J5" s="669"/>
      <c r="Q5" s="670" t="s">
        <v>3</v>
      </c>
      <c r="R5" s="671"/>
      <c r="S5" s="672"/>
      <c r="T5" s="417"/>
      <c r="Z5" s="120">
        <f>+Z4</f>
        <v>42886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2789</v>
      </c>
      <c r="T6" s="10" t="s">
        <v>2790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24661.683333333334</v>
      </c>
      <c r="T7" s="15">
        <f>S7-R7</f>
        <v>3244.9583333333358</v>
      </c>
      <c r="U7" s="134">
        <f>N7-S7</f>
        <v>53218.316666666666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38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1002.9124583333332</v>
      </c>
      <c r="T9" s="15">
        <f>S9-R9</f>
        <v>716.36604166666666</v>
      </c>
      <c r="U9" s="453">
        <f>N9-S9</f>
        <v>7594.4800416666667</v>
      </c>
      <c r="X9" s="502"/>
      <c r="Y9" s="483"/>
      <c r="Z9" s="43">
        <f t="shared" ref="Z9:Z35" si="0">IF((DATEDIF(G9,Z$5,"m"))&gt;=60,60,(DATEDIF(G9,Z$5,"m")))</f>
        <v>7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1002.9124583333332</v>
      </c>
      <c r="T10" s="15">
        <f t="shared" ref="T10:T35" si="3">S10-R10</f>
        <v>716.36604166666666</v>
      </c>
      <c r="U10" s="453">
        <f t="shared" ref="U10:U35" si="4">N10-S10</f>
        <v>7594.4800416666667</v>
      </c>
      <c r="X10" s="502"/>
      <c r="Y10" s="483"/>
      <c r="Z10" s="43">
        <f t="shared" si="0"/>
        <v>7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1002.9124583333332</v>
      </c>
      <c r="T11" s="15">
        <f t="shared" si="3"/>
        <v>716.36604166666666</v>
      </c>
      <c r="U11" s="453">
        <f t="shared" si="4"/>
        <v>7594.4800416666667</v>
      </c>
      <c r="X11" s="502"/>
      <c r="Y11" s="483"/>
      <c r="Z11" s="43">
        <f t="shared" si="0"/>
        <v>7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1002.9124583333332</v>
      </c>
      <c r="T12" s="15">
        <f t="shared" si="3"/>
        <v>716.36604166666666</v>
      </c>
      <c r="U12" s="453">
        <f t="shared" si="4"/>
        <v>7594.4800416666667</v>
      </c>
      <c r="X12" s="502"/>
      <c r="Y12" s="483"/>
      <c r="Z12" s="43">
        <f t="shared" si="0"/>
        <v>7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1002.9124583333332</v>
      </c>
      <c r="T13" s="15">
        <f t="shared" si="3"/>
        <v>716.36604166666666</v>
      </c>
      <c r="U13" s="453">
        <f t="shared" si="4"/>
        <v>7594.4800416666667</v>
      </c>
      <c r="X13" s="502"/>
      <c r="Y13" s="483"/>
      <c r="Z13" s="43">
        <f t="shared" si="0"/>
        <v>7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1002.9124583333332</v>
      </c>
      <c r="T14" s="15">
        <f t="shared" si="3"/>
        <v>716.36604166666666</v>
      </c>
      <c r="U14" s="453">
        <f t="shared" si="4"/>
        <v>7594.4800416666667</v>
      </c>
      <c r="X14" s="502"/>
      <c r="Y14" s="483"/>
      <c r="Z14" s="43">
        <f t="shared" si="0"/>
        <v>7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1002.9124583333332</v>
      </c>
      <c r="T15" s="15">
        <f t="shared" si="3"/>
        <v>716.36604166666666</v>
      </c>
      <c r="U15" s="453">
        <f t="shared" si="4"/>
        <v>7594.4800416666667</v>
      </c>
      <c r="X15" s="502"/>
      <c r="Y15" s="483"/>
      <c r="Z15" s="43">
        <f t="shared" si="0"/>
        <v>7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1002.9124583333332</v>
      </c>
      <c r="T16" s="15">
        <f t="shared" si="3"/>
        <v>716.36604166666666</v>
      </c>
      <c r="U16" s="453">
        <f t="shared" si="4"/>
        <v>7594.4800416666667</v>
      </c>
      <c r="X16" s="502"/>
      <c r="Y16" s="483"/>
      <c r="Z16" s="43">
        <f t="shared" si="0"/>
        <v>7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1002.9124583333332</v>
      </c>
      <c r="T17" s="15">
        <f t="shared" si="3"/>
        <v>716.36604166666666</v>
      </c>
      <c r="U17" s="453">
        <f t="shared" si="4"/>
        <v>7594.4800416666667</v>
      </c>
      <c r="X17" s="502"/>
      <c r="Y17" s="483"/>
      <c r="Z17" s="43">
        <f t="shared" si="0"/>
        <v>7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1002.9124583333332</v>
      </c>
      <c r="T18" s="15">
        <f t="shared" si="3"/>
        <v>716.36604166666666</v>
      </c>
      <c r="U18" s="453">
        <f t="shared" si="4"/>
        <v>7594.4800416666667</v>
      </c>
      <c r="X18" s="502"/>
      <c r="Y18" s="483"/>
      <c r="Z18" s="43">
        <f t="shared" si="0"/>
        <v>7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1002.9124583333332</v>
      </c>
      <c r="T19" s="15">
        <f t="shared" si="3"/>
        <v>716.36604166666666</v>
      </c>
      <c r="U19" s="453">
        <f t="shared" si="4"/>
        <v>7594.4800416666667</v>
      </c>
      <c r="X19" s="502"/>
      <c r="Y19" s="483"/>
      <c r="Z19" s="43">
        <f t="shared" si="0"/>
        <v>7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1002.9124583333332</v>
      </c>
      <c r="T20" s="15">
        <f t="shared" si="3"/>
        <v>716.36604166666666</v>
      </c>
      <c r="U20" s="453">
        <f t="shared" si="4"/>
        <v>7594.4800416666667</v>
      </c>
      <c r="X20" s="502"/>
      <c r="Y20" s="483"/>
      <c r="Z20" s="43">
        <f t="shared" si="0"/>
        <v>7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1002.9124583333332</v>
      </c>
      <c r="T21" s="15">
        <f t="shared" si="3"/>
        <v>716.36604166666666</v>
      </c>
      <c r="U21" s="453">
        <f t="shared" si="4"/>
        <v>7594.4800416666667</v>
      </c>
      <c r="X21" s="502"/>
      <c r="Y21" s="483"/>
      <c r="Z21" s="43">
        <f t="shared" si="0"/>
        <v>7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1002.9124583333332</v>
      </c>
      <c r="T22" s="15">
        <f t="shared" si="3"/>
        <v>716.36604166666666</v>
      </c>
      <c r="U22" s="453">
        <f t="shared" si="4"/>
        <v>7594.4800416666667</v>
      </c>
      <c r="X22" s="502"/>
      <c r="Y22" s="483"/>
      <c r="Z22" s="43">
        <f t="shared" si="0"/>
        <v>7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1002.9124583333332</v>
      </c>
      <c r="T23" s="15">
        <f t="shared" si="3"/>
        <v>716.36604166666666</v>
      </c>
      <c r="U23" s="453">
        <f t="shared" si="4"/>
        <v>7594.4800416666667</v>
      </c>
      <c r="X23" s="502"/>
      <c r="Y23" s="483"/>
      <c r="Z23" s="43">
        <f t="shared" si="0"/>
        <v>7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1002.9124583333332</v>
      </c>
      <c r="T24" s="15">
        <f t="shared" si="3"/>
        <v>716.36604166666666</v>
      </c>
      <c r="U24" s="453">
        <f t="shared" si="4"/>
        <v>7594.4800416666667</v>
      </c>
      <c r="X24" s="502"/>
      <c r="Y24" s="483"/>
      <c r="Z24" s="43">
        <f t="shared" si="0"/>
        <v>7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1002.9124583333332</v>
      </c>
      <c r="T25" s="15">
        <f t="shared" si="3"/>
        <v>716.36604166666666</v>
      </c>
      <c r="U25" s="453">
        <f t="shared" si="4"/>
        <v>7594.4800416666667</v>
      </c>
      <c r="X25" s="502"/>
      <c r="Y25" s="483"/>
      <c r="Z25" s="43">
        <f t="shared" si="0"/>
        <v>7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1002.9124583333332</v>
      </c>
      <c r="T26" s="15">
        <f t="shared" si="3"/>
        <v>716.36604166666666</v>
      </c>
      <c r="U26" s="453">
        <f t="shared" si="4"/>
        <v>7594.4800416666667</v>
      </c>
      <c r="X26" s="502"/>
      <c r="Y26" s="483"/>
      <c r="Z26" s="43">
        <f t="shared" si="0"/>
        <v>7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1002.9124583333332</v>
      </c>
      <c r="T27" s="15">
        <f t="shared" si="3"/>
        <v>716.36604166666666</v>
      </c>
      <c r="U27" s="453">
        <f t="shared" si="4"/>
        <v>7594.4800416666667</v>
      </c>
      <c r="X27" s="502"/>
      <c r="Y27" s="483"/>
      <c r="Z27" s="43">
        <f t="shared" si="0"/>
        <v>7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1002.9124583333332</v>
      </c>
      <c r="T28" s="15">
        <f t="shared" si="3"/>
        <v>716.36604166666666</v>
      </c>
      <c r="U28" s="453">
        <f t="shared" si="4"/>
        <v>7594.4800416666667</v>
      </c>
      <c r="X28" s="502"/>
      <c r="Y28" s="483"/>
      <c r="Z28" s="43">
        <f t="shared" si="0"/>
        <v>7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1002.9124583333332</v>
      </c>
      <c r="T29" s="15">
        <f t="shared" si="3"/>
        <v>716.36604166666666</v>
      </c>
      <c r="U29" s="453">
        <f t="shared" si="4"/>
        <v>7594.4800416666667</v>
      </c>
      <c r="X29" s="502"/>
      <c r="Y29" s="483"/>
      <c r="Z29" s="43">
        <f t="shared" si="0"/>
        <v>7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1002.9124583333332</v>
      </c>
      <c r="T30" s="15">
        <f t="shared" si="3"/>
        <v>716.36604166666666</v>
      </c>
      <c r="U30" s="453">
        <f t="shared" si="4"/>
        <v>7594.4800416666667</v>
      </c>
      <c r="X30" s="502"/>
      <c r="Y30" s="483"/>
      <c r="Z30" s="43">
        <f t="shared" si="0"/>
        <v>7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1002.9124583333332</v>
      </c>
      <c r="T31" s="15">
        <f t="shared" si="3"/>
        <v>716.36604166666666</v>
      </c>
      <c r="U31" s="453">
        <f t="shared" si="4"/>
        <v>7594.4800416666667</v>
      </c>
      <c r="X31" s="502"/>
      <c r="Y31" s="483"/>
      <c r="Z31" s="43">
        <f t="shared" si="0"/>
        <v>7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1002.9124583333332</v>
      </c>
      <c r="T32" s="15">
        <f t="shared" si="3"/>
        <v>716.36604166666666</v>
      </c>
      <c r="U32" s="453">
        <f t="shared" si="4"/>
        <v>7594.4800416666667</v>
      </c>
      <c r="X32" s="502"/>
      <c r="Y32" s="483"/>
      <c r="Z32" s="43">
        <f t="shared" si="0"/>
        <v>7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1002.9124583333332</v>
      </c>
      <c r="T33" s="15">
        <f t="shared" si="3"/>
        <v>716.36604166666666</v>
      </c>
      <c r="U33" s="453">
        <f t="shared" si="4"/>
        <v>7594.4800416666667</v>
      </c>
      <c r="X33" s="502"/>
      <c r="Y33" s="483"/>
      <c r="Z33" s="43">
        <f t="shared" si="0"/>
        <v>7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1002.9124583333332</v>
      </c>
      <c r="T34" s="15">
        <f t="shared" si="3"/>
        <v>716.36604166666666</v>
      </c>
      <c r="U34" s="453">
        <f t="shared" si="4"/>
        <v>7594.4800416666667</v>
      </c>
      <c r="X34" s="502"/>
      <c r="Y34" s="483"/>
      <c r="Z34" s="43">
        <f t="shared" si="0"/>
        <v>7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1002.9124583333332</v>
      </c>
      <c r="T35" s="15">
        <f t="shared" si="3"/>
        <v>716.36604166666666</v>
      </c>
      <c r="U35" s="453">
        <f t="shared" si="4"/>
        <v>7594.4800416666667</v>
      </c>
      <c r="X35" s="502"/>
      <c r="Y35" s="483"/>
      <c r="Z35" s="43">
        <f t="shared" si="0"/>
        <v>7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27078.63637499998</v>
      </c>
      <c r="T36" s="114">
        <f>SUM(T9:T35)</f>
        <v>19341.883125</v>
      </c>
      <c r="U36" s="114">
        <f>SUM(U9:U35)</f>
        <v>205050.96112499991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1031.4333333333334</v>
      </c>
      <c r="T38" s="15">
        <f t="shared" ref="T38:T39" si="7">S38-R38</f>
        <v>1031.4333333333334</v>
      </c>
      <c r="U38" s="453">
        <f t="shared" ref="U38:U39" si="8">N38-S38</f>
        <v>11346.766666666666</v>
      </c>
      <c r="X38" s="502"/>
      <c r="Y38" s="483"/>
      <c r="Z38" s="43">
        <f>IF((DATEDIF(G38,Z$5,"m"))&gt;=60,60,(DATEDIF(G38,Z$5,"m")))</f>
        <v>5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1031.4333333333334</v>
      </c>
      <c r="T39" s="15">
        <f t="shared" si="7"/>
        <v>1031.4333333333334</v>
      </c>
      <c r="U39" s="453">
        <f t="shared" si="8"/>
        <v>11346.766666666666</v>
      </c>
      <c r="X39" s="502"/>
      <c r="Y39" s="483"/>
      <c r="Z39" s="43">
        <f>IF((DATEDIF(G39,Z$5,"m"))&gt;=60,60,(DATEDIF(G39,Z$5,"m")))</f>
        <v>5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2062.8666666666668</v>
      </c>
      <c r="T40" s="114">
        <f t="shared" si="9"/>
        <v>2062.8666666666668</v>
      </c>
      <c r="U40" s="114">
        <f t="shared" si="9"/>
        <v>22693.533333333333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559.40466666666669</v>
      </c>
      <c r="T42" s="15">
        <f t="shared" ref="T42" si="12">S42-R42</f>
        <v>559.40466666666669</v>
      </c>
      <c r="U42" s="453">
        <f t="shared" ref="U42" si="13">N42-S42</f>
        <v>16223.735333333332</v>
      </c>
      <c r="X42" s="502"/>
      <c r="Y42" s="483"/>
      <c r="Z42" s="43">
        <f>IF((DATEDIF(G42,Z$5,"m"))&gt;=60,60,(DATEDIF(G42,Z$5,"m")))</f>
        <v>2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559.40466666666669</v>
      </c>
      <c r="T43" s="15">
        <f t="shared" ref="T43" si="16">S43-R43</f>
        <v>559.40466666666669</v>
      </c>
      <c r="U43" s="453">
        <f t="shared" ref="U43" si="17">N43-S43</f>
        <v>16223.735333333332</v>
      </c>
      <c r="X43" s="502"/>
      <c r="Y43" s="483"/>
      <c r="Z43" s="43">
        <f>IF((DATEDIF(G43,Z$5,"m"))&gt;=60,60,(DATEDIF(G43,Z$5,"m")))</f>
        <v>2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1118.8093333333334</v>
      </c>
      <c r="T44" s="114">
        <f t="shared" si="19"/>
        <v>1118.8093333333334</v>
      </c>
      <c r="U44" s="114">
        <f t="shared" si="19"/>
        <v>32447.470666666664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731.58333333333337</v>
      </c>
      <c r="T46" s="15">
        <f t="shared" ref="T46" si="22">S46-R46</f>
        <v>731.58333333333337</v>
      </c>
      <c r="U46" s="453">
        <f t="shared" ref="U46" si="23">N46-S46</f>
        <v>43164.416666666664</v>
      </c>
      <c r="X46" s="502"/>
      <c r="Y46" s="483"/>
      <c r="Z46" s="43">
        <f>IF((DATEDIF(G46,Z$5,"m"))&gt;=60,60,(DATEDIF(G46,Z$5,"m")))</f>
        <v>1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731.58333333333337</v>
      </c>
      <c r="T47" s="114">
        <f t="shared" si="25"/>
        <v>731.58333333333337</v>
      </c>
      <c r="U47" s="114">
        <f t="shared" si="25"/>
        <v>43164.416666666664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55653.57904166665</v>
      </c>
      <c r="T50" s="487">
        <f>SUM(T7)+T36+T40+T44+T47</f>
        <v>26500.100791666671</v>
      </c>
      <c r="U50" s="487">
        <f>SUM(U7)+U36+U40+U44+U47</f>
        <v>356574.69845833327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K1" zoomScaleNormal="100" workbookViewId="0">
      <selection activeCell="Q22" sqref="Q2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2257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31 de Mayo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42886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Mayo 2017</v>
      </c>
      <c r="T7" s="10" t="str">
        <f>+'Camaras Fotograficas y de Video'!$T$6</f>
        <v>Deprec. a Registrar Mayo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2286.385416666667</v>
      </c>
      <c r="T11" s="15">
        <f>S11-R11</f>
        <v>110.98958333333348</v>
      </c>
      <c r="U11" s="378">
        <f>N11-S11</f>
        <v>378.36458333333303</v>
      </c>
      <c r="Z11" s="43">
        <f>IF((DATEDIF(G11,Z$5,"m"))&gt;=120,120,(DATEDIF(G11,Z$5,"m")))</f>
        <v>103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2286.385416666667</v>
      </c>
      <c r="T12" s="114">
        <f t="shared" si="2"/>
        <v>110.98958333333348</v>
      </c>
      <c r="U12" s="114">
        <f t="shared" si="2"/>
        <v>381.36458333333303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3743.954666666667</v>
      </c>
      <c r="T15" s="76">
        <f t="shared" ref="T15:T17" si="3">+S15-R15</f>
        <v>668.5633333333335</v>
      </c>
      <c r="U15" s="582">
        <f>N15-S15</f>
        <v>4279.8053333333337</v>
      </c>
      <c r="X15" s="583">
        <f>((2011-J15)*12)+(12-I15)+1</f>
        <v>-36</v>
      </c>
      <c r="Y15" s="52"/>
      <c r="Z15" s="43">
        <f>IF((DATEDIF(G15,Z$5,"m"))&gt;=60,60,(DATEDIF(G15,Z$5,"m")))</f>
        <v>28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2298.5666666666666</v>
      </c>
      <c r="T16" s="76">
        <f t="shared" si="3"/>
        <v>410.45833333333326</v>
      </c>
      <c r="U16" s="582">
        <f>N16-S16</f>
        <v>2627.9333333333334</v>
      </c>
      <c r="X16" s="583">
        <f>((2011-J16)*12)+(12-I16)+1</f>
        <v>-36</v>
      </c>
      <c r="Y16" s="52"/>
      <c r="Z16" s="43">
        <f>IF((DATEDIF(G16,Z$5,"m"))&gt;=60,60,(DATEDIF(G16,Z$5,"m")))</f>
        <v>28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25029.7785</v>
      </c>
      <c r="T17" s="76">
        <f t="shared" si="3"/>
        <v>4635.1441666666651</v>
      </c>
      <c r="U17" s="582">
        <f>N17-S17</f>
        <v>30592.951500000003</v>
      </c>
      <c r="X17" s="583">
        <f>((2011-J17)*12)+(12-I17)+1</f>
        <v>-37</v>
      </c>
      <c r="Y17" s="52"/>
      <c r="Z17" s="43">
        <f>IF((DATEDIF(G17,Z$5,"m"))&gt;=60,60,(DATEDIF(G17,Z$5,"m")))</f>
        <v>27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2072.4791666666665</v>
      </c>
      <c r="T18" s="76">
        <f t="shared" ref="T18" si="4">+S18-R18</f>
        <v>414.49583333333339</v>
      </c>
      <c r="U18" s="582">
        <f>N18-S18</f>
        <v>2902.4708333333333</v>
      </c>
      <c r="X18" s="583">
        <f>((2011-J18)*12)+(12-I18)+1</f>
        <v>-39</v>
      </c>
      <c r="Y18" s="52"/>
      <c r="Z18" s="43">
        <f>IF((DATEDIF(G18,Z$5,"m"))&gt;=60,60,(DATEDIF(G18,Z$5,"m")))</f>
        <v>25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61643.779000000002</v>
      </c>
      <c r="T19" s="592">
        <f>SUM(T14:T18)</f>
        <v>6128.661666666665</v>
      </c>
      <c r="U19" s="592">
        <f>SUM(U14:U18)</f>
        <v>40404.161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63930.164416666667</v>
      </c>
      <c r="T21" s="645">
        <f t="shared" si="5"/>
        <v>6239.651249999999</v>
      </c>
      <c r="U21" s="645">
        <f t="shared" si="5"/>
        <v>40785.525583333336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T1" s="370"/>
    </row>
    <row r="2" spans="1:20" s="371" customFormat="1" ht="20.25" x14ac:dyDescent="0.3">
      <c r="A2" s="666" t="s">
        <v>2342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T2" s="370"/>
    </row>
    <row r="3" spans="1:20" x14ac:dyDescent="0.2">
      <c r="A3" s="682" t="str">
        <f>'Camaras Fotograficas y de Video'!A3:S3</f>
        <v>(Al 31 de Mayo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42886</v>
      </c>
    </row>
    <row r="5" spans="1:20" s="375" customFormat="1" ht="15.75" x14ac:dyDescent="0.25">
      <c r="A5" s="376"/>
      <c r="D5" s="667" t="s">
        <v>2</v>
      </c>
      <c r="E5" s="668"/>
      <c r="F5" s="669"/>
      <c r="H5" s="378"/>
      <c r="I5" s="378"/>
      <c r="J5" s="378"/>
      <c r="K5" s="378"/>
      <c r="M5" s="525"/>
      <c r="N5" s="670" t="s">
        <v>3</v>
      </c>
      <c r="O5" s="671"/>
      <c r="P5" s="671"/>
      <c r="Q5" s="672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Mayo 2017</v>
      </c>
      <c r="Q6" s="10" t="str">
        <f>+'Camaras Fotograficas y de Video'!$T$6</f>
        <v>Deprec. a Registrar Mayo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12051831.117900001</v>
      </c>
      <c r="Q7" s="15">
        <f>P7-O7</f>
        <v>374280.46949999966</v>
      </c>
      <c r="R7" s="5">
        <f>L7-P7</f>
        <v>32861826.222100005</v>
      </c>
      <c r="T7" s="43">
        <f>IF((DATEDIF(C7,T$4,"m"))&gt;=600,600,(DATEDIF(C7,T$4,"m")))</f>
        <v>161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1" t="s">
        <v>0</v>
      </c>
      <c r="B1" s="691"/>
      <c r="C1" s="691"/>
      <c r="D1" s="691"/>
      <c r="E1" s="691"/>
      <c r="F1" s="691"/>
      <c r="G1" s="691"/>
      <c r="H1" s="691"/>
      <c r="I1" s="691"/>
      <c r="J1" s="691"/>
    </row>
    <row r="2" spans="1:10" ht="12.75" customHeight="1" x14ac:dyDescent="0.25">
      <c r="A2" s="691"/>
      <c r="B2" s="691"/>
      <c r="C2" s="691"/>
      <c r="D2" s="691"/>
      <c r="E2" s="691"/>
      <c r="F2" s="691"/>
      <c r="G2" s="691"/>
      <c r="H2" s="691"/>
      <c r="I2" s="691"/>
      <c r="J2" s="691"/>
    </row>
    <row r="3" spans="1:10" s="294" customFormat="1" x14ac:dyDescent="0.25">
      <c r="A3" s="691" t="s">
        <v>2356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s="294" customFormat="1" x14ac:dyDescent="0.25">
      <c r="A4" s="691" t="str">
        <f>'Camaras Fotograficas y de Video'!A3:S3</f>
        <v>(Al 31 de Mayo del 2017)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2" t="s">
        <v>2</v>
      </c>
      <c r="E6" s="692"/>
      <c r="F6" s="692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538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538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2432</v>
      </c>
    </row>
    <row r="63" spans="1:10" x14ac:dyDescent="0.25">
      <c r="A63" s="110" t="s">
        <v>2433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E1" zoomScaleNormal="100" workbookViewId="0">
      <selection activeCell="I27" sqref="I27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5" t="s">
        <v>0</v>
      </c>
      <c r="B1" s="665"/>
      <c r="C1" s="665"/>
      <c r="D1" s="665"/>
      <c r="E1" s="665"/>
      <c r="F1" s="665"/>
      <c r="G1" s="665"/>
    </row>
    <row r="2" spans="1:11" ht="20.25" x14ac:dyDescent="0.3">
      <c r="A2" s="666" t="s">
        <v>2558</v>
      </c>
      <c r="B2" s="666"/>
      <c r="C2" s="666"/>
      <c r="D2" s="666"/>
      <c r="E2" s="666"/>
      <c r="F2" s="666"/>
      <c r="G2" s="666"/>
    </row>
    <row r="3" spans="1:11" x14ac:dyDescent="0.2">
      <c r="A3" s="682" t="str">
        <f>'Camaras Fotograficas y de Video'!A3:S3</f>
        <v>(Al 31 de Mayo del 2017)</v>
      </c>
      <c r="B3" s="682"/>
      <c r="C3" s="682"/>
      <c r="D3" s="682"/>
      <c r="E3" s="682"/>
      <c r="F3" s="682"/>
      <c r="G3" s="682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0" t="s">
        <v>3</v>
      </c>
      <c r="D5" s="671"/>
      <c r="E5" s="671"/>
      <c r="F5" s="672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Mayo 2017</v>
      </c>
      <c r="F6" s="10" t="str">
        <f>+'Camaras Fotograficas y de Video'!$T$6</f>
        <v>Deprec. a Registrar Mayo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55653.57904166665</v>
      </c>
      <c r="F7" s="527">
        <f>+'Camaras Fotograficas y de Video'!T50</f>
        <v>26500.100791666671</v>
      </c>
      <c r="G7" s="527">
        <f>+'Camaras Fotograficas y de Video'!U50</f>
        <v>356574.69845833327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10335792.262999998</v>
      </c>
      <c r="F8" s="527">
        <f>+'Equipos de Transporte'!U25</f>
        <v>399618.1316666666</v>
      </c>
      <c r="G8" s="527">
        <f>+'Equipos de Transporte'!V25</f>
        <v>2797186.9570000004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20593329.053001106</v>
      </c>
      <c r="F9" s="527">
        <f>+'Eq. Computos '!W440</f>
        <v>812879.6706111111</v>
      </c>
      <c r="G9" s="527">
        <f>+'Eq. Computos '!X440</f>
        <v>2933570.6122777783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899789.06</v>
      </c>
      <c r="F10" s="527">
        <f>+'Equipos Médicos'!S93</f>
        <v>11208.500000000004</v>
      </c>
      <c r="G10" s="527">
        <f>+'Equipos Médicos'!T93</f>
        <v>4536.3999999999669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80475.724091944445</v>
      </c>
      <c r="D11" s="527">
        <f>+'Equipos de Comunicaciones'!P109</f>
        <v>3528202.8102908302</v>
      </c>
      <c r="E11" s="527">
        <f>+'Equipos de Comunicaciones'!Q109</f>
        <v>3860660.9585283324</v>
      </c>
      <c r="F11" s="527">
        <f>+'Equipos de Comunicaciones'!R109</f>
        <v>332458.14823750005</v>
      </c>
      <c r="G11" s="527">
        <f>+'Equipos de Comunicaciones'!S109</f>
        <v>861038.53992166684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6475770.7412188472</v>
      </c>
      <c r="F12" s="527">
        <f>+'Eq. y Muebles de Ofic.'!U1000</f>
        <v>266097.92980089528</v>
      </c>
      <c r="G12" s="527">
        <f>+'Eq. y Muebles de Ofic.'!V1000</f>
        <v>2892049.3893359723</v>
      </c>
      <c r="I12" s="527"/>
      <c r="K12" s="527"/>
    </row>
    <row r="13" spans="1:11" x14ac:dyDescent="0.2">
      <c r="A13" s="526" t="s">
        <v>2633</v>
      </c>
      <c r="B13" s="527">
        <f>+Electrodomésticos!N13</f>
        <v>36829.99</v>
      </c>
      <c r="C13" s="527">
        <f>+Electrodomésticos!Q13</f>
        <v>306.87491666666671</v>
      </c>
      <c r="D13" s="527">
        <f>+Electrodomésticos!R13</f>
        <v>1412.6165000000001</v>
      </c>
      <c r="E13" s="527">
        <f>+Electrodomésticos!S13</f>
        <v>2915.4244166666663</v>
      </c>
      <c r="F13" s="527">
        <f>+Electrodomésticos!T13</f>
        <v>1502.8079166666666</v>
      </c>
      <c r="G13" s="527">
        <f>+Electrodomésticos!U13</f>
        <v>33914.565583333329</v>
      </c>
      <c r="I13" s="527"/>
      <c r="K13" s="527"/>
    </row>
    <row r="14" spans="1:11" x14ac:dyDescent="0.2">
      <c r="A14" s="526" t="s">
        <v>2712</v>
      </c>
      <c r="B14" s="527">
        <f>+'Sistema Aire Acondicionado'!N50</f>
        <v>1219226.6638129756</v>
      </c>
      <c r="C14" s="527">
        <f>+'Sistema Aire Acondicionado'!Q50</f>
        <v>7234.2438651081311</v>
      </c>
      <c r="D14" s="527">
        <f>+'Sistema Aire Acondicionado'!R50</f>
        <v>845410.97628059704</v>
      </c>
      <c r="E14" s="527">
        <f>+'Sistema Aire Acondicionado'!S50</f>
        <v>880261.38085613737</v>
      </c>
      <c r="F14" s="527">
        <f>+'Sistema Aire Acondicionado'!T50</f>
        <v>34850.404575540655</v>
      </c>
      <c r="G14" s="527">
        <f>+'Sistema Aire Acondicionado'!U50</f>
        <v>344788.30295683822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2098129.5755833336</v>
      </c>
      <c r="F15" s="527">
        <f>+'Equipos de Generación Eléctrica'!T33</f>
        <v>138661.66291666668</v>
      </c>
      <c r="G15" s="527">
        <f>+'Equipos de Generación Eléctrica'!U33</f>
        <v>1304477.2344166667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63930.164416666667</v>
      </c>
      <c r="F16" s="527">
        <f>+'Equipos Varios'!T21</f>
        <v>6239.651249999999</v>
      </c>
      <c r="G16" s="527">
        <f>+'Equipos Varios'!U21</f>
        <v>40785.525583333336</v>
      </c>
      <c r="I16" s="527"/>
      <c r="K16" s="527"/>
    </row>
    <row r="17" spans="1:11" x14ac:dyDescent="0.2">
      <c r="B17" s="531">
        <f>SUM(B7:B16)</f>
        <v>54766642.881148793</v>
      </c>
      <c r="C17" s="531">
        <f t="shared" ref="C17:G17" si="0">SUM(C7:C16)</f>
        <v>440132.18386445387</v>
      </c>
      <c r="D17" s="531">
        <f t="shared" si="0"/>
        <v>43810410.674548849</v>
      </c>
      <c r="E17" s="531">
        <f t="shared" si="0"/>
        <v>45266232.200062752</v>
      </c>
      <c r="F17" s="531">
        <f t="shared" si="0"/>
        <v>2030017.0077667139</v>
      </c>
      <c r="G17" s="531">
        <f t="shared" si="0"/>
        <v>11568922.225533925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12051831.117900001</v>
      </c>
      <c r="F21" s="530">
        <f>+Edificaciones!Q7</f>
        <v>374280.46949999966</v>
      </c>
      <c r="G21" s="530">
        <f>Edificaciones!R7</f>
        <v>32861826.222100005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168824254.19114879</v>
      </c>
      <c r="C31" s="529">
        <f t="shared" si="1"/>
        <v>891226.06526445388</v>
      </c>
      <c r="D31" s="529">
        <f>+D17+D19+D21+D24+D27+D29</f>
        <v>56983645.00294885</v>
      </c>
      <c r="E31" s="529">
        <f t="shared" si="1"/>
        <v>57694301.105462752</v>
      </c>
      <c r="F31" s="529">
        <f t="shared" si="1"/>
        <v>2404297.4772667135</v>
      </c>
      <c r="G31" s="529">
        <f t="shared" si="1"/>
        <v>111197359.95013392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N13" activePane="bottomRight" state="frozen"/>
      <selection sqref="A1:S2"/>
      <selection pane="topRight" sqref="A1:S2"/>
      <selection pane="bottomLeft" sqref="A1:S2"/>
      <selection pane="bottomRight" activeCell="T26" sqref="T26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</row>
    <row r="2" spans="1:24" s="422" customFormat="1" ht="20.25" x14ac:dyDescent="0.3">
      <c r="A2" s="674" t="s">
        <v>2178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</row>
    <row r="3" spans="1:24" s="423" customFormat="1" ht="20.25" x14ac:dyDescent="0.3">
      <c r="A3" s="673" t="str">
        <f>'Camaras Fotograficas y de Video'!A3:S3</f>
        <v>(Al 31 de Mayo del 2017)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42886</v>
      </c>
    </row>
    <row r="5" spans="1:24" x14ac:dyDescent="0.25">
      <c r="H5" s="675" t="s">
        <v>2</v>
      </c>
      <c r="I5" s="676"/>
      <c r="J5" s="677"/>
      <c r="R5" s="670" t="s">
        <v>3</v>
      </c>
      <c r="S5" s="671"/>
      <c r="T5" s="671"/>
      <c r="U5" s="672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Mayo 2017</v>
      </c>
      <c r="U6" s="10" t="str">
        <f>+'Camaras Fotograficas y de Video'!$T$6</f>
        <v>Deprec. a Registrar Mayo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796268.98333333328</v>
      </c>
      <c r="U18" s="15">
        <f>T18-S18</f>
        <v>107603.91666666663</v>
      </c>
      <c r="V18" s="6">
        <f>N18-T18</f>
        <v>494979.01666666672</v>
      </c>
      <c r="X18" s="43">
        <f>IF((DATEDIF(G18,X$4,"m"))&gt;=60,60,(DATEDIF(G18,X$4,"m")))</f>
        <v>37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796268.98333333328</v>
      </c>
      <c r="U19" s="15">
        <f>T19-S19</f>
        <v>107603.91666666663</v>
      </c>
      <c r="V19" s="6">
        <f>N19-T19</f>
        <v>494979.01666666672</v>
      </c>
      <c r="X19" s="43">
        <f>IF((DATEDIF(G19,X$4,"m"))&gt;=60,60,(DATEDIF(G19,X$4,"m")))</f>
        <v>37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1592537.9666666666</v>
      </c>
      <c r="U20" s="435">
        <f>SUM(U18:U19)</f>
        <v>215207.83333333326</v>
      </c>
      <c r="V20" s="435">
        <f>SUM(V18:V19)</f>
        <v>989958.03333333344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405702.65633333335</v>
      </c>
      <c r="U22" s="15">
        <f>T22-S22</f>
        <v>184410.29833333334</v>
      </c>
      <c r="V22" s="6">
        <f>N22-T22</f>
        <v>1807221.9236666667</v>
      </c>
      <c r="X22" s="43">
        <f>IF((DATEDIF(G22,X$4,"m"))&gt;=60,60,(DATEDIF(G22,X$4,"m")))</f>
        <v>11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405702.65633333335</v>
      </c>
      <c r="U23" s="435">
        <f t="shared" ref="U23:V23" si="10">SUM(U22)</f>
        <v>184410.29833333334</v>
      </c>
      <c r="V23" s="435">
        <f t="shared" si="10"/>
        <v>1807221.9236666667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10335792.262999998</v>
      </c>
      <c r="U25" s="435">
        <f>+U16+U20+U23</f>
        <v>399618.1316666666</v>
      </c>
      <c r="V25" s="435">
        <f>+V16+V20+V23</f>
        <v>2797186.9570000004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P419" activePane="bottomRight" state="frozen"/>
      <selection pane="topRight" activeCell="C1" sqref="C1"/>
      <selection pane="bottomLeft" activeCell="A6" sqref="A6"/>
      <selection pane="bottomRight" activeCell="T441" sqref="T441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</row>
    <row r="2" spans="1:29" s="1" customFormat="1" ht="20.25" x14ac:dyDescent="0.3">
      <c r="A2" s="679" t="s">
        <v>1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</row>
    <row r="3" spans="1:29" s="1" customFormat="1" x14ac:dyDescent="0.25">
      <c r="A3" s="680" t="str">
        <f>+'Camaras Fotograficas y de Video'!A3:U3</f>
        <v>(Al 31 de Mayo del 2017)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42886</v>
      </c>
    </row>
    <row r="5" spans="1:29" x14ac:dyDescent="0.25">
      <c r="J5" s="681" t="s">
        <v>2</v>
      </c>
      <c r="K5" s="681"/>
      <c r="L5" s="681"/>
      <c r="T5" s="670" t="s">
        <v>3</v>
      </c>
      <c r="U5" s="671"/>
      <c r="V5" s="671"/>
      <c r="W5" s="672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Mayo 2017</v>
      </c>
      <c r="W6" s="10" t="str">
        <f>+'Camaras Fotograficas y de Video'!$T$6</f>
        <v>Deprec. a Registrar Mayo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254136.53611111114</v>
      </c>
      <c r="W318" s="76">
        <f>+V318-U318</f>
        <v>40989.763888888905</v>
      </c>
      <c r="X318" s="76">
        <f>P318-V318</f>
        <v>40990.763888888847</v>
      </c>
      <c r="Y318" s="103" t="s">
        <v>636</v>
      </c>
      <c r="AB318" s="66">
        <f>IF((DATEDIF(I318,AB$4,"m"))&gt;=36,36,(DATEDIF(I318,AB$4,"m")))</f>
        <v>31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254136.53611111114</v>
      </c>
      <c r="W319" s="112">
        <f>SUM(W318)</f>
        <v>40989.763888888905</v>
      </c>
      <c r="X319" s="112">
        <f>SUM(X318)</f>
        <v>40990.763888888847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8710.4166666666661</v>
      </c>
      <c r="W321" s="76">
        <f>+V321-U321</f>
        <v>1451.7361111111104</v>
      </c>
      <c r="X321" s="76">
        <f>P321-V321</f>
        <v>1743.0833333333339</v>
      </c>
      <c r="Y321" s="33" t="s">
        <v>641</v>
      </c>
      <c r="AB321" s="66">
        <f>IF((DATEDIF(I321,AB$4,"m"))&gt;=36,36,(DATEDIF(I321,AB$4,"m")))</f>
        <v>30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8710.4166666666661</v>
      </c>
      <c r="W322" s="112">
        <f>SUM(W320:W321)</f>
        <v>1451.7361111111104</v>
      </c>
      <c r="X322" s="112">
        <f>SUM(X320:X321)</f>
        <v>1743.0833333333339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262846.9527777778</v>
      </c>
      <c r="W324" s="577">
        <f>+W319+W322</f>
        <v>42441.500000000015</v>
      </c>
      <c r="X324" s="577">
        <f>+X319+X322</f>
        <v>42733.847222222183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17931624.269656666</v>
      </c>
      <c r="W326" s="85">
        <f t="shared" si="45"/>
        <v>42441.500000000015</v>
      </c>
      <c r="X326" s="85">
        <f t="shared" si="45"/>
        <v>42997.847222222365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101325.32666666668</v>
      </c>
      <c r="W328" s="76">
        <f>+V328-U328</f>
        <v>18093.808333333334</v>
      </c>
      <c r="X328" s="76">
        <f>P328-V328</f>
        <v>28951.093333333323</v>
      </c>
      <c r="Y328" s="103" t="s">
        <v>636</v>
      </c>
      <c r="AB328" s="66">
        <f>IF((DATEDIF(I328,AB$4,"m"))&gt;=36,36,(DATEDIF(I328,AB$4,"m")))</f>
        <v>28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101325.32666666668</v>
      </c>
      <c r="W329" s="112">
        <f>SUM(W328)</f>
        <v>18093.808333333334</v>
      </c>
      <c r="X329" s="112">
        <f>SUM(X328)</f>
        <v>28951.093333333323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20607</v>
      </c>
      <c r="W331" s="76">
        <f>+V331-U331</f>
        <v>3816.1111111111131</v>
      </c>
      <c r="X331" s="76">
        <f>P331-V331</f>
        <v>6870</v>
      </c>
      <c r="Y331" s="103"/>
      <c r="AB331" s="66">
        <f>IF((DATEDIF(I331,AB$4,"m"))&gt;=36,36,(DATEDIF(I331,AB$4,"m")))</f>
        <v>27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20607</v>
      </c>
      <c r="W332" s="112">
        <f>SUM(W331)</f>
        <v>3816.1111111111131</v>
      </c>
      <c r="X332" s="112">
        <f>SUM(X331)</f>
        <v>6870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214603.26333333334</v>
      </c>
      <c r="W334" s="76">
        <f>+V334-U334</f>
        <v>41269.858333333337</v>
      </c>
      <c r="X334" s="76">
        <f>P334-V334</f>
        <v>82540.716666666645</v>
      </c>
      <c r="Y334" s="103"/>
      <c r="AB334" s="66">
        <f t="shared" ref="AB334:AB365" si="46">IF((DATEDIF(I334,AB$4,"m"))&gt;=36,36,(DATEDIF(I334,AB$4,"m")))</f>
        <v>26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29450.272222222222</v>
      </c>
      <c r="W335" s="76">
        <f>+V335-U335</f>
        <v>5663.5138888888869</v>
      </c>
      <c r="X335" s="76">
        <f>P335-V335</f>
        <v>11328.027777777781</v>
      </c>
      <c r="Y335" s="103"/>
      <c r="AB335" s="66">
        <f t="shared" si="46"/>
        <v>26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29450.272222222222</v>
      </c>
      <c r="W336" s="76">
        <f t="shared" ref="W336:W365" si="49">+V336-U336</f>
        <v>5663.5138888888869</v>
      </c>
      <c r="X336" s="76">
        <f t="shared" ref="X336:X365" si="50">P336-V336</f>
        <v>11328.027777777781</v>
      </c>
      <c r="Y336" s="103"/>
      <c r="AB336" s="66">
        <f t="shared" si="46"/>
        <v>26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29450.272222222222</v>
      </c>
      <c r="W337" s="76">
        <f t="shared" si="49"/>
        <v>5663.5138888888869</v>
      </c>
      <c r="X337" s="76">
        <f t="shared" si="50"/>
        <v>11328.027777777781</v>
      </c>
      <c r="Y337" s="103"/>
      <c r="AB337" s="66">
        <f t="shared" si="46"/>
        <v>26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29450.272222222222</v>
      </c>
      <c r="W338" s="76">
        <f t="shared" si="49"/>
        <v>5663.5138888888869</v>
      </c>
      <c r="X338" s="76">
        <f t="shared" si="50"/>
        <v>11328.027777777781</v>
      </c>
      <c r="Y338" s="103"/>
      <c r="AB338" s="66">
        <f t="shared" si="46"/>
        <v>26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29450.272222222222</v>
      </c>
      <c r="W339" s="76">
        <f t="shared" si="49"/>
        <v>5663.5138888888869</v>
      </c>
      <c r="X339" s="76">
        <f t="shared" si="50"/>
        <v>11328.027777777781</v>
      </c>
      <c r="Y339" s="103"/>
      <c r="AB339" s="66">
        <f t="shared" si="46"/>
        <v>26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29450.272222222222</v>
      </c>
      <c r="W340" s="76">
        <f t="shared" si="49"/>
        <v>5663.5138888888869</v>
      </c>
      <c r="X340" s="76">
        <f t="shared" si="50"/>
        <v>11328.027777777781</v>
      </c>
      <c r="Y340" s="103"/>
      <c r="AB340" s="66">
        <f t="shared" si="46"/>
        <v>26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29450.272222222222</v>
      </c>
      <c r="W341" s="76">
        <f t="shared" si="49"/>
        <v>5663.5138888888869</v>
      </c>
      <c r="X341" s="76">
        <f t="shared" si="50"/>
        <v>11328.027777777781</v>
      </c>
      <c r="Y341" s="103"/>
      <c r="AB341" s="66">
        <f t="shared" si="46"/>
        <v>26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29450.272222222222</v>
      </c>
      <c r="W342" s="76">
        <f t="shared" si="49"/>
        <v>5663.5138888888869</v>
      </c>
      <c r="X342" s="76">
        <f t="shared" si="50"/>
        <v>11328.027777777781</v>
      </c>
      <c r="Y342" s="103"/>
      <c r="AB342" s="66">
        <f t="shared" si="46"/>
        <v>26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29450.272222222222</v>
      </c>
      <c r="W343" s="76">
        <f t="shared" si="49"/>
        <v>5663.5138888888869</v>
      </c>
      <c r="X343" s="76">
        <f t="shared" si="50"/>
        <v>11328.027777777781</v>
      </c>
      <c r="Y343" s="103"/>
      <c r="AB343" s="66">
        <f t="shared" si="46"/>
        <v>26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29450.272222222222</v>
      </c>
      <c r="W344" s="76">
        <f t="shared" si="49"/>
        <v>5663.5138888888869</v>
      </c>
      <c r="X344" s="76">
        <f t="shared" si="50"/>
        <v>11328.027777777781</v>
      </c>
      <c r="Y344" s="103"/>
      <c r="AB344" s="66">
        <f t="shared" si="46"/>
        <v>26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29450.272222222222</v>
      </c>
      <c r="W345" s="76">
        <f t="shared" si="49"/>
        <v>5663.5138888888869</v>
      </c>
      <c r="X345" s="76">
        <f t="shared" si="50"/>
        <v>11328.027777777781</v>
      </c>
      <c r="Y345" s="103"/>
      <c r="AB345" s="66">
        <f t="shared" si="46"/>
        <v>26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29450.272222222222</v>
      </c>
      <c r="W346" s="76">
        <f t="shared" si="49"/>
        <v>5663.5138888888869</v>
      </c>
      <c r="X346" s="76">
        <f t="shared" si="50"/>
        <v>11328.027777777781</v>
      </c>
      <c r="Y346" s="103"/>
      <c r="AB346" s="66">
        <f t="shared" si="46"/>
        <v>26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29450.272222222222</v>
      </c>
      <c r="W347" s="76">
        <f t="shared" si="49"/>
        <v>5663.5138888888869</v>
      </c>
      <c r="X347" s="76">
        <f t="shared" si="50"/>
        <v>11328.027777777781</v>
      </c>
      <c r="Y347" s="103"/>
      <c r="AB347" s="66">
        <f t="shared" si="46"/>
        <v>26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29450.272222222222</v>
      </c>
      <c r="W348" s="76">
        <f t="shared" si="49"/>
        <v>5663.5138888888869</v>
      </c>
      <c r="X348" s="76">
        <f t="shared" si="50"/>
        <v>11328.027777777781</v>
      </c>
      <c r="Y348" s="103"/>
      <c r="AB348" s="66">
        <f t="shared" si="46"/>
        <v>26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29450.272222222222</v>
      </c>
      <c r="W349" s="76">
        <f t="shared" si="49"/>
        <v>5663.5138888888869</v>
      </c>
      <c r="X349" s="76">
        <f t="shared" si="50"/>
        <v>11328.027777777781</v>
      </c>
      <c r="Y349" s="103"/>
      <c r="AB349" s="66">
        <f t="shared" si="46"/>
        <v>26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3817.7461111111106</v>
      </c>
      <c r="W350" s="76">
        <f t="shared" si="49"/>
        <v>734.18194444444407</v>
      </c>
      <c r="X350" s="76">
        <f t="shared" si="50"/>
        <v>1469.3638888888891</v>
      </c>
      <c r="Y350" s="103"/>
      <c r="AB350" s="66">
        <f t="shared" si="46"/>
        <v>26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3817.7461111111106</v>
      </c>
      <c r="W351" s="76">
        <f t="shared" si="49"/>
        <v>734.18194444444407</v>
      </c>
      <c r="X351" s="76">
        <f t="shared" si="50"/>
        <v>1469.3638888888891</v>
      </c>
      <c r="Y351" s="103"/>
      <c r="AB351" s="66">
        <f t="shared" si="46"/>
        <v>26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3817.7461111111106</v>
      </c>
      <c r="W352" s="76">
        <f t="shared" si="49"/>
        <v>734.18194444444407</v>
      </c>
      <c r="X352" s="76">
        <f t="shared" si="50"/>
        <v>1469.3638888888891</v>
      </c>
      <c r="Y352" s="103"/>
      <c r="AB352" s="66">
        <f t="shared" si="46"/>
        <v>26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3817.7461111111106</v>
      </c>
      <c r="W353" s="76">
        <f t="shared" si="49"/>
        <v>734.18194444444407</v>
      </c>
      <c r="X353" s="76">
        <f t="shared" si="50"/>
        <v>1469.3638888888891</v>
      </c>
      <c r="Y353" s="103"/>
      <c r="AB353" s="66">
        <f t="shared" si="46"/>
        <v>26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3817.7461111111106</v>
      </c>
      <c r="W354" s="76">
        <f t="shared" si="49"/>
        <v>734.18194444444407</v>
      </c>
      <c r="X354" s="76">
        <f t="shared" si="50"/>
        <v>1469.3638888888891</v>
      </c>
      <c r="Y354" s="103"/>
      <c r="AB354" s="66">
        <f t="shared" si="46"/>
        <v>26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3817.7461111111106</v>
      </c>
      <c r="W355" s="76">
        <f t="shared" si="49"/>
        <v>734.18194444444407</v>
      </c>
      <c r="X355" s="76">
        <f t="shared" si="50"/>
        <v>1469.3638888888891</v>
      </c>
      <c r="Y355" s="103"/>
      <c r="AB355" s="66">
        <f t="shared" si="46"/>
        <v>26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3817.7461111111106</v>
      </c>
      <c r="W356" s="76">
        <f t="shared" si="49"/>
        <v>734.18194444444407</v>
      </c>
      <c r="X356" s="76">
        <f t="shared" si="50"/>
        <v>1469.3638888888891</v>
      </c>
      <c r="Y356" s="103"/>
      <c r="AB356" s="66">
        <f t="shared" si="46"/>
        <v>26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3817.7461111111106</v>
      </c>
      <c r="W357" s="76">
        <f t="shared" si="49"/>
        <v>734.18194444444407</v>
      </c>
      <c r="X357" s="76">
        <f t="shared" si="50"/>
        <v>1469.3638888888891</v>
      </c>
      <c r="Y357" s="103"/>
      <c r="AB357" s="66">
        <f t="shared" si="46"/>
        <v>26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3817.7461111111106</v>
      </c>
      <c r="W358" s="76">
        <f t="shared" si="49"/>
        <v>734.18194444444407</v>
      </c>
      <c r="X358" s="76">
        <f t="shared" si="50"/>
        <v>1469.3638888888891</v>
      </c>
      <c r="Y358" s="103"/>
      <c r="AB358" s="66">
        <f t="shared" si="46"/>
        <v>26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3817.7461111111106</v>
      </c>
      <c r="W359" s="76">
        <f t="shared" si="49"/>
        <v>734.18194444444407</v>
      </c>
      <c r="X359" s="76">
        <f t="shared" si="50"/>
        <v>1469.3638888888891</v>
      </c>
      <c r="Y359" s="103"/>
      <c r="AB359" s="66">
        <f t="shared" si="46"/>
        <v>26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3817.7461111111106</v>
      </c>
      <c r="W360" s="76">
        <f t="shared" si="49"/>
        <v>734.18194444444407</v>
      </c>
      <c r="X360" s="76">
        <f t="shared" si="50"/>
        <v>1469.3638888888891</v>
      </c>
      <c r="Y360" s="103"/>
      <c r="AB360" s="66">
        <f t="shared" si="46"/>
        <v>26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3817.7461111111106</v>
      </c>
      <c r="W361" s="76">
        <f t="shared" si="49"/>
        <v>734.18194444444407</v>
      </c>
      <c r="X361" s="76">
        <f t="shared" si="50"/>
        <v>1469.3638888888891</v>
      </c>
      <c r="Y361" s="103"/>
      <c r="AB361" s="66">
        <f t="shared" si="46"/>
        <v>26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3817.7461111111106</v>
      </c>
      <c r="W362" s="76">
        <f t="shared" si="49"/>
        <v>734.18194444444407</v>
      </c>
      <c r="X362" s="76">
        <f t="shared" si="50"/>
        <v>1469.3638888888891</v>
      </c>
      <c r="Y362" s="103"/>
      <c r="AB362" s="66">
        <f t="shared" si="46"/>
        <v>26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3817.7461111111106</v>
      </c>
      <c r="W363" s="76">
        <f t="shared" si="49"/>
        <v>734.18194444444407</v>
      </c>
      <c r="X363" s="76">
        <f t="shared" si="50"/>
        <v>1469.3638888888891</v>
      </c>
      <c r="Y363" s="103"/>
      <c r="AB363" s="66">
        <f t="shared" si="46"/>
        <v>26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3817.7461111111106</v>
      </c>
      <c r="W364" s="76">
        <f t="shared" si="49"/>
        <v>734.18194444444407</v>
      </c>
      <c r="X364" s="76">
        <f t="shared" si="50"/>
        <v>1469.3638888888891</v>
      </c>
      <c r="Y364" s="103"/>
      <c r="AB364" s="66">
        <f t="shared" si="46"/>
        <v>26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35366.348333333335</v>
      </c>
      <c r="W365" s="76">
        <f t="shared" si="49"/>
        <v>6801.2208333333365</v>
      </c>
      <c r="X365" s="76">
        <f t="shared" si="50"/>
        <v>13603.441666666666</v>
      </c>
      <c r="Y365" s="103"/>
      <c r="AB365" s="66">
        <f t="shared" si="46"/>
        <v>26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748989.88666666695</v>
      </c>
      <c r="W366" s="108">
        <f t="shared" si="51"/>
        <v>144036.51666666675</v>
      </c>
      <c r="X366" s="108">
        <f t="shared" si="51"/>
        <v>288105.0333333335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742668.49999999988</v>
      </c>
      <c r="W368" s="76">
        <f t="shared" ref="W368" si="54">+V368-U368</f>
        <v>148533.69999999995</v>
      </c>
      <c r="X368" s="76">
        <f t="shared" ref="X368" si="55">P368-V368</f>
        <v>326775.14</v>
      </c>
      <c r="Y368" s="103"/>
      <c r="AB368" s="66">
        <f t="shared" ref="AB368:AB377" si="56">IF((DATEDIF(I368,AB$4,"m"))&gt;=36,36,(DATEDIF(I368,AB$4,"m")))</f>
        <v>25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36274.177083333328</v>
      </c>
      <c r="W369" s="76">
        <f t="shared" ref="W369:W377" si="59">+V369-U369</f>
        <v>7254.835416666665</v>
      </c>
      <c r="X369" s="76">
        <f t="shared" ref="X369:X377" si="60">P369-V369</f>
        <v>15961.637916666674</v>
      </c>
      <c r="Y369" s="103"/>
      <c r="AB369" s="66">
        <f t="shared" si="56"/>
        <v>25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36274.177083333328</v>
      </c>
      <c r="W370" s="76">
        <f t="shared" si="59"/>
        <v>7254.835416666665</v>
      </c>
      <c r="X370" s="76">
        <f t="shared" si="60"/>
        <v>15961.637916666674</v>
      </c>
      <c r="Y370" s="103"/>
      <c r="AB370" s="66">
        <f t="shared" si="56"/>
        <v>25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36274.177083333328</v>
      </c>
      <c r="W371" s="76">
        <f t="shared" si="59"/>
        <v>7254.835416666665</v>
      </c>
      <c r="X371" s="76">
        <f t="shared" si="60"/>
        <v>15961.637916666674</v>
      </c>
      <c r="Y371" s="103"/>
      <c r="AB371" s="66">
        <f t="shared" si="56"/>
        <v>25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36274.177083333328</v>
      </c>
      <c r="W372" s="76">
        <f t="shared" si="59"/>
        <v>7254.835416666665</v>
      </c>
      <c r="X372" s="76">
        <f t="shared" si="60"/>
        <v>15961.637916666674</v>
      </c>
      <c r="Y372" s="103"/>
      <c r="AB372" s="66">
        <f t="shared" si="56"/>
        <v>25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36274.177083333328</v>
      </c>
      <c r="W373" s="76">
        <f t="shared" si="59"/>
        <v>7254.835416666665</v>
      </c>
      <c r="X373" s="76">
        <f t="shared" si="60"/>
        <v>15961.637916666674</v>
      </c>
      <c r="Y373" s="103"/>
      <c r="AB373" s="66">
        <f t="shared" si="56"/>
        <v>25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36274.177083333328</v>
      </c>
      <c r="W374" s="76">
        <f t="shared" si="59"/>
        <v>7254.835416666665</v>
      </c>
      <c r="X374" s="76">
        <f t="shared" si="60"/>
        <v>15961.637916666674</v>
      </c>
      <c r="Y374" s="103"/>
      <c r="AB374" s="66">
        <f t="shared" si="56"/>
        <v>25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36274.177083333328</v>
      </c>
      <c r="W375" s="76">
        <f t="shared" si="59"/>
        <v>7254.835416666665</v>
      </c>
      <c r="X375" s="76">
        <f t="shared" si="60"/>
        <v>15961.637916666674</v>
      </c>
      <c r="Y375" s="103"/>
      <c r="AB375" s="66">
        <f t="shared" si="56"/>
        <v>25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36274.177083333328</v>
      </c>
      <c r="W376" s="76">
        <f t="shared" si="59"/>
        <v>7254.835416666665</v>
      </c>
      <c r="X376" s="76">
        <f t="shared" si="60"/>
        <v>15961.637916666674</v>
      </c>
      <c r="Y376" s="103"/>
      <c r="AB376" s="66">
        <f t="shared" si="56"/>
        <v>25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7725</v>
      </c>
      <c r="W377" s="76">
        <f t="shared" si="59"/>
        <v>1545</v>
      </c>
      <c r="X377" s="76">
        <f t="shared" si="60"/>
        <v>3400</v>
      </c>
      <c r="Y377" s="103"/>
      <c r="AB377" s="66">
        <f t="shared" si="56"/>
        <v>25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1040586.9166666669</v>
      </c>
      <c r="W378" s="108">
        <f t="shared" si="61"/>
        <v>208117.3833333333</v>
      </c>
      <c r="X378" s="108">
        <f t="shared" si="61"/>
        <v>457868.24333333352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49866</v>
      </c>
      <c r="W380" s="76">
        <f>+V380-U380</f>
        <v>10388.75</v>
      </c>
      <c r="X380" s="76">
        <f>P380-V380</f>
        <v>24934</v>
      </c>
      <c r="Y380" s="103"/>
      <c r="AB380" s="66">
        <f>IF((DATEDIF(I380,AB$4,"m"))&gt;=36,36,(DATEDIF(I380,AB$4,"m")))</f>
        <v>24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49866</v>
      </c>
      <c r="W381" s="108">
        <f t="shared" si="62"/>
        <v>10388.75</v>
      </c>
      <c r="X381" s="108">
        <f t="shared" si="62"/>
        <v>24934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51927.432222222218</v>
      </c>
      <c r="W384" s="76">
        <f>+V384-U384</f>
        <v>11288.572222222218</v>
      </c>
      <c r="X384" s="76">
        <f>P384-V384</f>
        <v>29351.287777777783</v>
      </c>
      <c r="Y384" s="103"/>
      <c r="AB384" s="66">
        <f>IF((DATEDIF(I384,AB$4,"m"))&gt;=36,36,(DATEDIF(I384,AB$4,"m")))</f>
        <v>23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51927.432222222218</v>
      </c>
      <c r="W385" s="108">
        <f t="shared" si="63"/>
        <v>11288.572222222218</v>
      </c>
      <c r="X385" s="108">
        <f t="shared" si="63"/>
        <v>29351.287777777783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6110.5</v>
      </c>
      <c r="W388" s="76">
        <f t="shared" ref="W388" si="64">+V388-U388</f>
        <v>1388.75</v>
      </c>
      <c r="X388" s="76">
        <f t="shared" ref="X388" si="65">P388-V388</f>
        <v>3889.5</v>
      </c>
      <c r="Y388" s="103"/>
      <c r="AB388" s="66">
        <f>IF((DATEDIF(I388,AB$4,"m"))&gt;=36,36,(DATEDIF(I388,AB$4,"m")))</f>
        <v>22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14306.233333333335</v>
      </c>
      <c r="W389" s="76">
        <f t="shared" ref="W389" si="66">+V389-U389</f>
        <v>3251.4166666666679</v>
      </c>
      <c r="X389" s="76">
        <f t="shared" ref="X389" si="67">P389-V389</f>
        <v>9104.9666666666653</v>
      </c>
      <c r="Y389" s="103"/>
      <c r="AB389" s="66">
        <f>IF((DATEDIF(I389,AB$4,"m"))&gt;=36,36,(DATEDIF(I389,AB$4,"m")))</f>
        <v>22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20416.733333333337</v>
      </c>
      <c r="W390" s="108">
        <f t="shared" ref="W390:X390" si="68">SUM(W388:W389)</f>
        <v>4640.1666666666679</v>
      </c>
      <c r="X390" s="108">
        <f t="shared" si="68"/>
        <v>12994.466666666665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2033719.295555556</v>
      </c>
      <c r="W393" s="577">
        <f>+W329+W332+W366+W378+W381+W385+W390</f>
        <v>400381.30833333341</v>
      </c>
      <c r="X393" s="577">
        <f>+X329+X332+X366+X378+X381+X385+X390</f>
        <v>849074.12444444478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7580.8333333333339</v>
      </c>
      <c r="W397" s="76">
        <f>+V397-U397</f>
        <v>2526.9444444444453</v>
      </c>
      <c r="X397" s="76">
        <f t="shared" ref="X397" si="69">P397-V397</f>
        <v>10614.166666666666</v>
      </c>
      <c r="Y397" s="103"/>
      <c r="AB397" s="66">
        <f>IF((DATEDIF(I397,AB$4,"m"))&gt;=36,36,(DATEDIF(I397,AB$4,"m")))</f>
        <v>15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7580.8333333333339</v>
      </c>
      <c r="W398" s="108">
        <f t="shared" si="70"/>
        <v>2526.9444444444453</v>
      </c>
      <c r="X398" s="108">
        <f t="shared" si="70"/>
        <v>10614.166666666666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305490.64638888888</v>
      </c>
      <c r="W400" s="76">
        <f>+V400-U400</f>
        <v>138859.38472222222</v>
      </c>
      <c r="X400" s="76">
        <f t="shared" ref="X400" si="71">P400-V400</f>
        <v>694297.92361111101</v>
      </c>
      <c r="Y400" s="103"/>
      <c r="AB400" s="66">
        <f>IF((DATEDIF(I400,AB$4,"m"))&gt;=36,36,(DATEDIF(I400,AB$4,"m")))</f>
        <v>11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11771.78138888889</v>
      </c>
      <c r="W401" s="76">
        <f>+V401-U401</f>
        <v>5350.8097222222232</v>
      </c>
      <c r="X401" s="76">
        <f t="shared" ref="X401" si="72">P401-V401</f>
        <v>26755.048611111109</v>
      </c>
      <c r="Y401" s="103"/>
      <c r="AB401" s="66">
        <f>IF((DATEDIF(I401,AB$4,"m"))&gt;=36,36,(DATEDIF(I401,AB$4,"m")))</f>
        <v>11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317262.42777777778</v>
      </c>
      <c r="W402" s="108">
        <f>SUM(W399:W401)</f>
        <v>144210.19444444444</v>
      </c>
      <c r="X402" s="108">
        <f>SUM(X399:X401)</f>
        <v>721052.97222222213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1822</v>
      </c>
      <c r="W404" s="76">
        <f t="shared" ref="W404" si="75">+V404-U404</f>
        <v>1138.75</v>
      </c>
      <c r="X404" s="76">
        <f t="shared" ref="X404" si="76">P404-V404</f>
        <v>6378</v>
      </c>
      <c r="Y404" s="103"/>
      <c r="AB404" s="66">
        <f>IF((DATEDIF(I404,AB$4,"m"))&gt;=36,36,(DATEDIF(I404,AB$4,"m")))</f>
        <v>8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1822</v>
      </c>
      <c r="W405" s="76">
        <f t="shared" ref="W405" si="79">+V405-U405</f>
        <v>1138.75</v>
      </c>
      <c r="X405" s="76">
        <f t="shared" ref="X405" si="80">P405-V405</f>
        <v>6378</v>
      </c>
      <c r="Y405" s="103"/>
      <c r="AB405" s="66">
        <f>IF((DATEDIF(I405,AB$4,"m"))&gt;=36,36,(DATEDIF(I405,AB$4,"m")))</f>
        <v>8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11744.222222222221</v>
      </c>
      <c r="W406" s="76">
        <f t="shared" ref="W406" si="83">+V406-U406</f>
        <v>7340.1388888888878</v>
      </c>
      <c r="X406" s="76">
        <f t="shared" ref="X406" si="84">P406-V406</f>
        <v>41105.777777777781</v>
      </c>
      <c r="Y406" s="103"/>
      <c r="AB406" s="66">
        <f>IF((DATEDIF(I406,AB$4,"m"))&gt;=36,36,(DATEDIF(I406,AB$4,"m")))</f>
        <v>8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877.55555555555554</v>
      </c>
      <c r="W407" s="76">
        <f t="shared" ref="W407" si="87">+V407-U407</f>
        <v>548.47222222222217</v>
      </c>
      <c r="X407" s="76">
        <f t="shared" ref="X407" si="88">P407-V407</f>
        <v>3072.4444444444443</v>
      </c>
      <c r="Y407" s="103"/>
      <c r="AB407" s="66">
        <f>IF((DATEDIF(I407,AB$4,"m"))&gt;=36,36,(DATEDIF(I407,AB$4,"m")))</f>
        <v>8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877.55555555555554</v>
      </c>
      <c r="W408" s="76">
        <f t="shared" ref="W408" si="91">+V408-U408</f>
        <v>548.47222222222217</v>
      </c>
      <c r="X408" s="76">
        <f t="shared" ref="X408" si="92">P408-V408</f>
        <v>3072.4444444444443</v>
      </c>
      <c r="Y408" s="103"/>
      <c r="AB408" s="66">
        <f>IF((DATEDIF(I408,AB$4,"m"))&gt;=36,36,(DATEDIF(I408,AB$4,"m")))</f>
        <v>8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17143.333333333332</v>
      </c>
      <c r="W409" s="108">
        <f>SUM(W404:W408)</f>
        <v>10714.583333333332</v>
      </c>
      <c r="X409" s="108">
        <f>SUM(X404:X408)</f>
        <v>60006.666666666672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84894.25</v>
      </c>
      <c r="W412" s="76">
        <f>+V412-U412</f>
        <v>60638.75</v>
      </c>
      <c r="X412" s="76">
        <f>P412-V412</f>
        <v>351705.75</v>
      </c>
      <c r="Y412" s="103"/>
      <c r="AB412" s="66">
        <f>IF((DATEDIF(I412,AB$4,"m"))&gt;=36,36,(DATEDIF(I412,AB$4,"m")))</f>
        <v>7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132686.78694444444</v>
      </c>
      <c r="W413" s="76">
        <f>+V413-U413</f>
        <v>94776.276388888888</v>
      </c>
      <c r="X413" s="76">
        <f>P413-V413</f>
        <v>549703.40305555565</v>
      </c>
      <c r="Y413" s="103"/>
      <c r="AB413" s="66">
        <f>IF((DATEDIF(I413,AB$4,"m"))&gt;=36,36,(DATEDIF(I413,AB$4,"m")))</f>
        <v>7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217581.03694444444</v>
      </c>
      <c r="W414" s="112">
        <f t="shared" ref="W414:X414" si="93">SUM(W412:W413)</f>
        <v>155415.02638888889</v>
      </c>
      <c r="X414" s="112">
        <f t="shared" si="93"/>
        <v>901409.15305555565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7433.833333333333</v>
      </c>
      <c r="W416" s="76">
        <f t="shared" ref="W416" si="96">+V416-U416</f>
        <v>6194.8611111111113</v>
      </c>
      <c r="X416" s="76">
        <f t="shared" ref="X416" si="97">P416-V416</f>
        <v>37170.166666666664</v>
      </c>
      <c r="Y416" s="103"/>
      <c r="AB416" s="66">
        <f t="shared" ref="AB416:AB432" si="98">IF((DATEDIF(I416,AB$4,"m"))&gt;=36,36,(DATEDIF(I416,AB$4,"m")))</f>
        <v>6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7433.833333333333</v>
      </c>
      <c r="W417" s="76">
        <f t="shared" ref="W417:W418" si="101">+V417-U417</f>
        <v>6194.8611111111113</v>
      </c>
      <c r="X417" s="76">
        <f t="shared" ref="X417:X418" si="102">P417-V417</f>
        <v>37170.166666666664</v>
      </c>
      <c r="Y417" s="103"/>
      <c r="AB417" s="66">
        <f t="shared" si="98"/>
        <v>6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7433.833333333333</v>
      </c>
      <c r="W418" s="76">
        <f t="shared" si="101"/>
        <v>6194.8611111111113</v>
      </c>
      <c r="X418" s="76">
        <f t="shared" si="102"/>
        <v>37170.166666666664</v>
      </c>
      <c r="Y418" s="103"/>
      <c r="AB418" s="66">
        <f t="shared" si="98"/>
        <v>6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2233.8172</v>
      </c>
      <c r="W419" s="76">
        <f>+V419-U419</f>
        <v>1861.5143333333333</v>
      </c>
      <c r="X419" s="76">
        <f>P419-V419</f>
        <v>11170.086000000001</v>
      </c>
      <c r="Y419" s="103"/>
      <c r="AB419" s="66">
        <f t="shared" si="98"/>
        <v>6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2233.8172</v>
      </c>
      <c r="W420" s="76">
        <f t="shared" ref="W420:W428" si="105">+V420-U420</f>
        <v>1861.5143333333333</v>
      </c>
      <c r="X420" s="76">
        <f t="shared" ref="X420:X428" si="106">P420-V420</f>
        <v>11170.086000000001</v>
      </c>
      <c r="Y420" s="103"/>
      <c r="AB420" s="66">
        <f t="shared" si="98"/>
        <v>6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2233.8172</v>
      </c>
      <c r="W421" s="76">
        <f t="shared" si="105"/>
        <v>1861.5143333333333</v>
      </c>
      <c r="X421" s="76">
        <f t="shared" si="106"/>
        <v>11170.086000000001</v>
      </c>
      <c r="Y421" s="103"/>
      <c r="AB421" s="66">
        <f t="shared" si="98"/>
        <v>6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2233.8172</v>
      </c>
      <c r="W422" s="76">
        <f t="shared" si="105"/>
        <v>1861.5143333333333</v>
      </c>
      <c r="X422" s="76">
        <f t="shared" si="106"/>
        <v>11170.086000000001</v>
      </c>
      <c r="Y422" s="103"/>
      <c r="AB422" s="66">
        <f t="shared" si="98"/>
        <v>6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2233.8172</v>
      </c>
      <c r="W423" s="76">
        <f t="shared" si="105"/>
        <v>1861.5143333333333</v>
      </c>
      <c r="X423" s="76">
        <f t="shared" si="106"/>
        <v>11170.086000000001</v>
      </c>
      <c r="Y423" s="103"/>
      <c r="AB423" s="66">
        <f t="shared" si="98"/>
        <v>6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2233.8172</v>
      </c>
      <c r="W424" s="76">
        <f t="shared" si="105"/>
        <v>1861.5143333333333</v>
      </c>
      <c r="X424" s="76">
        <f t="shared" si="106"/>
        <v>11170.086000000001</v>
      </c>
      <c r="Y424" s="103"/>
      <c r="AB424" s="66">
        <f t="shared" si="98"/>
        <v>6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2233.8172</v>
      </c>
      <c r="W425" s="76">
        <f t="shared" si="105"/>
        <v>1861.5143333333333</v>
      </c>
      <c r="X425" s="76">
        <f t="shared" si="106"/>
        <v>11170.086000000001</v>
      </c>
      <c r="Y425" s="103"/>
      <c r="AB425" s="66">
        <f t="shared" si="98"/>
        <v>6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2233.8172</v>
      </c>
      <c r="W426" s="76">
        <f t="shared" si="105"/>
        <v>1861.5143333333333</v>
      </c>
      <c r="X426" s="76">
        <f t="shared" si="106"/>
        <v>11170.086000000001</v>
      </c>
      <c r="Y426" s="103"/>
      <c r="AB426" s="66">
        <f t="shared" si="98"/>
        <v>6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2233.8172</v>
      </c>
      <c r="W427" s="76">
        <f t="shared" si="105"/>
        <v>1861.5143333333333</v>
      </c>
      <c r="X427" s="76">
        <f t="shared" si="106"/>
        <v>11170.086000000001</v>
      </c>
      <c r="Y427" s="103"/>
      <c r="AB427" s="66">
        <f t="shared" si="98"/>
        <v>6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2233.8172</v>
      </c>
      <c r="W428" s="76">
        <f t="shared" si="105"/>
        <v>1861.5143333333333</v>
      </c>
      <c r="X428" s="76">
        <f t="shared" si="106"/>
        <v>11170.086000000001</v>
      </c>
      <c r="Y428" s="103"/>
      <c r="AB428" s="66">
        <f t="shared" si="98"/>
        <v>6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2233.8172</v>
      </c>
      <c r="W429" s="76">
        <f t="shared" ref="W429:W430" si="109">+V429-U429</f>
        <v>1861.5143333333333</v>
      </c>
      <c r="X429" s="76">
        <f t="shared" ref="X429:X430" si="110">P429-V429</f>
        <v>11170.086000000001</v>
      </c>
      <c r="Y429" s="103"/>
      <c r="AB429" s="66">
        <f t="shared" si="98"/>
        <v>6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2233.8172</v>
      </c>
      <c r="W430" s="76">
        <f t="shared" si="109"/>
        <v>1861.5143333333333</v>
      </c>
      <c r="X430" s="76">
        <f t="shared" si="110"/>
        <v>11170.086000000001</v>
      </c>
      <c r="Y430" s="103"/>
      <c r="AB430" s="66">
        <f t="shared" si="98"/>
        <v>6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9703.3183333333345</v>
      </c>
      <c r="W431" s="76">
        <f>+V431-U431</f>
        <v>8086.0986111111124</v>
      </c>
      <c r="X431" s="76">
        <f>P431-V431</f>
        <v>48517.591666666667</v>
      </c>
      <c r="Y431" s="103"/>
      <c r="AB431" s="66">
        <f t="shared" si="98"/>
        <v>6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8555.8316666666669</v>
      </c>
      <c r="W432" s="76">
        <f>+V432-U432</f>
        <v>7129.8597222222224</v>
      </c>
      <c r="X432" s="76">
        <f>P432-V432</f>
        <v>42780.158333333333</v>
      </c>
      <c r="Y432" s="33">
        <v>17320</v>
      </c>
      <c r="AB432" s="66">
        <f t="shared" si="98"/>
        <v>6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67366.456399999995</v>
      </c>
      <c r="W433" s="112">
        <f>SUM(W416:W432)</f>
        <v>56138.713666666663</v>
      </c>
      <c r="X433" s="112">
        <f>SUM(X416:X432)</f>
        <v>336849.28200000006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626934.08778888884</v>
      </c>
      <c r="W435" s="577">
        <f>+W398+W402+W409+W414+W433</f>
        <v>369005.46227777773</v>
      </c>
      <c r="X435" s="577">
        <f>+X398+X402+X409+X414+X433</f>
        <v>2029932.2406111113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1051.3999999999999</v>
      </c>
      <c r="W437" s="76">
        <f>+V437-U437</f>
        <v>1051.3999999999999</v>
      </c>
      <c r="X437" s="76">
        <f>P437-V437</f>
        <v>11566.4</v>
      </c>
      <c r="Y437" s="33">
        <v>17320</v>
      </c>
      <c r="AB437" s="66">
        <f t="shared" ref="AB437" si="111">IF((DATEDIF(I437,AB$4,"m"))&gt;=36,36,(DATEDIF(I437,AB$4,"m")))</f>
        <v>3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1051.3999999999999</v>
      </c>
      <c r="W438" s="112">
        <f>SUM(W437:W437)</f>
        <v>1051.3999999999999</v>
      </c>
      <c r="X438" s="112">
        <f>SUM(X437:X437)</f>
        <v>11566.4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20593329.053001106</v>
      </c>
      <c r="W440" s="85">
        <f>+W326+W393+W435+W438</f>
        <v>812879.6706111111</v>
      </c>
      <c r="X440" s="85">
        <f>+X326+X393+X435+X438</f>
        <v>2933570.6122777783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8" t="s">
        <v>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W2" s="370"/>
    </row>
    <row r="3" spans="1:23" ht="20.25" x14ac:dyDescent="0.3">
      <c r="A3" s="679" t="s">
        <v>2203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W3" s="370"/>
    </row>
    <row r="4" spans="1:23" x14ac:dyDescent="0.2">
      <c r="A4" s="682" t="str">
        <f>'Camaras Fotograficas y de Video'!A3:S3</f>
        <v>(Al 31 de Mayo del 2017)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42886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5" t="s">
        <v>646</v>
      </c>
      <c r="I6" s="676"/>
      <c r="J6" s="677"/>
      <c r="K6" s="4"/>
      <c r="L6" s="4"/>
      <c r="M6" s="4"/>
      <c r="N6" s="445"/>
      <c r="O6" s="7"/>
      <c r="P6" s="670" t="s">
        <v>3</v>
      </c>
      <c r="Q6" s="671"/>
      <c r="R6" s="671"/>
      <c r="S6" s="672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Mayo 2017</v>
      </c>
      <c r="S7" s="10" t="str">
        <f>+'Camaras Fotograficas y de Video'!$T$6</f>
        <v>Deprec. a Registrar Mayo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19623.333333333332</v>
      </c>
      <c r="S69" s="15">
        <f t="shared" ref="S69:S90" si="8">R69-Q69</f>
        <v>1691.6666666666679</v>
      </c>
      <c r="T69" s="453">
        <f t="shared" ref="T69:T90" si="9">N69-R69</f>
        <v>676.66666666666788</v>
      </c>
      <c r="U69" s="440">
        <v>17271</v>
      </c>
      <c r="W69" s="43">
        <f t="shared" ref="W69:W90" si="10">IF((DATEDIF(G69,W$5,"m"))&gt;=60,60,(DATEDIF(G69,W$5,"m")))</f>
        <v>58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19623.333333333332</v>
      </c>
      <c r="S70" s="15">
        <f t="shared" si="8"/>
        <v>1691.6666666666679</v>
      </c>
      <c r="T70" s="453">
        <f t="shared" si="9"/>
        <v>676.66666666666788</v>
      </c>
      <c r="U70" s="440">
        <v>17271</v>
      </c>
      <c r="W70" s="43">
        <f t="shared" si="10"/>
        <v>58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19623.333333333332</v>
      </c>
      <c r="S71" s="15">
        <f t="shared" si="8"/>
        <v>1691.6666666666679</v>
      </c>
      <c r="T71" s="453">
        <f t="shared" si="9"/>
        <v>676.66666666666788</v>
      </c>
      <c r="U71" s="440">
        <v>17271</v>
      </c>
      <c r="W71" s="43">
        <f t="shared" si="10"/>
        <v>58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953.13333333333333</v>
      </c>
      <c r="S72" s="15">
        <f t="shared" si="8"/>
        <v>82.166666666666629</v>
      </c>
      <c r="T72" s="453">
        <f t="shared" si="9"/>
        <v>32.866666666666561</v>
      </c>
      <c r="U72" s="440">
        <v>17316</v>
      </c>
      <c r="W72" s="43">
        <f t="shared" si="10"/>
        <v>58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953.13333333333333</v>
      </c>
      <c r="S73" s="15">
        <f t="shared" si="8"/>
        <v>82.166666666666629</v>
      </c>
      <c r="T73" s="453">
        <f t="shared" si="9"/>
        <v>32.866666666666561</v>
      </c>
      <c r="U73" s="440">
        <v>17316</v>
      </c>
      <c r="W73" s="43">
        <f t="shared" si="10"/>
        <v>58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953.13333333333333</v>
      </c>
      <c r="S74" s="15">
        <f t="shared" si="8"/>
        <v>82.166666666666629</v>
      </c>
      <c r="T74" s="453">
        <f t="shared" si="9"/>
        <v>32.866666666666561</v>
      </c>
      <c r="U74" s="440">
        <v>17316</v>
      </c>
      <c r="W74" s="43">
        <f t="shared" si="10"/>
        <v>58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953.13333333333333</v>
      </c>
      <c r="S75" s="15">
        <f t="shared" si="8"/>
        <v>82.166666666666629</v>
      </c>
      <c r="T75" s="453">
        <f t="shared" si="9"/>
        <v>32.866666666666561</v>
      </c>
      <c r="U75" s="440">
        <v>17316</v>
      </c>
      <c r="W75" s="43">
        <f t="shared" si="10"/>
        <v>58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953.13333333333333</v>
      </c>
      <c r="S76" s="15">
        <f t="shared" si="8"/>
        <v>82.166666666666629</v>
      </c>
      <c r="T76" s="453">
        <f t="shared" si="9"/>
        <v>32.866666666666561</v>
      </c>
      <c r="U76" s="440">
        <v>17316</v>
      </c>
      <c r="W76" s="43">
        <f t="shared" si="10"/>
        <v>58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1345.6</v>
      </c>
      <c r="S77" s="15">
        <f t="shared" si="8"/>
        <v>116</v>
      </c>
      <c r="T77" s="453">
        <f t="shared" si="9"/>
        <v>46.400000000000091</v>
      </c>
      <c r="U77" s="440">
        <v>17316</v>
      </c>
      <c r="W77" s="43">
        <f t="shared" si="10"/>
        <v>58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1345.6</v>
      </c>
      <c r="S78" s="15">
        <f t="shared" si="8"/>
        <v>116</v>
      </c>
      <c r="T78" s="453">
        <f t="shared" si="9"/>
        <v>46.400000000000091</v>
      </c>
      <c r="U78" s="440">
        <v>17316</v>
      </c>
      <c r="W78" s="43">
        <f t="shared" si="10"/>
        <v>58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1345.6</v>
      </c>
      <c r="S79" s="15">
        <f t="shared" si="8"/>
        <v>116</v>
      </c>
      <c r="T79" s="453">
        <f t="shared" si="9"/>
        <v>46.400000000000091</v>
      </c>
      <c r="U79" s="440">
        <v>17316</v>
      </c>
      <c r="W79" s="43">
        <f t="shared" si="10"/>
        <v>58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1345.6</v>
      </c>
      <c r="S80" s="15">
        <f t="shared" si="8"/>
        <v>116</v>
      </c>
      <c r="T80" s="453">
        <f t="shared" si="9"/>
        <v>46.400000000000091</v>
      </c>
      <c r="U80" s="440">
        <v>17316</v>
      </c>
      <c r="W80" s="43">
        <f t="shared" si="10"/>
        <v>58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1345.6</v>
      </c>
      <c r="S81" s="15">
        <f t="shared" si="8"/>
        <v>116</v>
      </c>
      <c r="T81" s="453">
        <f t="shared" si="9"/>
        <v>46.400000000000091</v>
      </c>
      <c r="U81" s="440">
        <v>17316</v>
      </c>
      <c r="W81" s="43">
        <f t="shared" si="10"/>
        <v>58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1345.6</v>
      </c>
      <c r="S82" s="15">
        <f t="shared" si="8"/>
        <v>116</v>
      </c>
      <c r="T82" s="453">
        <f t="shared" si="9"/>
        <v>46.400000000000091</v>
      </c>
      <c r="U82" s="440">
        <v>17316</v>
      </c>
      <c r="W82" s="43">
        <f t="shared" si="10"/>
        <v>58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7737.1999999999989</v>
      </c>
      <c r="S83" s="15">
        <f t="shared" si="8"/>
        <v>667</v>
      </c>
      <c r="T83" s="453">
        <f t="shared" si="9"/>
        <v>266.80000000000018</v>
      </c>
      <c r="U83" s="440">
        <v>17316</v>
      </c>
      <c r="W83" s="43">
        <f t="shared" si="10"/>
        <v>58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7737.1999999999989</v>
      </c>
      <c r="S84" s="15">
        <f t="shared" si="8"/>
        <v>667</v>
      </c>
      <c r="T84" s="453">
        <f t="shared" si="9"/>
        <v>266.80000000000018</v>
      </c>
      <c r="U84" s="440">
        <v>17316</v>
      </c>
      <c r="W84" s="43">
        <f t="shared" si="10"/>
        <v>58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7737.1999999999989</v>
      </c>
      <c r="S85" s="15">
        <f t="shared" si="8"/>
        <v>667</v>
      </c>
      <c r="T85" s="453">
        <f t="shared" si="9"/>
        <v>266.80000000000018</v>
      </c>
      <c r="U85" s="440">
        <v>17316</v>
      </c>
      <c r="W85" s="43">
        <f t="shared" si="10"/>
        <v>58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7737.1999999999989</v>
      </c>
      <c r="S86" s="15">
        <f t="shared" si="8"/>
        <v>667</v>
      </c>
      <c r="T86" s="453">
        <f t="shared" si="9"/>
        <v>266.80000000000018</v>
      </c>
      <c r="U86" s="440">
        <v>17316</v>
      </c>
      <c r="W86" s="43">
        <f t="shared" si="10"/>
        <v>58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6840.1333333333323</v>
      </c>
      <c r="S87" s="15">
        <f t="shared" si="8"/>
        <v>589.66666666666606</v>
      </c>
      <c r="T87" s="453">
        <f t="shared" si="9"/>
        <v>235.86666666666679</v>
      </c>
      <c r="U87" s="440">
        <v>17316</v>
      </c>
      <c r="W87" s="43">
        <f t="shared" si="10"/>
        <v>58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6840.1333333333323</v>
      </c>
      <c r="S88" s="15">
        <f t="shared" si="8"/>
        <v>589.66666666666606</v>
      </c>
      <c r="T88" s="453">
        <f t="shared" si="9"/>
        <v>235.86666666666679</v>
      </c>
      <c r="U88" s="440">
        <v>17316</v>
      </c>
      <c r="W88" s="43">
        <f t="shared" si="10"/>
        <v>58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6840.1333333333323</v>
      </c>
      <c r="S89" s="15">
        <f t="shared" si="8"/>
        <v>589.66666666666606</v>
      </c>
      <c r="T89" s="453">
        <f t="shared" si="9"/>
        <v>235.86666666666679</v>
      </c>
      <c r="U89" s="440">
        <v>17316</v>
      </c>
      <c r="W89" s="43">
        <f t="shared" si="10"/>
        <v>58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6840.1333333333323</v>
      </c>
      <c r="S90" s="15">
        <f t="shared" si="8"/>
        <v>589.66666666666606</v>
      </c>
      <c r="T90" s="453">
        <f t="shared" si="9"/>
        <v>235.86666666666679</v>
      </c>
      <c r="U90" s="440">
        <v>17316</v>
      </c>
      <c r="W90" s="43">
        <f t="shared" si="10"/>
        <v>58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130018.59999999999</v>
      </c>
      <c r="S91" s="464">
        <f>SUM(S69:S90)</f>
        <v>11208.500000000004</v>
      </c>
      <c r="T91" s="464">
        <f>SUM(T69:T90)</f>
        <v>4483.400000000006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899789.06</v>
      </c>
      <c r="S93" s="470">
        <f>+S67+S91</f>
        <v>11208.500000000004</v>
      </c>
      <c r="T93" s="470">
        <f>+T67+T91</f>
        <v>4536.3999999999669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G88" zoomScaleNormal="100" workbookViewId="0">
      <selection activeCell="Q110" sqref="Q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</row>
    <row r="2" spans="1:22" s="77" customFormat="1" ht="15.75" x14ac:dyDescent="0.25">
      <c r="A2" s="684" t="s">
        <v>2266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</row>
    <row r="3" spans="1:22" x14ac:dyDescent="0.2">
      <c r="A3" s="682" t="str">
        <f>'Camaras Fotograficas y de Video'!A3:S3</f>
        <v>(Al 31 de Mayo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42886</v>
      </c>
    </row>
    <row r="6" spans="1:22" ht="15.75" x14ac:dyDescent="0.25">
      <c r="A6" s="496"/>
      <c r="O6" s="670" t="s">
        <v>3</v>
      </c>
      <c r="P6" s="671"/>
      <c r="Q6" s="671"/>
      <c r="R6" s="672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Mayo 2017</v>
      </c>
      <c r="R7" s="10" t="str">
        <f>+'Camaras Fotograficas y de Video'!$T$6</f>
        <v>Deprec. a Registrar Mayo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38116.18</v>
      </c>
      <c r="R37" s="15">
        <f t="shared" ref="R37:R47" si="10">Q37-P37</f>
        <v>3176.3483333333352</v>
      </c>
      <c r="S37" s="453">
        <f t="shared" si="7"/>
        <v>1</v>
      </c>
      <c r="T37" s="502"/>
      <c r="V37" s="43">
        <f t="shared" ref="V37:V47" si="11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38116.18</v>
      </c>
      <c r="R38" s="15">
        <f t="shared" si="10"/>
        <v>3176.3483333333352</v>
      </c>
      <c r="S38" s="453">
        <f t="shared" si="7"/>
        <v>1</v>
      </c>
      <c r="T38" s="502"/>
      <c r="V38" s="43">
        <f t="shared" si="11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38116.18</v>
      </c>
      <c r="R39" s="15">
        <f t="shared" si="10"/>
        <v>3176.3483333333352</v>
      </c>
      <c r="S39" s="453">
        <f t="shared" si="7"/>
        <v>1</v>
      </c>
      <c r="T39" s="502"/>
      <c r="V39" s="43">
        <f t="shared" si="11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38116.18</v>
      </c>
      <c r="R40" s="15">
        <f t="shared" si="10"/>
        <v>3176.3483333333352</v>
      </c>
      <c r="S40" s="453">
        <f t="shared" si="7"/>
        <v>1</v>
      </c>
      <c r="T40" s="502"/>
      <c r="V40" s="43">
        <f t="shared" si="11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38116.18</v>
      </c>
      <c r="R41" s="15">
        <f t="shared" si="10"/>
        <v>3176.3483333333352</v>
      </c>
      <c r="S41" s="453">
        <f t="shared" si="7"/>
        <v>1</v>
      </c>
      <c r="T41" s="502"/>
      <c r="V41" s="43">
        <f t="shared" si="11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38116.180999999997</v>
      </c>
      <c r="R42" s="15">
        <f t="shared" si="10"/>
        <v>3176.3484166666676</v>
      </c>
      <c r="S42" s="453">
        <f t="shared" si="7"/>
        <v>1</v>
      </c>
      <c r="T42" s="502"/>
      <c r="U42" s="483"/>
      <c r="V42" s="43">
        <f t="shared" si="11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38116.180999999997</v>
      </c>
      <c r="R43" s="15">
        <f t="shared" si="10"/>
        <v>3176.3484166666676</v>
      </c>
      <c r="S43" s="453">
        <f t="shared" si="7"/>
        <v>1</v>
      </c>
      <c r="T43" s="502"/>
      <c r="U43" s="483"/>
      <c r="V43" s="43">
        <f t="shared" si="11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38116.180999999997</v>
      </c>
      <c r="R44" s="15">
        <f t="shared" si="10"/>
        <v>3176.3484166666676</v>
      </c>
      <c r="S44" s="453">
        <f t="shared" si="7"/>
        <v>1</v>
      </c>
      <c r="T44" s="502"/>
      <c r="U44" s="483"/>
      <c r="V44" s="43">
        <f t="shared" si="11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38116.180999999997</v>
      </c>
      <c r="R45" s="15">
        <f t="shared" si="10"/>
        <v>3176.3484166666676</v>
      </c>
      <c r="S45" s="453">
        <f t="shared" si="7"/>
        <v>1</v>
      </c>
      <c r="T45" s="502"/>
      <c r="U45" s="483"/>
      <c r="V45" s="43">
        <f t="shared" si="11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38116.180999999997</v>
      </c>
      <c r="R46" s="15">
        <f t="shared" si="10"/>
        <v>3176.3484166666676</v>
      </c>
      <c r="S46" s="453">
        <f t="shared" si="7"/>
        <v>1</v>
      </c>
      <c r="T46" s="502"/>
      <c r="U46" s="483"/>
      <c r="V46" s="43">
        <f t="shared" si="11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38116.180999999997</v>
      </c>
      <c r="R47" s="15">
        <f t="shared" si="10"/>
        <v>3176.3484166666676</v>
      </c>
      <c r="S47" s="453">
        <f t="shared" si="7"/>
        <v>1</v>
      </c>
      <c r="T47" s="502"/>
      <c r="U47" s="483"/>
      <c r="V47" s="43">
        <f t="shared" si="11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4398.838065843619</v>
      </c>
      <c r="R52" s="15">
        <f t="shared" ref="R52:R59" si="12">Q52-P52</f>
        <v>511.49279835390917</v>
      </c>
      <c r="S52" s="453">
        <f>M52-Q52</f>
        <v>1740.075514403291</v>
      </c>
      <c r="T52" s="502">
        <v>18554</v>
      </c>
      <c r="U52" s="483"/>
      <c r="V52" s="43">
        <f>IF((DATEDIF(F52,V$5,"m"))&gt;=60,60,(DATEDIF(F52,V$5,"m")))</f>
        <v>43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4398.838065843619</v>
      </c>
      <c r="R53" s="15">
        <f t="shared" si="12"/>
        <v>511.49279835390917</v>
      </c>
      <c r="S53" s="453">
        <f t="shared" ref="S53:S59" si="15">M53-Q53</f>
        <v>1740.075514403291</v>
      </c>
      <c r="T53" s="502">
        <v>18554</v>
      </c>
      <c r="U53" s="483"/>
      <c r="V53" s="43">
        <f t="shared" ref="V53:V59" si="16">IF((DATEDIF(F53,V$5,"m"))&gt;=60,60,(DATEDIF(F53,V$5,"m")))</f>
        <v>43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1943.2726337448535</v>
      </c>
      <c r="R54" s="15">
        <f t="shared" si="12"/>
        <v>225.96193415637822</v>
      </c>
      <c r="S54" s="453">
        <f t="shared" si="15"/>
        <v>769.27057613168654</v>
      </c>
      <c r="T54" s="502">
        <v>18554</v>
      </c>
      <c r="U54" s="483"/>
      <c r="V54" s="43">
        <f t="shared" si="16"/>
        <v>43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1943.2726337448535</v>
      </c>
      <c r="R55" s="15">
        <f t="shared" si="12"/>
        <v>225.96193415637822</v>
      </c>
      <c r="S55" s="453">
        <f t="shared" si="15"/>
        <v>769.27057613168654</v>
      </c>
      <c r="T55" s="502">
        <v>18554</v>
      </c>
      <c r="U55" s="483"/>
      <c r="V55" s="43">
        <f t="shared" si="16"/>
        <v>43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1943.2726337448535</v>
      </c>
      <c r="R56" s="15">
        <f t="shared" si="12"/>
        <v>225.96193415637822</v>
      </c>
      <c r="S56" s="453">
        <f t="shared" si="15"/>
        <v>769.27057613168654</v>
      </c>
      <c r="T56" s="502">
        <v>18554</v>
      </c>
      <c r="U56" s="483"/>
      <c r="V56" s="43">
        <f t="shared" si="16"/>
        <v>43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1943.2726337448535</v>
      </c>
      <c r="R57" s="15">
        <f t="shared" si="12"/>
        <v>225.96193415637822</v>
      </c>
      <c r="S57" s="453">
        <f t="shared" si="15"/>
        <v>769.27057613168654</v>
      </c>
      <c r="T57" s="502">
        <v>18554</v>
      </c>
      <c r="U57" s="483"/>
      <c r="V57" s="43">
        <f t="shared" si="16"/>
        <v>43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94779.066333333321</v>
      </c>
      <c r="R58" s="15">
        <f t="shared" si="12"/>
        <v>11020.821666666656</v>
      </c>
      <c r="S58" s="453">
        <f t="shared" si="15"/>
        <v>37471.793666666665</v>
      </c>
      <c r="T58" s="502" t="s">
        <v>2318</v>
      </c>
      <c r="U58" s="483"/>
      <c r="V58" s="43">
        <f t="shared" si="16"/>
        <v>43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94779.066333333321</v>
      </c>
      <c r="R59" s="15">
        <f t="shared" si="12"/>
        <v>11020.821666666656</v>
      </c>
      <c r="S59" s="453">
        <f t="shared" si="15"/>
        <v>37471.793666666665</v>
      </c>
      <c r="T59" s="502" t="s">
        <v>2318</v>
      </c>
      <c r="U59" s="483"/>
      <c r="V59" s="43">
        <f t="shared" si="16"/>
        <v>43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206128.89933333331</v>
      </c>
      <c r="R60" s="114">
        <f>SUM(R52:R59)</f>
        <v>23968.476666666644</v>
      </c>
      <c r="S60" s="114">
        <f>SUM(S52:S59)</f>
        <v>81500.820666666667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11578.210000000001</v>
      </c>
      <c r="R63" s="15">
        <f t="shared" ref="R63:R71" si="18">Q63-P63</f>
        <v>1378.3583333333336</v>
      </c>
      <c r="S63" s="453">
        <f t="shared" ref="S63:S71" si="19">M63-Q63</f>
        <v>4963.0899999999983</v>
      </c>
      <c r="T63" s="502">
        <v>18701</v>
      </c>
      <c r="U63" s="483"/>
      <c r="V63" s="43">
        <f t="shared" ref="V63:V71" si="20">IF((DATEDIF(F63,V$5,"m"))&gt;=60,60,(DATEDIF(F63,V$5,"m")))</f>
        <v>42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9222.094000000001</v>
      </c>
      <c r="R64" s="15">
        <f t="shared" si="18"/>
        <v>1097.8683333333338</v>
      </c>
      <c r="S64" s="453">
        <f t="shared" si="19"/>
        <v>3953.3259999999991</v>
      </c>
      <c r="T64" s="502">
        <v>18701</v>
      </c>
      <c r="U64" s="483"/>
      <c r="V64" s="43">
        <f t="shared" si="20"/>
        <v>42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5280.6960850000005</v>
      </c>
      <c r="R65" s="15">
        <f t="shared" si="18"/>
        <v>628.65429583333389</v>
      </c>
      <c r="S65" s="453">
        <f t="shared" si="19"/>
        <v>2264.1554649999998</v>
      </c>
      <c r="T65" s="502">
        <v>18701</v>
      </c>
      <c r="U65" s="483"/>
      <c r="V65" s="43">
        <f t="shared" si="20"/>
        <v>42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5280.6960850000005</v>
      </c>
      <c r="R66" s="15">
        <f t="shared" si="18"/>
        <v>628.65429583333389</v>
      </c>
      <c r="S66" s="453">
        <f t="shared" si="19"/>
        <v>2264.1554649999998</v>
      </c>
      <c r="T66" s="502">
        <v>18701</v>
      </c>
      <c r="U66" s="483"/>
      <c r="V66" s="43">
        <f t="shared" si="20"/>
        <v>42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5280.6960850000005</v>
      </c>
      <c r="R67" s="15">
        <f t="shared" si="18"/>
        <v>628.65429583333389</v>
      </c>
      <c r="S67" s="453">
        <f t="shared" si="19"/>
        <v>2264.1554649999998</v>
      </c>
      <c r="T67" s="502">
        <v>18701</v>
      </c>
      <c r="U67" s="483"/>
      <c r="V67" s="43">
        <f t="shared" si="20"/>
        <v>42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5280.6960850000005</v>
      </c>
      <c r="R68" s="15">
        <f t="shared" si="18"/>
        <v>628.65429583333389</v>
      </c>
      <c r="S68" s="453">
        <f t="shared" si="19"/>
        <v>2264.1554649999998</v>
      </c>
      <c r="T68" s="502">
        <v>18701</v>
      </c>
      <c r="U68" s="483"/>
      <c r="V68" s="43">
        <f t="shared" si="20"/>
        <v>42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5280.6960850000005</v>
      </c>
      <c r="R69" s="15">
        <f t="shared" si="18"/>
        <v>628.65429583333389</v>
      </c>
      <c r="S69" s="453">
        <f t="shared" si="19"/>
        <v>2264.1554649999998</v>
      </c>
      <c r="T69" s="502">
        <v>18701</v>
      </c>
      <c r="U69" s="483"/>
      <c r="V69" s="43">
        <f t="shared" si="20"/>
        <v>42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5280.6960850000005</v>
      </c>
      <c r="R70" s="15">
        <f t="shared" si="18"/>
        <v>628.65429583333389</v>
      </c>
      <c r="S70" s="453">
        <f t="shared" si="19"/>
        <v>2264.1554649999998</v>
      </c>
      <c r="T70" s="502">
        <v>18701</v>
      </c>
      <c r="U70" s="483"/>
      <c r="V70" s="43">
        <f t="shared" si="20"/>
        <v>42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5280.6960850000005</v>
      </c>
      <c r="R71" s="15">
        <f t="shared" si="18"/>
        <v>628.65429583333389</v>
      </c>
      <c r="S71" s="453">
        <f t="shared" si="19"/>
        <v>2264.1554649999998</v>
      </c>
      <c r="T71" s="502">
        <v>18701</v>
      </c>
      <c r="U71" s="483"/>
      <c r="V71" s="43">
        <f t="shared" si="20"/>
        <v>42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57765.176595000019</v>
      </c>
      <c r="R72" s="114">
        <f>SUM(R63:R71)</f>
        <v>6876.8067375000046</v>
      </c>
      <c r="S72" s="114">
        <f>SUM(S63:S71)</f>
        <v>24765.504254999996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263894.07592833333</v>
      </c>
      <c r="R74" s="114">
        <f>+R72+R60</f>
        <v>30845.28340416665</v>
      </c>
      <c r="S74" s="114">
        <f>+S72+S60</f>
        <v>106266.32492166666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2709814.2143283328</v>
      </c>
      <c r="R76" s="293">
        <f>+R74+R50</f>
        <v>68961.463904166667</v>
      </c>
      <c r="S76" s="293">
        <f>+S74+S50</f>
        <v>106318.32492166672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4756.0663333333341</v>
      </c>
      <c r="R78" s="15">
        <f>Q78-P78</f>
        <v>642.71166666666704</v>
      </c>
      <c r="S78" s="453">
        <f>M78-Q78</f>
        <v>2957.4736666666658</v>
      </c>
      <c r="T78" s="502">
        <v>18701</v>
      </c>
      <c r="U78" s="483"/>
      <c r="V78" s="43">
        <f>IF((DATEDIF(F78,V$5,"m"))&gt;=60,60,(DATEDIF(F78,V$5,"m")))</f>
        <v>37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4756.0663333333341</v>
      </c>
      <c r="R79" s="15">
        <f>Q79-P79</f>
        <v>642.71166666666704</v>
      </c>
      <c r="S79" s="453">
        <f>M79-Q79</f>
        <v>2957.4736666666658</v>
      </c>
      <c r="T79" s="502">
        <v>18701</v>
      </c>
      <c r="U79" s="483"/>
      <c r="V79" s="43">
        <f>IF((DATEDIF(F79,V$5,"m"))&gt;=60,60,(DATEDIF(F79,V$5,"m")))</f>
        <v>37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9512.1326666666682</v>
      </c>
      <c r="R80" s="114">
        <f>SUM(R78:R79)</f>
        <v>1285.4233333333341</v>
      </c>
      <c r="S80" s="114">
        <f>SUM(S78:S79)</f>
        <v>5914.9473333333317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2719326.3469949993</v>
      </c>
      <c r="R82" s="293">
        <f t="shared" si="22"/>
        <v>70246.887237500006</v>
      </c>
      <c r="S82" s="293">
        <f t="shared" si="22"/>
        <v>112233.27225500005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1118471.6127777777</v>
      </c>
      <c r="R86" s="15">
        <f>Q86-P86</f>
        <v>243146.00277777785</v>
      </c>
      <c r="S86" s="453">
        <f>M86-Q86</f>
        <v>632180.60722222226</v>
      </c>
      <c r="T86" s="502">
        <v>18701</v>
      </c>
      <c r="U86" s="483"/>
      <c r="V86" s="43">
        <f>IF((DATEDIF(F86,V$5,"m"))&gt;=36,36,(DATEDIF(F86,V$5,"m")))</f>
        <v>23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1118471.6127777777</v>
      </c>
      <c r="R87" s="114">
        <f>SUM(R85:R86)</f>
        <v>243146.00277777785</v>
      </c>
      <c r="S87" s="114">
        <f>SUM(S85:S86)</f>
        <v>632180.60722222226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1898.8702666666668</v>
      </c>
      <c r="R91" s="15">
        <f>Q91-P91</f>
        <v>1582.3918888888891</v>
      </c>
      <c r="S91" s="453">
        <f>M91-Q91</f>
        <v>9495.351333333334</v>
      </c>
      <c r="T91" s="502">
        <v>18701</v>
      </c>
      <c r="U91" s="483"/>
      <c r="V91" s="43">
        <f>IF((DATEDIF(F91,V$5,"m"))&gt;=36,36,(DATEDIF(F91,V$5,"m")))</f>
        <v>6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1898.8702666666668</v>
      </c>
      <c r="R92" s="15">
        <f t="shared" ref="R92:R102" si="25">Q92-P92</f>
        <v>1582.3918888888891</v>
      </c>
      <c r="S92" s="453">
        <f t="shared" ref="S92:S102" si="26">M92-Q92</f>
        <v>9495.351333333334</v>
      </c>
      <c r="T92" s="502">
        <v>18701</v>
      </c>
      <c r="U92" s="483"/>
      <c r="V92" s="43">
        <f t="shared" ref="V92:V102" si="27">IF((DATEDIF(F92,V$5,"m"))&gt;=36,36,(DATEDIF(F92,V$5,"m")))</f>
        <v>6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1898.8702666666668</v>
      </c>
      <c r="R93" s="15">
        <f t="shared" si="25"/>
        <v>1582.3918888888891</v>
      </c>
      <c r="S93" s="453">
        <f t="shared" si="26"/>
        <v>9495.351333333334</v>
      </c>
      <c r="T93" s="502">
        <v>18701</v>
      </c>
      <c r="U93" s="483"/>
      <c r="V93" s="43">
        <f t="shared" si="27"/>
        <v>6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1898.8702666666668</v>
      </c>
      <c r="R94" s="15">
        <f t="shared" si="25"/>
        <v>1582.3918888888891</v>
      </c>
      <c r="S94" s="453">
        <f t="shared" si="26"/>
        <v>9495.351333333334</v>
      </c>
      <c r="T94" s="502">
        <v>18701</v>
      </c>
      <c r="U94" s="483"/>
      <c r="V94" s="43">
        <f t="shared" si="27"/>
        <v>6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1898.8702666666668</v>
      </c>
      <c r="R95" s="15">
        <f t="shared" si="25"/>
        <v>1582.3918888888891</v>
      </c>
      <c r="S95" s="453">
        <f t="shared" si="26"/>
        <v>9495.351333333334</v>
      </c>
      <c r="T95" s="502">
        <v>18701</v>
      </c>
      <c r="U95" s="483"/>
      <c r="V95" s="43">
        <f t="shared" si="27"/>
        <v>6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1898.8702666666668</v>
      </c>
      <c r="R96" s="15">
        <f t="shared" si="25"/>
        <v>1582.3918888888891</v>
      </c>
      <c r="S96" s="453">
        <f t="shared" si="26"/>
        <v>9495.351333333334</v>
      </c>
      <c r="T96" s="502">
        <v>18701</v>
      </c>
      <c r="U96" s="483"/>
      <c r="V96" s="43">
        <f t="shared" si="27"/>
        <v>6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1898.8702666666668</v>
      </c>
      <c r="R97" s="15">
        <f t="shared" si="25"/>
        <v>1582.3918888888891</v>
      </c>
      <c r="S97" s="453">
        <f t="shared" si="26"/>
        <v>9495.351333333334</v>
      </c>
      <c r="T97" s="502">
        <v>18701</v>
      </c>
      <c r="U97" s="483"/>
      <c r="V97" s="43">
        <f t="shared" si="27"/>
        <v>6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1898.8702666666668</v>
      </c>
      <c r="R98" s="15">
        <f t="shared" si="25"/>
        <v>1582.3918888888891</v>
      </c>
      <c r="S98" s="453">
        <f t="shared" si="26"/>
        <v>9495.351333333334</v>
      </c>
      <c r="T98" s="502">
        <v>18701</v>
      </c>
      <c r="U98" s="483"/>
      <c r="V98" s="43">
        <f t="shared" si="27"/>
        <v>6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1898.8702666666668</v>
      </c>
      <c r="R99" s="15">
        <f t="shared" si="25"/>
        <v>1582.3918888888891</v>
      </c>
      <c r="S99" s="453">
        <f t="shared" si="26"/>
        <v>9495.351333333334</v>
      </c>
      <c r="T99" s="502">
        <v>18701</v>
      </c>
      <c r="U99" s="483"/>
      <c r="V99" s="43">
        <f t="shared" si="27"/>
        <v>6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1898.8702666666668</v>
      </c>
      <c r="R100" s="15">
        <f t="shared" si="25"/>
        <v>1582.3918888888891</v>
      </c>
      <c r="S100" s="453">
        <f t="shared" si="26"/>
        <v>9495.351333333334</v>
      </c>
      <c r="T100" s="502">
        <v>18701</v>
      </c>
      <c r="U100" s="483"/>
      <c r="V100" s="43">
        <f t="shared" si="27"/>
        <v>6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1898.8702666666668</v>
      </c>
      <c r="R101" s="15">
        <f t="shared" si="25"/>
        <v>1582.3918888888891</v>
      </c>
      <c r="S101" s="453">
        <f t="shared" si="26"/>
        <v>9495.351333333334</v>
      </c>
      <c r="T101" s="502">
        <v>18701</v>
      </c>
      <c r="U101" s="483"/>
      <c r="V101" s="43">
        <f t="shared" si="27"/>
        <v>6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1898.8702666666668</v>
      </c>
      <c r="R102" s="15">
        <f t="shared" si="25"/>
        <v>1582.3918888888891</v>
      </c>
      <c r="S102" s="453">
        <f t="shared" si="26"/>
        <v>9495.351333333334</v>
      </c>
      <c r="T102" s="502">
        <v>18701</v>
      </c>
      <c r="U102" s="483"/>
      <c r="V102" s="43">
        <f t="shared" si="27"/>
        <v>6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22786.443199999994</v>
      </c>
      <c r="R103" s="114">
        <f t="shared" ref="R103" si="28">SUM(R91:R102)</f>
        <v>18988.702666666668</v>
      </c>
      <c r="S103" s="114">
        <f>SUM(S91:S102)</f>
        <v>113944.21600000003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76.555555555555557</v>
      </c>
      <c r="R105" s="15">
        <f t="shared" ref="R105" si="31">Q105-P105</f>
        <v>76.555555555555557</v>
      </c>
      <c r="S105" s="453">
        <f t="shared" ref="S105" si="32">M105-Q105</f>
        <v>2680.4444444444443</v>
      </c>
      <c r="T105" s="502">
        <v>18701</v>
      </c>
      <c r="U105" s="483"/>
      <c r="V105" s="43">
        <f t="shared" ref="V105" si="33">IF((DATEDIF(F105,V$5,"m"))&gt;=36,36,(DATEDIF(F105,V$5,"m")))</f>
        <v>1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76.555555555555557</v>
      </c>
      <c r="R106" s="114">
        <f t="shared" ref="R106:S106" si="34">SUM(R105)</f>
        <v>76.555555555555557</v>
      </c>
      <c r="S106" s="114">
        <f t="shared" si="34"/>
        <v>2680.4444444444443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80475.724091944445</v>
      </c>
      <c r="P109" s="293">
        <v>3528202.8102908302</v>
      </c>
      <c r="Q109" s="293">
        <f>+Q82+Q87+Q103+Q106</f>
        <v>3860660.9585283324</v>
      </c>
      <c r="R109" s="293">
        <f>+R82+R87+R103+R106</f>
        <v>332458.14823750005</v>
      </c>
      <c r="S109" s="293">
        <f>+S82+S87+S103+S106</f>
        <v>861038.53992166684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L985" activePane="bottomRight" state="frozen"/>
      <selection sqref="A1:T2"/>
      <selection pane="topRight" sqref="A1:T2"/>
      <selection pane="bottomLeft" sqref="A1:T2"/>
      <selection pane="bottomRight" activeCell="V1000" sqref="V1000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116"/>
    </row>
    <row r="2" spans="1:26" s="117" customFormat="1" ht="20.25" x14ac:dyDescent="0.3">
      <c r="A2" s="685" t="s">
        <v>645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116"/>
    </row>
    <row r="3" spans="1:26" s="117" customFormat="1" ht="20.25" x14ac:dyDescent="0.3">
      <c r="A3" s="685" t="str">
        <f>'Camaras Fotograficas y de Video'!A3:S3</f>
        <v>(Al 31 de Mayo del 2017)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42886</v>
      </c>
    </row>
    <row r="5" spans="1:26" x14ac:dyDescent="0.25">
      <c r="H5" s="686" t="s">
        <v>646</v>
      </c>
      <c r="I5" s="687"/>
      <c r="J5" s="688"/>
      <c r="N5" s="121"/>
      <c r="O5" s="121"/>
      <c r="R5" s="670" t="s">
        <v>3</v>
      </c>
      <c r="S5" s="671"/>
      <c r="T5" s="671"/>
      <c r="U5" s="672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Mayo 2017</v>
      </c>
      <c r="U6" s="10" t="str">
        <f>+'Camaras Fotograficas y de Video'!$T$6</f>
        <v>Deprec. a Registrar Mayo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3822.2249999999995</v>
      </c>
      <c r="U297" s="15">
        <f t="shared" ref="U297:U328" si="31">T297-S297</f>
        <v>169.125</v>
      </c>
      <c r="V297" s="312">
        <f t="shared" ref="V297:V328" si="32">N297-T297</f>
        <v>237.77500000000055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113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5023.791666666667</v>
      </c>
      <c r="U298" s="15">
        <f t="shared" si="31"/>
        <v>222.29166666666697</v>
      </c>
      <c r="V298" s="312">
        <f t="shared" si="32"/>
        <v>312.20833333333303</v>
      </c>
      <c r="W298" s="244">
        <v>9257</v>
      </c>
      <c r="X298" s="311"/>
      <c r="Y298" s="312"/>
      <c r="Z298" s="113">
        <f t="shared" si="33"/>
        <v>113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4586.8583333333336</v>
      </c>
      <c r="U299" s="15">
        <f t="shared" si="31"/>
        <v>202.95833333333303</v>
      </c>
      <c r="V299" s="312">
        <f t="shared" si="32"/>
        <v>285.14166666666642</v>
      </c>
      <c r="W299" s="244">
        <v>9257</v>
      </c>
      <c r="X299" s="311"/>
      <c r="Y299" s="312"/>
      <c r="Z299" s="113">
        <f t="shared" si="33"/>
        <v>113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4586.8583333333336</v>
      </c>
      <c r="U300" s="15">
        <f t="shared" si="31"/>
        <v>202.95833333333303</v>
      </c>
      <c r="V300" s="312">
        <f t="shared" si="32"/>
        <v>285.14166666666642</v>
      </c>
      <c r="W300" s="244">
        <v>9257</v>
      </c>
      <c r="X300" s="311"/>
      <c r="Y300" s="312"/>
      <c r="Z300" s="113">
        <f t="shared" si="33"/>
        <v>113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3555.695666666667</v>
      </c>
      <c r="U301" s="15">
        <f t="shared" si="31"/>
        <v>157.33166666666693</v>
      </c>
      <c r="V301" s="312">
        <f t="shared" si="32"/>
        <v>221.26433333333307</v>
      </c>
      <c r="W301" s="244">
        <v>10462</v>
      </c>
      <c r="X301" s="311"/>
      <c r="Y301" s="312"/>
      <c r="Z301" s="113">
        <f t="shared" si="33"/>
        <v>113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3267.3196666666663</v>
      </c>
      <c r="U302" s="15">
        <f t="shared" si="31"/>
        <v>144.57166666666672</v>
      </c>
      <c r="V302" s="312">
        <f t="shared" si="32"/>
        <v>203.40033333333349</v>
      </c>
      <c r="W302" s="244">
        <v>10462</v>
      </c>
      <c r="X302" s="311"/>
      <c r="Y302" s="312"/>
      <c r="Z302" s="113">
        <f t="shared" si="33"/>
        <v>113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3092.5463333333332</v>
      </c>
      <c r="U303" s="15">
        <f t="shared" si="31"/>
        <v>136.83833333333359</v>
      </c>
      <c r="V303" s="312">
        <f t="shared" si="32"/>
        <v>192.57366666666667</v>
      </c>
      <c r="W303" s="244">
        <v>10462</v>
      </c>
      <c r="X303" s="311"/>
      <c r="Y303" s="312"/>
      <c r="Z303" s="113">
        <f t="shared" si="33"/>
        <v>113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3092.5463333333332</v>
      </c>
      <c r="U304" s="15">
        <f t="shared" si="31"/>
        <v>136.83833333333359</v>
      </c>
      <c r="V304" s="312">
        <f t="shared" si="32"/>
        <v>192.57366666666667</v>
      </c>
      <c r="W304" s="244">
        <v>10462</v>
      </c>
      <c r="X304" s="311"/>
      <c r="Y304" s="312"/>
      <c r="Z304" s="113">
        <f t="shared" si="33"/>
        <v>113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3092.5463333333332</v>
      </c>
      <c r="U305" s="15">
        <f t="shared" si="31"/>
        <v>136.83833333333359</v>
      </c>
      <c r="V305" s="312">
        <f t="shared" si="32"/>
        <v>192.57366666666667</v>
      </c>
      <c r="W305" s="244">
        <v>10462</v>
      </c>
      <c r="X305" s="311"/>
      <c r="Y305" s="312"/>
      <c r="Z305" s="113">
        <f t="shared" si="33"/>
        <v>113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4883.973</v>
      </c>
      <c r="U306" s="15">
        <f t="shared" si="31"/>
        <v>216.10499999999956</v>
      </c>
      <c r="V306" s="312">
        <f t="shared" si="32"/>
        <v>303.54700000000048</v>
      </c>
      <c r="W306" s="244">
        <v>10394</v>
      </c>
      <c r="X306" s="311"/>
      <c r="Y306" s="312"/>
      <c r="Z306" s="113">
        <f t="shared" si="33"/>
        <v>113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3555.695666666667</v>
      </c>
      <c r="U307" s="15">
        <f t="shared" si="31"/>
        <v>157.33166666666693</v>
      </c>
      <c r="V307" s="312">
        <f t="shared" si="32"/>
        <v>221.26433333333307</v>
      </c>
      <c r="W307" s="244">
        <v>10394</v>
      </c>
      <c r="X307" s="311"/>
      <c r="Y307" s="312"/>
      <c r="Z307" s="113">
        <f t="shared" si="33"/>
        <v>113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6421.9783333333335</v>
      </c>
      <c r="U308" s="15">
        <f t="shared" si="31"/>
        <v>284.15833333333285</v>
      </c>
      <c r="V308" s="312">
        <f t="shared" si="32"/>
        <v>398.82166666666672</v>
      </c>
      <c r="W308" s="244">
        <v>10394</v>
      </c>
      <c r="X308" s="311"/>
      <c r="Y308" s="312"/>
      <c r="Z308" s="113">
        <f t="shared" si="33"/>
        <v>113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1222.4716666666666</v>
      </c>
      <c r="U309" s="15">
        <f t="shared" si="31"/>
        <v>54.09166666666647</v>
      </c>
      <c r="V309" s="312">
        <f t="shared" si="32"/>
        <v>76.728333333333467</v>
      </c>
      <c r="W309" s="244">
        <v>10394</v>
      </c>
      <c r="X309" s="311"/>
      <c r="Y309" s="312"/>
      <c r="Z309" s="113">
        <f t="shared" si="33"/>
        <v>113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545.22500000000002</v>
      </c>
      <c r="U310" s="15">
        <f t="shared" si="31"/>
        <v>24.125</v>
      </c>
      <c r="V310" s="312">
        <f t="shared" si="32"/>
        <v>34.774999999999977</v>
      </c>
      <c r="W310" s="244">
        <v>10394</v>
      </c>
      <c r="X310" s="311"/>
      <c r="Y310" s="312"/>
      <c r="Z310" s="113">
        <f t="shared" si="33"/>
        <v>113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733.10633333333328</v>
      </c>
      <c r="U311" s="15">
        <f t="shared" si="31"/>
        <v>32.438333333333276</v>
      </c>
      <c r="V311" s="312">
        <f t="shared" si="32"/>
        <v>46.4136666666667</v>
      </c>
      <c r="W311" s="244">
        <v>10394</v>
      </c>
      <c r="X311" s="311"/>
      <c r="Y311" s="312"/>
      <c r="Z311" s="113">
        <f t="shared" si="33"/>
        <v>113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33639.033333333333</v>
      </c>
      <c r="U312" s="552">
        <f t="shared" si="31"/>
        <v>1449.9583333333321</v>
      </c>
      <c r="V312" s="318">
        <f t="shared" si="32"/>
        <v>1160.9666666666672</v>
      </c>
      <c r="W312" s="317">
        <v>10046</v>
      </c>
      <c r="X312" s="319"/>
      <c r="Y312" s="318"/>
      <c r="Z312" s="154">
        <f t="shared" si="33"/>
        <v>116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33639.033333333333</v>
      </c>
      <c r="U313" s="15">
        <f t="shared" si="31"/>
        <v>1449.9583333333321</v>
      </c>
      <c r="V313" s="312">
        <f t="shared" si="32"/>
        <v>1160.9666666666672</v>
      </c>
      <c r="W313" s="244">
        <v>10046</v>
      </c>
      <c r="X313" s="311"/>
      <c r="Y313" s="312"/>
      <c r="Z313" s="113">
        <f t="shared" si="33"/>
        <v>116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10882.370833333334</v>
      </c>
      <c r="U314" s="15">
        <f t="shared" si="31"/>
        <v>481.52083333333394</v>
      </c>
      <c r="V314" s="312">
        <f t="shared" si="32"/>
        <v>675.1291666666657</v>
      </c>
      <c r="W314" s="244">
        <v>10429</v>
      </c>
      <c r="X314" s="311"/>
      <c r="Y314" s="312"/>
      <c r="Z314" s="113">
        <f t="shared" si="33"/>
        <v>113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3942.2874999999995</v>
      </c>
      <c r="U315" s="15">
        <f t="shared" si="31"/>
        <v>174.4375</v>
      </c>
      <c r="V315" s="334">
        <f t="shared" si="32"/>
        <v>245.21250000000055</v>
      </c>
      <c r="W315" s="333">
        <v>10429</v>
      </c>
      <c r="X315" s="311"/>
      <c r="Y315" s="312"/>
      <c r="Z315" s="113">
        <f t="shared" si="33"/>
        <v>113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9456.5249999999996</v>
      </c>
      <c r="U316" s="15">
        <f t="shared" si="31"/>
        <v>404.125</v>
      </c>
      <c r="V316" s="312">
        <f t="shared" si="32"/>
        <v>243.47500000000036</v>
      </c>
      <c r="W316" s="244">
        <v>9901</v>
      </c>
      <c r="X316" s="311"/>
      <c r="Y316" s="312"/>
      <c r="Z316" s="113">
        <f t="shared" si="33"/>
        <v>117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7847.7750000000005</v>
      </c>
      <c r="U317" s="15">
        <f t="shared" si="31"/>
        <v>335.375</v>
      </c>
      <c r="V317" s="312">
        <f t="shared" si="32"/>
        <v>202.22499999999945</v>
      </c>
      <c r="W317" s="244">
        <v>9901</v>
      </c>
      <c r="X317" s="311"/>
      <c r="Y317" s="312"/>
      <c r="Z317" s="113">
        <f t="shared" si="33"/>
        <v>117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6707.0249999999996</v>
      </c>
      <c r="U318" s="15">
        <f t="shared" si="31"/>
        <v>286.625</v>
      </c>
      <c r="V318" s="312">
        <f t="shared" si="32"/>
        <v>172.97500000000036</v>
      </c>
      <c r="W318" s="244">
        <v>9901</v>
      </c>
      <c r="X318" s="311"/>
      <c r="Y318" s="312"/>
      <c r="Z318" s="113">
        <f t="shared" si="33"/>
        <v>117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3674.7749999999996</v>
      </c>
      <c r="U319" s="15">
        <f t="shared" si="31"/>
        <v>157.04166666666652</v>
      </c>
      <c r="V319" s="312">
        <f t="shared" si="32"/>
        <v>95.225000000000364</v>
      </c>
      <c r="W319" s="244">
        <v>9901</v>
      </c>
      <c r="X319" s="311"/>
      <c r="Y319" s="312"/>
      <c r="Z319" s="113">
        <f t="shared" si="33"/>
        <v>117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22496.316500000001</v>
      </c>
      <c r="U322" s="15">
        <f t="shared" si="31"/>
        <v>953.23374999999942</v>
      </c>
      <c r="V322" s="312">
        <f t="shared" si="32"/>
        <v>382.29349999999977</v>
      </c>
      <c r="W322" s="244">
        <v>9777</v>
      </c>
      <c r="X322" s="311"/>
      <c r="Y322" s="312"/>
      <c r="Z322" s="113">
        <f t="shared" si="33"/>
        <v>118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4702.6833333333334</v>
      </c>
      <c r="U328" s="15">
        <f t="shared" si="31"/>
        <v>208.08333333333303</v>
      </c>
      <c r="V328" s="312">
        <f t="shared" si="32"/>
        <v>292.31666666666661</v>
      </c>
      <c r="W328" s="244">
        <v>98</v>
      </c>
      <c r="X328" s="311"/>
      <c r="Y328" s="312"/>
      <c r="Z328" s="113">
        <f t="shared" si="33"/>
        <v>113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5738.5166666666664</v>
      </c>
      <c r="U329" s="15">
        <f t="shared" ref="U329:U360" si="37">T329-S329</f>
        <v>253.91666666666697</v>
      </c>
      <c r="V329" s="312">
        <f t="shared" ref="V329:V360" si="38">N329-T329</f>
        <v>356.48333333333358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113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956.51250000000005</v>
      </c>
      <c r="U331" s="15">
        <f t="shared" si="37"/>
        <v>41.587499999999977</v>
      </c>
      <c r="V331" s="312">
        <f t="shared" si="38"/>
        <v>42.587499999999977</v>
      </c>
      <c r="X331" s="311"/>
      <c r="Y331" s="312"/>
      <c r="Z331" s="113">
        <f t="shared" si="39"/>
        <v>115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956.51250000000005</v>
      </c>
      <c r="U332" s="15">
        <f t="shared" si="37"/>
        <v>41.587499999999977</v>
      </c>
      <c r="V332" s="312">
        <f t="shared" si="38"/>
        <v>42.587499999999977</v>
      </c>
      <c r="X332" s="311"/>
      <c r="Y332" s="312"/>
      <c r="Z332" s="113">
        <f t="shared" si="39"/>
        <v>115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956.51250000000005</v>
      </c>
      <c r="U333" s="15">
        <f t="shared" si="37"/>
        <v>41.587499999999977</v>
      </c>
      <c r="V333" s="312">
        <f t="shared" si="38"/>
        <v>42.587499999999977</v>
      </c>
      <c r="X333" s="311"/>
      <c r="Y333" s="312"/>
      <c r="Z333" s="113">
        <f t="shared" si="39"/>
        <v>115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956.51250000000005</v>
      </c>
      <c r="U334" s="15">
        <f t="shared" si="37"/>
        <v>41.587499999999977</v>
      </c>
      <c r="V334" s="312">
        <f t="shared" si="38"/>
        <v>42.587499999999977</v>
      </c>
      <c r="X334" s="311"/>
      <c r="Y334" s="312"/>
      <c r="Z334" s="113">
        <f t="shared" si="39"/>
        <v>115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956.51250000000005</v>
      </c>
      <c r="U335" s="15">
        <f t="shared" si="37"/>
        <v>41.587499999999977</v>
      </c>
      <c r="V335" s="312">
        <f t="shared" si="38"/>
        <v>42.587499999999977</v>
      </c>
      <c r="X335" s="311"/>
      <c r="Y335" s="312"/>
      <c r="Z335" s="113">
        <f t="shared" si="39"/>
        <v>115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956.51250000000005</v>
      </c>
      <c r="U336" s="15">
        <f t="shared" si="37"/>
        <v>41.587499999999977</v>
      </c>
      <c r="V336" s="312">
        <f t="shared" si="38"/>
        <v>42.587499999999977</v>
      </c>
      <c r="X336" s="311"/>
      <c r="Y336" s="312"/>
      <c r="Z336" s="113">
        <f t="shared" si="39"/>
        <v>115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956.51250000000005</v>
      </c>
      <c r="U337" s="15">
        <f t="shared" si="37"/>
        <v>41.587499999999977</v>
      </c>
      <c r="V337" s="312">
        <f t="shared" si="38"/>
        <v>42.587499999999977</v>
      </c>
      <c r="X337" s="311"/>
      <c r="Y337" s="312"/>
      <c r="Z337" s="113">
        <f t="shared" si="39"/>
        <v>115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956.51250000000005</v>
      </c>
      <c r="U338" s="15">
        <f t="shared" si="37"/>
        <v>41.587499999999977</v>
      </c>
      <c r="V338" s="312">
        <f t="shared" si="38"/>
        <v>42.587499999999977</v>
      </c>
      <c r="X338" s="311"/>
      <c r="Y338" s="312"/>
      <c r="Z338" s="113">
        <f t="shared" si="39"/>
        <v>115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956.51250000000005</v>
      </c>
      <c r="U339" s="15">
        <f t="shared" si="37"/>
        <v>41.587499999999977</v>
      </c>
      <c r="V339" s="312">
        <f t="shared" si="38"/>
        <v>42.587499999999977</v>
      </c>
      <c r="X339" s="311"/>
      <c r="Y339" s="312"/>
      <c r="Z339" s="113">
        <f t="shared" si="39"/>
        <v>115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956.51250000000005</v>
      </c>
      <c r="U340" s="15">
        <f t="shared" si="37"/>
        <v>41.587499999999977</v>
      </c>
      <c r="V340" s="312">
        <f t="shared" si="38"/>
        <v>42.587499999999977</v>
      </c>
      <c r="X340" s="311"/>
      <c r="Y340" s="312"/>
      <c r="Z340" s="113">
        <f t="shared" si="39"/>
        <v>115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956.51250000000005</v>
      </c>
      <c r="U341" s="15">
        <f t="shared" si="37"/>
        <v>41.587499999999977</v>
      </c>
      <c r="V341" s="312">
        <f t="shared" si="38"/>
        <v>42.587499999999977</v>
      </c>
      <c r="X341" s="311"/>
      <c r="Y341" s="312"/>
      <c r="Z341" s="113">
        <f t="shared" si="39"/>
        <v>115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956.51250000000005</v>
      </c>
      <c r="U342" s="15">
        <f t="shared" si="37"/>
        <v>41.587499999999977</v>
      </c>
      <c r="V342" s="312">
        <f t="shared" si="38"/>
        <v>42.587499999999977</v>
      </c>
      <c r="X342" s="311"/>
      <c r="Y342" s="312"/>
      <c r="Z342" s="113">
        <f t="shared" si="39"/>
        <v>115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956.51250000000005</v>
      </c>
      <c r="U343" s="15">
        <f t="shared" si="37"/>
        <v>41.587499999999977</v>
      </c>
      <c r="V343" s="312">
        <f t="shared" si="38"/>
        <v>42.587499999999977</v>
      </c>
      <c r="X343" s="311"/>
      <c r="Y343" s="312"/>
      <c r="Z343" s="113">
        <f t="shared" si="39"/>
        <v>115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956.51250000000005</v>
      </c>
      <c r="U344" s="15">
        <f t="shared" si="37"/>
        <v>41.587499999999977</v>
      </c>
      <c r="V344" s="312">
        <f t="shared" si="38"/>
        <v>42.587499999999977</v>
      </c>
      <c r="X344" s="311"/>
      <c r="Y344" s="312"/>
      <c r="Z344" s="113">
        <f t="shared" si="39"/>
        <v>115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956.51250000000005</v>
      </c>
      <c r="U345" s="15">
        <f t="shared" si="37"/>
        <v>41.587499999999977</v>
      </c>
      <c r="V345" s="312">
        <f t="shared" si="38"/>
        <v>42.587499999999977</v>
      </c>
      <c r="X345" s="311"/>
      <c r="Y345" s="312"/>
      <c r="Z345" s="113">
        <f t="shared" si="39"/>
        <v>115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956.51250000000005</v>
      </c>
      <c r="U346" s="15">
        <f t="shared" si="37"/>
        <v>41.587499999999977</v>
      </c>
      <c r="V346" s="312">
        <f t="shared" si="38"/>
        <v>42.587499999999977</v>
      </c>
      <c r="X346" s="311"/>
      <c r="Y346" s="312"/>
      <c r="Z346" s="113">
        <f t="shared" si="39"/>
        <v>115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956.51250000000005</v>
      </c>
      <c r="U347" s="15">
        <f t="shared" si="37"/>
        <v>41.587499999999977</v>
      </c>
      <c r="V347" s="312">
        <f t="shared" si="38"/>
        <v>42.587499999999977</v>
      </c>
      <c r="X347" s="311"/>
      <c r="Y347" s="312"/>
      <c r="Z347" s="113">
        <f t="shared" si="39"/>
        <v>115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956.51250000000005</v>
      </c>
      <c r="U348" s="15">
        <f t="shared" si="37"/>
        <v>41.587499999999977</v>
      </c>
      <c r="V348" s="312">
        <f t="shared" si="38"/>
        <v>42.587499999999977</v>
      </c>
      <c r="X348" s="311"/>
      <c r="Y348" s="312"/>
      <c r="Z348" s="113">
        <f t="shared" si="39"/>
        <v>115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956.51250000000005</v>
      </c>
      <c r="U349" s="15">
        <f t="shared" si="37"/>
        <v>41.587499999999977</v>
      </c>
      <c r="V349" s="312">
        <f t="shared" si="38"/>
        <v>42.587499999999977</v>
      </c>
      <c r="X349" s="311"/>
      <c r="Y349" s="312"/>
      <c r="Z349" s="113">
        <f t="shared" si="39"/>
        <v>115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956.51250000000005</v>
      </c>
      <c r="U350" s="15">
        <f t="shared" si="37"/>
        <v>41.587499999999977</v>
      </c>
      <c r="V350" s="312">
        <f t="shared" si="38"/>
        <v>42.587499999999977</v>
      </c>
      <c r="X350" s="311"/>
      <c r="Y350" s="312"/>
      <c r="Z350" s="113">
        <f t="shared" si="39"/>
        <v>115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1915.7083333333335</v>
      </c>
      <c r="U351" s="15">
        <f t="shared" si="37"/>
        <v>83.291666666666742</v>
      </c>
      <c r="V351" s="312">
        <f t="shared" si="38"/>
        <v>84.291666666666515</v>
      </c>
      <c r="X351" s="311"/>
      <c r="Y351" s="312"/>
      <c r="Z351" s="113">
        <f t="shared" si="39"/>
        <v>115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1915.7083333333335</v>
      </c>
      <c r="U352" s="15">
        <f t="shared" si="37"/>
        <v>83.291666666666742</v>
      </c>
      <c r="V352" s="312">
        <f t="shared" si="38"/>
        <v>84.291666666666515</v>
      </c>
      <c r="X352" s="311"/>
      <c r="Y352" s="312"/>
      <c r="Z352" s="113">
        <f t="shared" si="39"/>
        <v>115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1915.7083333333335</v>
      </c>
      <c r="U353" s="15">
        <f t="shared" si="37"/>
        <v>83.291666666666742</v>
      </c>
      <c r="V353" s="312">
        <f t="shared" si="38"/>
        <v>84.291666666666515</v>
      </c>
      <c r="X353" s="311"/>
      <c r="Y353" s="312"/>
      <c r="Z353" s="113">
        <f t="shared" si="39"/>
        <v>115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1915.7083333333335</v>
      </c>
      <c r="U354" s="15">
        <f t="shared" si="37"/>
        <v>83.291666666666742</v>
      </c>
      <c r="V354" s="312">
        <f t="shared" si="38"/>
        <v>84.291666666666515</v>
      </c>
      <c r="X354" s="311"/>
      <c r="Y354" s="312"/>
      <c r="Z354" s="113">
        <f t="shared" si="39"/>
        <v>115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1915.7083333333335</v>
      </c>
      <c r="U355" s="15">
        <f t="shared" si="37"/>
        <v>83.291666666666742</v>
      </c>
      <c r="V355" s="312">
        <f t="shared" si="38"/>
        <v>84.291666666666515</v>
      </c>
      <c r="X355" s="311"/>
      <c r="Y355" s="312"/>
      <c r="Z355" s="113">
        <f t="shared" si="39"/>
        <v>115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1915.7083333333335</v>
      </c>
      <c r="U356" s="15">
        <f t="shared" si="37"/>
        <v>83.291666666666742</v>
      </c>
      <c r="V356" s="312">
        <f t="shared" si="38"/>
        <v>84.291666666666515</v>
      </c>
      <c r="X356" s="311"/>
      <c r="Y356" s="312"/>
      <c r="Z356" s="113">
        <f t="shared" si="39"/>
        <v>115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1915.7083333333335</v>
      </c>
      <c r="U357" s="15">
        <f t="shared" si="37"/>
        <v>83.291666666666742</v>
      </c>
      <c r="V357" s="312">
        <f t="shared" si="38"/>
        <v>84.291666666666515</v>
      </c>
      <c r="X357" s="311"/>
      <c r="Y357" s="312"/>
      <c r="Z357" s="113">
        <f t="shared" si="39"/>
        <v>115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1915.7083333333335</v>
      </c>
      <c r="U358" s="15">
        <f t="shared" si="37"/>
        <v>83.291666666666742</v>
      </c>
      <c r="V358" s="312">
        <f t="shared" si="38"/>
        <v>84.291666666666515</v>
      </c>
      <c r="X358" s="311"/>
      <c r="Y358" s="312"/>
      <c r="Z358" s="113">
        <f t="shared" si="39"/>
        <v>115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1915.7083333333335</v>
      </c>
      <c r="U359" s="15">
        <f t="shared" si="37"/>
        <v>83.291666666666742</v>
      </c>
      <c r="V359" s="312">
        <f t="shared" si="38"/>
        <v>84.291666666666515</v>
      </c>
      <c r="X359" s="311"/>
      <c r="Y359" s="312"/>
      <c r="Z359" s="113">
        <f t="shared" si="39"/>
        <v>115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1915.7083333333335</v>
      </c>
      <c r="U360" s="15">
        <f t="shared" si="37"/>
        <v>83.291666666666742</v>
      </c>
      <c r="V360" s="312">
        <f t="shared" si="38"/>
        <v>84.291666666666515</v>
      </c>
      <c r="X360" s="311"/>
      <c r="Y360" s="312"/>
      <c r="Z360" s="113">
        <f t="shared" si="39"/>
        <v>115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4157.4633333333322</v>
      </c>
      <c r="U361" s="15">
        <f t="shared" ref="U361:U370" si="43">T361-S361</f>
        <v>174.68333333333294</v>
      </c>
      <c r="V361" s="312">
        <f t="shared" ref="V361:V370" si="44">N361-T361</f>
        <v>35.936666666667406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119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4157.4633333333322</v>
      </c>
      <c r="U362" s="15">
        <f t="shared" si="43"/>
        <v>174.68333333333294</v>
      </c>
      <c r="V362" s="312">
        <f t="shared" si="44"/>
        <v>35.936666666667406</v>
      </c>
      <c r="W362" s="244">
        <v>9683</v>
      </c>
      <c r="X362" s="311"/>
      <c r="Y362" s="312"/>
      <c r="Z362" s="113">
        <f t="shared" si="45"/>
        <v>119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4157.4633333333322</v>
      </c>
      <c r="U363" s="15">
        <f t="shared" si="43"/>
        <v>174.68333333333294</v>
      </c>
      <c r="V363" s="312">
        <f t="shared" si="44"/>
        <v>35.936666666667406</v>
      </c>
      <c r="W363" s="244">
        <v>9683</v>
      </c>
      <c r="X363" s="311"/>
      <c r="Y363" s="312"/>
      <c r="Z363" s="113">
        <f t="shared" si="45"/>
        <v>119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1982.2920833333335</v>
      </c>
      <c r="U364" s="15">
        <f t="shared" si="43"/>
        <v>83.289583333333212</v>
      </c>
      <c r="V364" s="312">
        <f t="shared" si="44"/>
        <v>17.657916666666551</v>
      </c>
      <c r="W364" s="244">
        <v>9714</v>
      </c>
      <c r="X364" s="311"/>
      <c r="Y364" s="312"/>
      <c r="Z364" s="113">
        <f t="shared" si="45"/>
        <v>119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7228.17</v>
      </c>
      <c r="U365" s="15">
        <f t="shared" si="43"/>
        <v>317.02499999999964</v>
      </c>
      <c r="V365" s="312">
        <f t="shared" si="44"/>
        <v>381.43000000000029</v>
      </c>
      <c r="W365" s="244">
        <v>10391</v>
      </c>
      <c r="X365" s="311"/>
      <c r="Y365" s="312"/>
      <c r="Z365" s="113">
        <f t="shared" si="45"/>
        <v>114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3789.93</v>
      </c>
      <c r="U366" s="15">
        <f t="shared" si="43"/>
        <v>166.22499999999991</v>
      </c>
      <c r="V366" s="312">
        <f t="shared" si="44"/>
        <v>200.47000000000025</v>
      </c>
      <c r="W366" s="244">
        <v>10391</v>
      </c>
      <c r="X366" s="311"/>
      <c r="Y366" s="312"/>
      <c r="Z366" s="113">
        <f t="shared" si="45"/>
        <v>114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766.30950000000007</v>
      </c>
      <c r="U367" s="15">
        <f t="shared" si="43"/>
        <v>33.907500000000027</v>
      </c>
      <c r="V367" s="312">
        <f t="shared" si="44"/>
        <v>48.470499999999902</v>
      </c>
      <c r="W367" s="244">
        <v>10414</v>
      </c>
      <c r="X367" s="311"/>
      <c r="Y367" s="312"/>
      <c r="Z367" s="113">
        <f t="shared" si="45"/>
        <v>113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766.30950000000007</v>
      </c>
      <c r="U368" s="15">
        <f t="shared" si="43"/>
        <v>33.907500000000027</v>
      </c>
      <c r="V368" s="312">
        <f t="shared" si="44"/>
        <v>48.470499999999902</v>
      </c>
      <c r="W368" s="244">
        <v>10414</v>
      </c>
      <c r="X368" s="311"/>
      <c r="Y368" s="312"/>
      <c r="Z368" s="113">
        <f t="shared" si="45"/>
        <v>113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766.30950000000007</v>
      </c>
      <c r="U369" s="15">
        <f t="shared" si="43"/>
        <v>33.907500000000027</v>
      </c>
      <c r="V369" s="312">
        <f t="shared" si="44"/>
        <v>48.470499999999902</v>
      </c>
      <c r="W369" s="244">
        <v>10414</v>
      </c>
      <c r="X369" s="311"/>
      <c r="Y369" s="312"/>
      <c r="Z369" s="113">
        <f t="shared" si="45"/>
        <v>113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3851.2094999999999</v>
      </c>
      <c r="U370" s="15">
        <f t="shared" si="43"/>
        <v>170.40750000000025</v>
      </c>
      <c r="V370" s="312">
        <f t="shared" si="44"/>
        <v>239.57050000000027</v>
      </c>
      <c r="W370" s="244">
        <v>10394</v>
      </c>
      <c r="X370" s="311"/>
      <c r="Y370" s="312"/>
      <c r="Z370" s="113">
        <f t="shared" si="45"/>
        <v>113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344042.60258333315</v>
      </c>
      <c r="U371" s="26">
        <f>SUM(U297:U370)</f>
        <v>13732.027333333313</v>
      </c>
      <c r="V371" s="26">
        <f>SUM(V297:V370)</f>
        <v>10986.487416666658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2286633.0625833329</v>
      </c>
      <c r="U373" s="29">
        <f>+U371+U295</f>
        <v>13732.027333333313</v>
      </c>
      <c r="V373" s="29">
        <f>+V371+V295</f>
        <v>11272.487416666634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34644.400000000001</v>
      </c>
      <c r="U375" s="15">
        <f t="shared" ref="U375:U438" si="49">T375-S375</f>
        <v>1546.625</v>
      </c>
      <c r="V375" s="312">
        <f t="shared" ref="V375:V438" si="50">N375-T375</f>
        <v>2475.5999999999985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112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4314.09</v>
      </c>
      <c r="U376" s="15">
        <f t="shared" si="49"/>
        <v>196.09500000000025</v>
      </c>
      <c r="V376" s="312">
        <f t="shared" si="50"/>
        <v>393.1899999999996</v>
      </c>
      <c r="W376" s="244">
        <v>10793</v>
      </c>
      <c r="X376" s="311"/>
      <c r="Y376" s="312"/>
      <c r="Z376" s="113">
        <f t="shared" si="51"/>
        <v>110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3683.5333333333338</v>
      </c>
      <c r="U377" s="15">
        <f t="shared" si="49"/>
        <v>167.43333333333339</v>
      </c>
      <c r="V377" s="312">
        <f t="shared" si="50"/>
        <v>335.86666666666633</v>
      </c>
      <c r="W377" s="244">
        <v>10793</v>
      </c>
      <c r="X377" s="311"/>
      <c r="Y377" s="312"/>
      <c r="Z377" s="113">
        <f t="shared" si="51"/>
        <v>110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1050.72</v>
      </c>
      <c r="U378" s="15">
        <f t="shared" si="49"/>
        <v>47.760000000000105</v>
      </c>
      <c r="V378" s="312">
        <f t="shared" si="50"/>
        <v>96.519999999999982</v>
      </c>
      <c r="W378" s="244">
        <v>10793</v>
      </c>
      <c r="X378" s="311"/>
      <c r="Y378" s="312"/>
      <c r="Z378" s="113">
        <f t="shared" si="51"/>
        <v>110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1050.72</v>
      </c>
      <c r="U379" s="15">
        <f t="shared" si="49"/>
        <v>47.760000000000105</v>
      </c>
      <c r="V379" s="312">
        <f t="shared" si="50"/>
        <v>96.519999999999982</v>
      </c>
      <c r="W379" s="244">
        <v>10793</v>
      </c>
      <c r="X379" s="311"/>
      <c r="Y379" s="312"/>
      <c r="Z379" s="113">
        <f t="shared" si="51"/>
        <v>110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5032.9033333333336</v>
      </c>
      <c r="U380" s="15">
        <f t="shared" si="49"/>
        <v>228.76833333333343</v>
      </c>
      <c r="V380" s="312">
        <f t="shared" si="50"/>
        <v>458.53666666666595</v>
      </c>
      <c r="W380" s="244">
        <v>10793</v>
      </c>
      <c r="X380" s="311"/>
      <c r="Y380" s="312"/>
      <c r="Z380" s="113">
        <f t="shared" si="51"/>
        <v>110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5032.9033333333336</v>
      </c>
      <c r="U381" s="15">
        <f t="shared" si="49"/>
        <v>228.76833333333343</v>
      </c>
      <c r="V381" s="312">
        <f t="shared" si="50"/>
        <v>458.53666666666595</v>
      </c>
      <c r="W381" s="244">
        <v>10793</v>
      </c>
      <c r="X381" s="311"/>
      <c r="Y381" s="312"/>
      <c r="Z381" s="113">
        <f t="shared" si="51"/>
        <v>110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5567.7600000000011</v>
      </c>
      <c r="U382" s="15">
        <f t="shared" si="49"/>
        <v>253.08000000000084</v>
      </c>
      <c r="V382" s="312">
        <f t="shared" si="50"/>
        <v>507.15999999999894</v>
      </c>
      <c r="W382" s="244">
        <v>10793</v>
      </c>
      <c r="X382" s="311"/>
      <c r="Y382" s="312"/>
      <c r="Z382" s="113">
        <f t="shared" si="51"/>
        <v>110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5567.7600000000011</v>
      </c>
      <c r="U383" s="15">
        <f t="shared" si="49"/>
        <v>253.08000000000084</v>
      </c>
      <c r="V383" s="312">
        <f t="shared" si="50"/>
        <v>507.15999999999894</v>
      </c>
      <c r="W383" s="244">
        <v>10793</v>
      </c>
      <c r="X383" s="311"/>
      <c r="Y383" s="312"/>
      <c r="Z383" s="113">
        <f t="shared" si="51"/>
        <v>110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5567.7600000000011</v>
      </c>
      <c r="U384" s="15">
        <f t="shared" si="49"/>
        <v>253.08000000000084</v>
      </c>
      <c r="V384" s="312">
        <f t="shared" si="50"/>
        <v>507.15999999999894</v>
      </c>
      <c r="W384" s="244">
        <v>10793</v>
      </c>
      <c r="X384" s="311"/>
      <c r="Y384" s="312"/>
      <c r="Z384" s="113">
        <f t="shared" si="51"/>
        <v>110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549.89</v>
      </c>
      <c r="U385" s="15">
        <f t="shared" si="49"/>
        <v>24.995000000000005</v>
      </c>
      <c r="V385" s="134">
        <f t="shared" si="50"/>
        <v>50.990000000000009</v>
      </c>
      <c r="W385" s="102">
        <v>10793</v>
      </c>
      <c r="X385" s="135"/>
      <c r="Y385" s="134"/>
      <c r="Z385" s="113">
        <f t="shared" si="51"/>
        <v>110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549.89</v>
      </c>
      <c r="U386" s="15">
        <f t="shared" si="49"/>
        <v>24.995000000000005</v>
      </c>
      <c r="V386" s="134">
        <f t="shared" si="50"/>
        <v>50.990000000000009</v>
      </c>
      <c r="W386" s="102">
        <v>10793</v>
      </c>
      <c r="X386" s="135"/>
      <c r="Y386" s="134"/>
      <c r="Z386" s="113">
        <f t="shared" si="51"/>
        <v>110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549.89</v>
      </c>
      <c r="U387" s="15">
        <f t="shared" si="49"/>
        <v>24.995000000000005</v>
      </c>
      <c r="V387" s="134">
        <f t="shared" si="50"/>
        <v>50.990000000000009</v>
      </c>
      <c r="W387" s="102">
        <v>10793</v>
      </c>
      <c r="X387" s="135"/>
      <c r="Y387" s="134"/>
      <c r="Z387" s="113">
        <f t="shared" si="51"/>
        <v>110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549.89</v>
      </c>
      <c r="U388" s="15">
        <f t="shared" si="49"/>
        <v>24.995000000000005</v>
      </c>
      <c r="V388" s="134">
        <f t="shared" si="50"/>
        <v>50.990000000000009</v>
      </c>
      <c r="W388" s="102">
        <v>10793</v>
      </c>
      <c r="X388" s="135"/>
      <c r="Y388" s="134"/>
      <c r="Z388" s="113">
        <f t="shared" si="51"/>
        <v>110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1445.2166666666667</v>
      </c>
      <c r="U389" s="15">
        <f t="shared" si="49"/>
        <v>65.691666666666606</v>
      </c>
      <c r="V389" s="142">
        <f t="shared" si="50"/>
        <v>132.38333333333321</v>
      </c>
      <c r="W389" s="140">
        <v>10793</v>
      </c>
      <c r="X389" s="143"/>
      <c r="Y389" s="142"/>
      <c r="Z389" s="144">
        <f t="shared" si="51"/>
        <v>110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1445.2166666666667</v>
      </c>
      <c r="U390" s="15">
        <f t="shared" si="49"/>
        <v>65.691666666666606</v>
      </c>
      <c r="V390" s="142">
        <f t="shared" si="50"/>
        <v>132.38333333333321</v>
      </c>
      <c r="W390" s="140">
        <v>10793</v>
      </c>
      <c r="X390" s="143"/>
      <c r="Y390" s="142"/>
      <c r="Z390" s="144">
        <f t="shared" si="51"/>
        <v>110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1445.2166666666667</v>
      </c>
      <c r="U391" s="15">
        <f t="shared" si="49"/>
        <v>65.691666666666606</v>
      </c>
      <c r="V391" s="142">
        <f t="shared" si="50"/>
        <v>132.38333333333321</v>
      </c>
      <c r="W391" s="140">
        <v>10793</v>
      </c>
      <c r="X391" s="143"/>
      <c r="Y391" s="142"/>
      <c r="Z391" s="144">
        <f t="shared" si="51"/>
        <v>110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1445.2166666666667</v>
      </c>
      <c r="U392" s="15">
        <f t="shared" si="49"/>
        <v>65.691666666666606</v>
      </c>
      <c r="V392" s="142">
        <f t="shared" si="50"/>
        <v>132.38333333333321</v>
      </c>
      <c r="W392" s="140">
        <v>10793</v>
      </c>
      <c r="X392" s="143"/>
      <c r="Y392" s="142"/>
      <c r="Z392" s="144">
        <f t="shared" si="51"/>
        <v>110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1458.355</v>
      </c>
      <c r="U393" s="15">
        <f t="shared" si="49"/>
        <v>65.691666666666606</v>
      </c>
      <c r="V393" s="142">
        <f t="shared" si="50"/>
        <v>119.24499999999989</v>
      </c>
      <c r="W393" s="140">
        <v>10793</v>
      </c>
      <c r="X393" s="143"/>
      <c r="Y393" s="142"/>
      <c r="Z393" s="144">
        <f t="shared" si="51"/>
        <v>111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2726.5333333333333</v>
      </c>
      <c r="U394" s="15">
        <f t="shared" si="49"/>
        <v>123.93333333333339</v>
      </c>
      <c r="V394" s="152">
        <f t="shared" si="50"/>
        <v>248.86666666666679</v>
      </c>
      <c r="W394" s="151">
        <v>10793</v>
      </c>
      <c r="X394" s="153"/>
      <c r="Y394" s="152"/>
      <c r="Z394" s="154">
        <f t="shared" si="51"/>
        <v>110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2726.5333333333333</v>
      </c>
      <c r="U395" s="15">
        <f t="shared" si="49"/>
        <v>123.93333333333339</v>
      </c>
      <c r="V395" s="152">
        <f t="shared" si="50"/>
        <v>248.86666666666679</v>
      </c>
      <c r="W395" s="151">
        <v>10793</v>
      </c>
      <c r="X395" s="153"/>
      <c r="Y395" s="152"/>
      <c r="Z395" s="154">
        <f t="shared" si="51"/>
        <v>110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2726.5333333333333</v>
      </c>
      <c r="U396" s="15">
        <f t="shared" si="49"/>
        <v>123.93333333333339</v>
      </c>
      <c r="V396" s="152">
        <f t="shared" si="50"/>
        <v>248.86666666666679</v>
      </c>
      <c r="W396" s="151">
        <v>10793</v>
      </c>
      <c r="X396" s="153"/>
      <c r="Y396" s="152"/>
      <c r="Z396" s="154">
        <f t="shared" si="51"/>
        <v>110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2726.5333333333333</v>
      </c>
      <c r="U397" s="15">
        <f t="shared" si="49"/>
        <v>123.93333333333339</v>
      </c>
      <c r="V397" s="152">
        <f t="shared" si="50"/>
        <v>248.86666666666679</v>
      </c>
      <c r="W397" s="151">
        <v>10793</v>
      </c>
      <c r="X397" s="153"/>
      <c r="Y397" s="152"/>
      <c r="Z397" s="154">
        <f t="shared" si="51"/>
        <v>110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1269.7666666666669</v>
      </c>
      <c r="U398" s="15">
        <f t="shared" si="49"/>
        <v>57.716666666666697</v>
      </c>
      <c r="V398" s="134">
        <f t="shared" si="50"/>
        <v>116.43333333333317</v>
      </c>
      <c r="W398" s="102">
        <v>10793</v>
      </c>
      <c r="X398" s="135"/>
      <c r="Y398" s="134"/>
      <c r="Z398" s="113">
        <f t="shared" si="51"/>
        <v>110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233.01666666666665</v>
      </c>
      <c r="U399" s="15">
        <f t="shared" si="49"/>
        <v>10.591666666666669</v>
      </c>
      <c r="V399" s="134">
        <f t="shared" si="50"/>
        <v>22.183333333333337</v>
      </c>
      <c r="W399" s="102">
        <v>10793</v>
      </c>
      <c r="X399" s="135"/>
      <c r="Y399" s="134"/>
      <c r="Z399" s="113">
        <f t="shared" si="51"/>
        <v>110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233.01666666666665</v>
      </c>
      <c r="U400" s="15">
        <f t="shared" si="49"/>
        <v>10.591666666666669</v>
      </c>
      <c r="V400" s="134">
        <f t="shared" si="50"/>
        <v>22.183333333333337</v>
      </c>
      <c r="W400" s="102">
        <v>10793</v>
      </c>
      <c r="X400" s="135"/>
      <c r="Y400" s="134"/>
      <c r="Z400" s="113">
        <f t="shared" si="51"/>
        <v>110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233.01666666666665</v>
      </c>
      <c r="U401" s="15">
        <f t="shared" si="49"/>
        <v>10.591666666666669</v>
      </c>
      <c r="V401" s="134">
        <f t="shared" si="50"/>
        <v>22.183333333333337</v>
      </c>
      <c r="W401" s="102">
        <v>10793</v>
      </c>
      <c r="X401" s="135"/>
      <c r="Y401" s="134"/>
      <c r="Z401" s="113">
        <f t="shared" si="51"/>
        <v>110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4006.7866666666669</v>
      </c>
      <c r="U402" s="15">
        <f t="shared" si="49"/>
        <v>182.12666666666655</v>
      </c>
      <c r="V402" s="134">
        <f t="shared" si="50"/>
        <v>365.2533333333331</v>
      </c>
      <c r="W402" s="102">
        <v>10793</v>
      </c>
      <c r="X402" s="135"/>
      <c r="Y402" s="134"/>
      <c r="Z402" s="113">
        <f t="shared" si="51"/>
        <v>110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4006.7866666666669</v>
      </c>
      <c r="U403" s="15">
        <f t="shared" si="49"/>
        <v>182.12666666666655</v>
      </c>
      <c r="V403" s="134">
        <f t="shared" si="50"/>
        <v>365.2533333333331</v>
      </c>
      <c r="W403" s="102">
        <v>10793</v>
      </c>
      <c r="X403" s="135"/>
      <c r="Y403" s="134"/>
      <c r="Z403" s="113">
        <f t="shared" si="51"/>
        <v>110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4006.7866666666669</v>
      </c>
      <c r="U404" s="15">
        <f t="shared" si="49"/>
        <v>182.12666666666655</v>
      </c>
      <c r="V404" s="134">
        <f t="shared" si="50"/>
        <v>365.2533333333331</v>
      </c>
      <c r="W404" s="102">
        <v>10793</v>
      </c>
      <c r="X404" s="135"/>
      <c r="Y404" s="134"/>
      <c r="Z404" s="113">
        <f t="shared" si="51"/>
        <v>110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4006.7866666666669</v>
      </c>
      <c r="U405" s="15">
        <f t="shared" si="49"/>
        <v>182.12666666666655</v>
      </c>
      <c r="V405" s="134">
        <f t="shared" si="50"/>
        <v>365.2533333333331</v>
      </c>
      <c r="W405" s="102">
        <v>10793</v>
      </c>
      <c r="X405" s="135"/>
      <c r="Y405" s="134"/>
      <c r="Z405" s="113">
        <f t="shared" si="51"/>
        <v>110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6070.7368333333325</v>
      </c>
      <c r="U406" s="15">
        <f t="shared" si="49"/>
        <v>278.47416666666595</v>
      </c>
      <c r="V406" s="134">
        <f t="shared" si="50"/>
        <v>613.64316666666764</v>
      </c>
      <c r="W406" s="102">
        <v>10899</v>
      </c>
      <c r="X406" s="135"/>
      <c r="Y406" s="134"/>
      <c r="Z406" s="113">
        <f t="shared" si="51"/>
        <v>109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525.92500000000007</v>
      </c>
      <c r="U407" s="15">
        <f t="shared" si="49"/>
        <v>24.125000000000057</v>
      </c>
      <c r="V407" s="134">
        <f t="shared" si="50"/>
        <v>54.074999999999932</v>
      </c>
      <c r="W407" s="102">
        <v>10899</v>
      </c>
      <c r="X407" s="135"/>
      <c r="Y407" s="134"/>
      <c r="Z407" s="113">
        <f t="shared" si="51"/>
        <v>109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4378.1303333333335</v>
      </c>
      <c r="U408" s="15">
        <f t="shared" si="49"/>
        <v>200.83166666666693</v>
      </c>
      <c r="V408" s="134">
        <f t="shared" si="50"/>
        <v>442.82966666666653</v>
      </c>
      <c r="W408" s="102">
        <v>10899</v>
      </c>
      <c r="X408" s="135"/>
      <c r="Y408" s="134"/>
      <c r="Z408" s="113">
        <f t="shared" si="51"/>
        <v>109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4584.6490000000003</v>
      </c>
      <c r="U409" s="15">
        <f t="shared" si="49"/>
        <v>210.30500000000029</v>
      </c>
      <c r="V409" s="134">
        <f t="shared" si="50"/>
        <v>463.67099999999937</v>
      </c>
      <c r="W409" s="102">
        <v>10899</v>
      </c>
      <c r="X409" s="135"/>
      <c r="Y409" s="134"/>
      <c r="Z409" s="113">
        <f t="shared" si="51"/>
        <v>109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2074.8150000000001</v>
      </c>
      <c r="U410" s="15">
        <f t="shared" si="49"/>
        <v>95.174999999999955</v>
      </c>
      <c r="V410" s="134">
        <f t="shared" si="50"/>
        <v>210.38499999999976</v>
      </c>
      <c r="W410" s="102">
        <v>10899</v>
      </c>
      <c r="X410" s="135"/>
      <c r="Y410" s="134"/>
      <c r="Z410" s="113">
        <f t="shared" si="51"/>
        <v>109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1455.6768333333332</v>
      </c>
      <c r="U411" s="15">
        <f t="shared" si="49"/>
        <v>66.774166666666815</v>
      </c>
      <c r="V411" s="134">
        <f t="shared" si="50"/>
        <v>147.90316666666672</v>
      </c>
      <c r="W411" s="102">
        <v>10899</v>
      </c>
      <c r="X411" s="135"/>
      <c r="Y411" s="134"/>
      <c r="Z411" s="113">
        <f t="shared" si="51"/>
        <v>109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2050.56</v>
      </c>
      <c r="U412" s="15">
        <f t="shared" si="49"/>
        <v>94.933333333333167</v>
      </c>
      <c r="V412" s="134">
        <f t="shared" si="50"/>
        <v>228.84000000000015</v>
      </c>
      <c r="W412" s="102">
        <v>11040</v>
      </c>
      <c r="X412" s="135"/>
      <c r="Y412" s="134"/>
      <c r="Z412" s="113">
        <f t="shared" si="51"/>
        <v>108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2050.56</v>
      </c>
      <c r="U413" s="15">
        <f t="shared" si="49"/>
        <v>94.933333333333167</v>
      </c>
      <c r="V413" s="134">
        <f t="shared" si="50"/>
        <v>228.84000000000015</v>
      </c>
      <c r="W413" s="102">
        <v>11040</v>
      </c>
      <c r="X413" s="135"/>
      <c r="Y413" s="134"/>
      <c r="Z413" s="113">
        <f t="shared" si="51"/>
        <v>108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2315.7359999999994</v>
      </c>
      <c r="U414" s="15">
        <f t="shared" si="49"/>
        <v>107.20999999999958</v>
      </c>
      <c r="V414" s="312">
        <f t="shared" si="50"/>
        <v>258.30400000000054</v>
      </c>
      <c r="W414" s="244">
        <v>11040</v>
      </c>
      <c r="X414" s="311"/>
      <c r="Y414" s="312"/>
      <c r="Z414" s="113">
        <f t="shared" si="51"/>
        <v>108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2315.7359999999994</v>
      </c>
      <c r="U415" s="15">
        <f t="shared" si="49"/>
        <v>107.20999999999958</v>
      </c>
      <c r="V415" s="312">
        <f t="shared" si="50"/>
        <v>258.30400000000054</v>
      </c>
      <c r="W415" s="244">
        <v>11040</v>
      </c>
      <c r="X415" s="311"/>
      <c r="Y415" s="312"/>
      <c r="Z415" s="113">
        <f t="shared" si="51"/>
        <v>108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572.25599999999997</v>
      </c>
      <c r="U416" s="15">
        <f t="shared" si="49"/>
        <v>26.493333333333339</v>
      </c>
      <c r="V416" s="312">
        <f t="shared" si="50"/>
        <v>64.58400000000006</v>
      </c>
      <c r="W416" s="244">
        <v>11040</v>
      </c>
      <c r="X416" s="311"/>
      <c r="Y416" s="312"/>
      <c r="Z416" s="113">
        <f t="shared" si="51"/>
        <v>108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572.25599999999997</v>
      </c>
      <c r="U417" s="15">
        <f t="shared" si="49"/>
        <v>26.493333333333339</v>
      </c>
      <c r="V417" s="312">
        <f t="shared" si="50"/>
        <v>64.58400000000006</v>
      </c>
      <c r="W417" s="244">
        <v>11040</v>
      </c>
      <c r="X417" s="311"/>
      <c r="Y417" s="312"/>
      <c r="Z417" s="113">
        <f t="shared" si="51"/>
        <v>108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572.25599999999997</v>
      </c>
      <c r="U418" s="15">
        <f t="shared" si="49"/>
        <v>26.493333333333339</v>
      </c>
      <c r="V418" s="312">
        <f t="shared" si="50"/>
        <v>64.58400000000006</v>
      </c>
      <c r="W418" s="244">
        <v>11040</v>
      </c>
      <c r="X418" s="311"/>
      <c r="Y418" s="312"/>
      <c r="Z418" s="113">
        <f t="shared" si="51"/>
        <v>108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572.25599999999997</v>
      </c>
      <c r="U419" s="15">
        <f t="shared" si="49"/>
        <v>26.493333333333339</v>
      </c>
      <c r="V419" s="312">
        <f t="shared" si="50"/>
        <v>64.58400000000006</v>
      </c>
      <c r="W419" s="244">
        <v>11040</v>
      </c>
      <c r="X419" s="311"/>
      <c r="Y419" s="312"/>
      <c r="Z419" s="113">
        <f t="shared" si="51"/>
        <v>108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572.25599999999997</v>
      </c>
      <c r="U420" s="15">
        <f t="shared" si="49"/>
        <v>26.493333333333339</v>
      </c>
      <c r="V420" s="312">
        <f t="shared" si="50"/>
        <v>64.58400000000006</v>
      </c>
      <c r="W420" s="244">
        <v>11040</v>
      </c>
      <c r="X420" s="311"/>
      <c r="Y420" s="312"/>
      <c r="Z420" s="113">
        <f t="shared" si="51"/>
        <v>108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539.89199999999994</v>
      </c>
      <c r="U421" s="15">
        <f t="shared" si="49"/>
        <v>24.995000000000005</v>
      </c>
      <c r="V421" s="312">
        <f t="shared" si="50"/>
        <v>60.988000000000056</v>
      </c>
      <c r="W421" s="244">
        <v>11040</v>
      </c>
      <c r="X421" s="311"/>
      <c r="Y421" s="312"/>
      <c r="Z421" s="113">
        <f t="shared" si="51"/>
        <v>108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539.89199999999994</v>
      </c>
      <c r="U422" s="15">
        <f t="shared" si="49"/>
        <v>24.995000000000005</v>
      </c>
      <c r="V422" s="312">
        <f t="shared" si="50"/>
        <v>60.988000000000056</v>
      </c>
      <c r="W422" s="244">
        <v>11040</v>
      </c>
      <c r="X422" s="311"/>
      <c r="Y422" s="312"/>
      <c r="Z422" s="113">
        <f t="shared" si="51"/>
        <v>108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539.89199999999994</v>
      </c>
      <c r="U423" s="15">
        <f t="shared" si="49"/>
        <v>24.995000000000005</v>
      </c>
      <c r="V423" s="312">
        <f t="shared" si="50"/>
        <v>60.988000000000056</v>
      </c>
      <c r="W423" s="244">
        <v>11040</v>
      </c>
      <c r="X423" s="311"/>
      <c r="Y423" s="312"/>
      <c r="Z423" s="113">
        <f t="shared" si="51"/>
        <v>108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539.89199999999994</v>
      </c>
      <c r="U424" s="15">
        <f t="shared" si="49"/>
        <v>24.995000000000005</v>
      </c>
      <c r="V424" s="312">
        <f t="shared" si="50"/>
        <v>60.988000000000056</v>
      </c>
      <c r="W424" s="244">
        <v>11040</v>
      </c>
      <c r="X424" s="311"/>
      <c r="Y424" s="312"/>
      <c r="Z424" s="113">
        <f t="shared" si="51"/>
        <v>108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539.89199999999994</v>
      </c>
      <c r="U425" s="15">
        <f t="shared" si="49"/>
        <v>24.995000000000005</v>
      </c>
      <c r="V425" s="312">
        <f t="shared" si="50"/>
        <v>60.988000000000056</v>
      </c>
      <c r="W425" s="244">
        <v>11040</v>
      </c>
      <c r="X425" s="311"/>
      <c r="Y425" s="312"/>
      <c r="Z425" s="113">
        <f t="shared" si="51"/>
        <v>108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539.89199999999994</v>
      </c>
      <c r="U426" s="15">
        <f t="shared" si="49"/>
        <v>24.995000000000005</v>
      </c>
      <c r="V426" s="312">
        <f t="shared" si="50"/>
        <v>60.988000000000056</v>
      </c>
      <c r="W426" s="244">
        <v>11040</v>
      </c>
      <c r="X426" s="311"/>
      <c r="Y426" s="312"/>
      <c r="Z426" s="113">
        <f t="shared" si="51"/>
        <v>108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539.89199999999994</v>
      </c>
      <c r="U427" s="15">
        <f t="shared" si="49"/>
        <v>24.995000000000005</v>
      </c>
      <c r="V427" s="312">
        <f t="shared" si="50"/>
        <v>60.988000000000056</v>
      </c>
      <c r="W427" s="244">
        <v>11040</v>
      </c>
      <c r="X427" s="311"/>
      <c r="Y427" s="312"/>
      <c r="Z427" s="113">
        <f t="shared" si="51"/>
        <v>108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539.89199999999994</v>
      </c>
      <c r="U428" s="15">
        <f t="shared" si="49"/>
        <v>24.995000000000005</v>
      </c>
      <c r="V428" s="312">
        <f t="shared" si="50"/>
        <v>60.988000000000056</v>
      </c>
      <c r="W428" s="244">
        <v>11040</v>
      </c>
      <c r="X428" s="311"/>
      <c r="Y428" s="312"/>
      <c r="Z428" s="113">
        <f t="shared" si="51"/>
        <v>108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539.89199999999994</v>
      </c>
      <c r="U429" s="15">
        <f t="shared" si="49"/>
        <v>24.995000000000005</v>
      </c>
      <c r="V429" s="312">
        <f t="shared" si="50"/>
        <v>60.988000000000056</v>
      </c>
      <c r="W429" s="244">
        <v>11040</v>
      </c>
      <c r="X429" s="311"/>
      <c r="Y429" s="312"/>
      <c r="Z429" s="113">
        <f t="shared" si="51"/>
        <v>108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539.89199999999994</v>
      </c>
      <c r="U430" s="15">
        <f t="shared" si="49"/>
        <v>24.995000000000005</v>
      </c>
      <c r="V430" s="312">
        <f t="shared" si="50"/>
        <v>60.988000000000056</v>
      </c>
      <c r="W430" s="244">
        <v>11040</v>
      </c>
      <c r="X430" s="311"/>
      <c r="Y430" s="312"/>
      <c r="Z430" s="113">
        <f t="shared" si="51"/>
        <v>108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6291.2879999999996</v>
      </c>
      <c r="U431" s="15">
        <f t="shared" si="49"/>
        <v>291.26333333333332</v>
      </c>
      <c r="V431" s="312">
        <f t="shared" si="50"/>
        <v>700.03200000000015</v>
      </c>
      <c r="W431" s="244">
        <v>11040</v>
      </c>
      <c r="X431" s="311"/>
      <c r="Y431" s="312"/>
      <c r="Z431" s="113">
        <f t="shared" si="51"/>
        <v>108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6291.2879999999996</v>
      </c>
      <c r="U432" s="15">
        <f t="shared" si="49"/>
        <v>291.26333333333332</v>
      </c>
      <c r="V432" s="312">
        <f t="shared" si="50"/>
        <v>700.03200000000015</v>
      </c>
      <c r="W432" s="244">
        <v>11040</v>
      </c>
      <c r="X432" s="311"/>
      <c r="Y432" s="312"/>
      <c r="Z432" s="113">
        <f t="shared" si="51"/>
        <v>108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5466.5280000000012</v>
      </c>
      <c r="U433" s="15">
        <f t="shared" si="49"/>
        <v>253.08000000000084</v>
      </c>
      <c r="V433" s="312">
        <f t="shared" si="50"/>
        <v>608.39199999999892</v>
      </c>
      <c r="W433" s="244">
        <v>11040</v>
      </c>
      <c r="X433" s="311"/>
      <c r="Y433" s="312"/>
      <c r="Z433" s="113">
        <f t="shared" si="51"/>
        <v>108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5466.5280000000012</v>
      </c>
      <c r="U434" s="15">
        <f t="shared" si="49"/>
        <v>253.08000000000084</v>
      </c>
      <c r="V434" s="312">
        <f t="shared" si="50"/>
        <v>608.39199999999892</v>
      </c>
      <c r="W434" s="244">
        <v>11040</v>
      </c>
      <c r="X434" s="311"/>
      <c r="Y434" s="312"/>
      <c r="Z434" s="113">
        <f t="shared" si="51"/>
        <v>108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5466.5280000000012</v>
      </c>
      <c r="U435" s="15">
        <f t="shared" si="49"/>
        <v>253.08000000000084</v>
      </c>
      <c r="V435" s="312">
        <f t="shared" si="50"/>
        <v>608.39199999999892</v>
      </c>
      <c r="W435" s="244">
        <v>11040</v>
      </c>
      <c r="X435" s="311"/>
      <c r="Y435" s="312"/>
      <c r="Z435" s="113">
        <f t="shared" si="51"/>
        <v>108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5466.5280000000012</v>
      </c>
      <c r="U436" s="15">
        <f t="shared" si="49"/>
        <v>253.08000000000084</v>
      </c>
      <c r="V436" s="312">
        <f t="shared" si="50"/>
        <v>608.39199999999892</v>
      </c>
      <c r="W436" s="244">
        <v>11040</v>
      </c>
      <c r="X436" s="311"/>
      <c r="Y436" s="312"/>
      <c r="Z436" s="113">
        <f t="shared" si="51"/>
        <v>108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5466.5280000000012</v>
      </c>
      <c r="U437" s="15">
        <f t="shared" si="49"/>
        <v>253.08000000000084</v>
      </c>
      <c r="V437" s="312">
        <f t="shared" si="50"/>
        <v>608.39199999999892</v>
      </c>
      <c r="W437" s="244">
        <v>11040</v>
      </c>
      <c r="X437" s="311"/>
      <c r="Y437" s="312"/>
      <c r="Z437" s="113">
        <f t="shared" si="51"/>
        <v>108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19.979999999999997</v>
      </c>
      <c r="U438" s="15">
        <f t="shared" si="49"/>
        <v>0.92500000000000071</v>
      </c>
      <c r="V438" s="312">
        <f t="shared" si="50"/>
        <v>3.2200000000000024</v>
      </c>
      <c r="W438" s="244">
        <v>11040</v>
      </c>
      <c r="X438" s="311"/>
      <c r="Y438" s="312"/>
      <c r="Z438" s="113">
        <f t="shared" si="51"/>
        <v>108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19.979999999999997</v>
      </c>
      <c r="U439" s="15">
        <f t="shared" ref="U439:U502" si="55">T439-S439</f>
        <v>0.92500000000000071</v>
      </c>
      <c r="V439" s="312">
        <f t="shared" ref="V439:V502" si="56">N439-T439</f>
        <v>3.2200000000000024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108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19.979999999999997</v>
      </c>
      <c r="U440" s="15">
        <f t="shared" si="55"/>
        <v>0.92500000000000071</v>
      </c>
      <c r="V440" s="312">
        <f t="shared" si="56"/>
        <v>3.2200000000000024</v>
      </c>
      <c r="W440" s="244">
        <v>11040</v>
      </c>
      <c r="X440" s="311"/>
      <c r="Y440" s="312"/>
      <c r="Z440" s="113">
        <f t="shared" si="57"/>
        <v>108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19.979999999999997</v>
      </c>
      <c r="U441" s="15">
        <f t="shared" si="55"/>
        <v>0.92500000000000071</v>
      </c>
      <c r="V441" s="312">
        <f t="shared" si="56"/>
        <v>3.2200000000000024</v>
      </c>
      <c r="W441" s="244">
        <v>11040</v>
      </c>
      <c r="X441" s="311"/>
      <c r="Y441" s="312"/>
      <c r="Z441" s="113">
        <f t="shared" si="57"/>
        <v>108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19.979999999999997</v>
      </c>
      <c r="U442" s="15">
        <f t="shared" si="55"/>
        <v>0.92500000000000071</v>
      </c>
      <c r="V442" s="312">
        <f t="shared" si="56"/>
        <v>3.2200000000000024</v>
      </c>
      <c r="W442" s="244">
        <v>11040</v>
      </c>
      <c r="X442" s="311"/>
      <c r="Y442" s="312"/>
      <c r="Z442" s="113">
        <f t="shared" si="57"/>
        <v>108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19.979999999999997</v>
      </c>
      <c r="U443" s="15">
        <f t="shared" si="55"/>
        <v>0.92500000000000071</v>
      </c>
      <c r="V443" s="312">
        <f t="shared" si="56"/>
        <v>3.2200000000000024</v>
      </c>
      <c r="W443" s="244">
        <v>11040</v>
      </c>
      <c r="X443" s="311"/>
      <c r="Y443" s="312"/>
      <c r="Z443" s="113">
        <f t="shared" si="57"/>
        <v>108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19.979999999999997</v>
      </c>
      <c r="U444" s="15">
        <f t="shared" si="55"/>
        <v>0.92500000000000071</v>
      </c>
      <c r="V444" s="312">
        <f t="shared" si="56"/>
        <v>3.2200000000000024</v>
      </c>
      <c r="W444" s="244">
        <v>11040</v>
      </c>
      <c r="X444" s="311"/>
      <c r="Y444" s="312"/>
      <c r="Z444" s="113">
        <f t="shared" si="57"/>
        <v>108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19.979999999999997</v>
      </c>
      <c r="U445" s="15">
        <f t="shared" si="55"/>
        <v>0.92500000000000071</v>
      </c>
      <c r="V445" s="312">
        <f t="shared" si="56"/>
        <v>3.2200000000000024</v>
      </c>
      <c r="W445" s="244">
        <v>11040</v>
      </c>
      <c r="X445" s="311"/>
      <c r="Y445" s="312"/>
      <c r="Z445" s="113">
        <f t="shared" si="57"/>
        <v>108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19.979999999999997</v>
      </c>
      <c r="U446" s="15">
        <f t="shared" si="55"/>
        <v>0.92500000000000071</v>
      </c>
      <c r="V446" s="312">
        <f t="shared" si="56"/>
        <v>3.2200000000000024</v>
      </c>
      <c r="W446" s="244">
        <v>11040</v>
      </c>
      <c r="X446" s="311"/>
      <c r="Y446" s="312"/>
      <c r="Z446" s="113">
        <f t="shared" si="57"/>
        <v>108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19.979999999999997</v>
      </c>
      <c r="U447" s="15">
        <f t="shared" si="55"/>
        <v>0.92500000000000071</v>
      </c>
      <c r="V447" s="312">
        <f t="shared" si="56"/>
        <v>3.2200000000000024</v>
      </c>
      <c r="W447" s="244">
        <v>11040</v>
      </c>
      <c r="X447" s="311"/>
      <c r="Y447" s="312"/>
      <c r="Z447" s="113">
        <f t="shared" si="57"/>
        <v>108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19.979999999999997</v>
      </c>
      <c r="U448" s="15">
        <f t="shared" si="55"/>
        <v>0.92500000000000071</v>
      </c>
      <c r="V448" s="312">
        <f t="shared" si="56"/>
        <v>3.2200000000000024</v>
      </c>
      <c r="W448" s="244">
        <v>11040</v>
      </c>
      <c r="X448" s="311"/>
      <c r="Y448" s="312"/>
      <c r="Z448" s="113">
        <f t="shared" si="57"/>
        <v>108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19.979999999999997</v>
      </c>
      <c r="U449" s="15">
        <f t="shared" si="55"/>
        <v>0.92500000000000071</v>
      </c>
      <c r="V449" s="312">
        <f t="shared" si="56"/>
        <v>3.2200000000000024</v>
      </c>
      <c r="W449" s="244">
        <v>11040</v>
      </c>
      <c r="X449" s="311"/>
      <c r="Y449" s="312"/>
      <c r="Z449" s="113">
        <f t="shared" si="57"/>
        <v>108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19.979999999999997</v>
      </c>
      <c r="U450" s="15">
        <f t="shared" si="55"/>
        <v>0.92500000000000071</v>
      </c>
      <c r="V450" s="312">
        <f t="shared" si="56"/>
        <v>3.2200000000000024</v>
      </c>
      <c r="W450" s="244">
        <v>11040</v>
      </c>
      <c r="X450" s="311"/>
      <c r="Y450" s="312"/>
      <c r="Z450" s="113">
        <f t="shared" si="57"/>
        <v>108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19.979999999999997</v>
      </c>
      <c r="U451" s="15">
        <f t="shared" si="55"/>
        <v>0.92500000000000071</v>
      </c>
      <c r="V451" s="312">
        <f t="shared" si="56"/>
        <v>3.2200000000000024</v>
      </c>
      <c r="W451" s="244">
        <v>11040</v>
      </c>
      <c r="X451" s="311"/>
      <c r="Y451" s="312"/>
      <c r="Z451" s="113">
        <f t="shared" si="57"/>
        <v>108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19.979999999999997</v>
      </c>
      <c r="U452" s="15">
        <f t="shared" si="55"/>
        <v>0.92500000000000071</v>
      </c>
      <c r="V452" s="312">
        <f t="shared" si="56"/>
        <v>3.2200000000000024</v>
      </c>
      <c r="W452" s="244">
        <v>11040</v>
      </c>
      <c r="X452" s="311"/>
      <c r="Y452" s="312"/>
      <c r="Z452" s="113">
        <f t="shared" si="57"/>
        <v>108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19.979999999999997</v>
      </c>
      <c r="U453" s="15">
        <f t="shared" si="55"/>
        <v>0.92500000000000071</v>
      </c>
      <c r="V453" s="312">
        <f t="shared" si="56"/>
        <v>3.2200000000000024</v>
      </c>
      <c r="W453" s="244">
        <v>11040</v>
      </c>
      <c r="X453" s="311"/>
      <c r="Y453" s="312"/>
      <c r="Z453" s="113">
        <f t="shared" si="57"/>
        <v>108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19.979999999999997</v>
      </c>
      <c r="U454" s="15">
        <f t="shared" si="55"/>
        <v>0.92500000000000071</v>
      </c>
      <c r="V454" s="312">
        <f t="shared" si="56"/>
        <v>3.2200000000000024</v>
      </c>
      <c r="W454" s="244">
        <v>11040</v>
      </c>
      <c r="X454" s="311"/>
      <c r="Y454" s="312"/>
      <c r="Z454" s="113">
        <f t="shared" si="57"/>
        <v>108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19.979999999999997</v>
      </c>
      <c r="U455" s="15">
        <f t="shared" si="55"/>
        <v>0.92500000000000071</v>
      </c>
      <c r="V455" s="312">
        <f t="shared" si="56"/>
        <v>3.2200000000000024</v>
      </c>
      <c r="W455" s="244">
        <v>11040</v>
      </c>
      <c r="X455" s="311"/>
      <c r="Y455" s="312"/>
      <c r="Z455" s="113">
        <f t="shared" si="57"/>
        <v>108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19.979999999999997</v>
      </c>
      <c r="U456" s="15">
        <f t="shared" si="55"/>
        <v>0.92500000000000071</v>
      </c>
      <c r="V456" s="312">
        <f t="shared" si="56"/>
        <v>3.2200000000000024</v>
      </c>
      <c r="W456" s="244">
        <v>11040</v>
      </c>
      <c r="X456" s="311"/>
      <c r="Y456" s="312"/>
      <c r="Z456" s="113">
        <f t="shared" si="57"/>
        <v>108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19.979999999999997</v>
      </c>
      <c r="U457" s="15">
        <f t="shared" si="55"/>
        <v>0.92500000000000071</v>
      </c>
      <c r="V457" s="312">
        <f t="shared" si="56"/>
        <v>3.2200000000000024</v>
      </c>
      <c r="W457" s="244">
        <v>11040</v>
      </c>
      <c r="X457" s="311"/>
      <c r="Y457" s="312"/>
      <c r="Z457" s="113">
        <f t="shared" si="57"/>
        <v>108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19.979999999999997</v>
      </c>
      <c r="U458" s="15">
        <f t="shared" si="55"/>
        <v>0.92500000000000071</v>
      </c>
      <c r="V458" s="312">
        <f t="shared" si="56"/>
        <v>3.2200000000000024</v>
      </c>
      <c r="W458" s="244">
        <v>11040</v>
      </c>
      <c r="X458" s="311"/>
      <c r="Y458" s="312"/>
      <c r="Z458" s="113">
        <f t="shared" si="57"/>
        <v>108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19.979999999999997</v>
      </c>
      <c r="U459" s="15">
        <f t="shared" si="55"/>
        <v>0.92500000000000071</v>
      </c>
      <c r="V459" s="312">
        <f t="shared" si="56"/>
        <v>3.2200000000000024</v>
      </c>
      <c r="W459" s="244">
        <v>11040</v>
      </c>
      <c r="X459" s="311"/>
      <c r="Y459" s="312"/>
      <c r="Z459" s="113">
        <f t="shared" si="57"/>
        <v>108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19.979999999999997</v>
      </c>
      <c r="U460" s="15">
        <f t="shared" si="55"/>
        <v>0.92500000000000071</v>
      </c>
      <c r="V460" s="312">
        <f t="shared" si="56"/>
        <v>3.2200000000000024</v>
      </c>
      <c r="W460" s="244">
        <v>11040</v>
      </c>
      <c r="X460" s="311"/>
      <c r="Y460" s="312"/>
      <c r="Z460" s="113">
        <f t="shared" si="57"/>
        <v>108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19.979999999999997</v>
      </c>
      <c r="U461" s="15">
        <f t="shared" si="55"/>
        <v>0.92500000000000071</v>
      </c>
      <c r="V461" s="312">
        <f t="shared" si="56"/>
        <v>3.2200000000000024</v>
      </c>
      <c r="W461" s="244">
        <v>11040</v>
      </c>
      <c r="X461" s="311"/>
      <c r="Y461" s="312"/>
      <c r="Z461" s="113">
        <f t="shared" si="57"/>
        <v>108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19.979999999999997</v>
      </c>
      <c r="U462" s="15">
        <f t="shared" si="55"/>
        <v>0.92500000000000071</v>
      </c>
      <c r="V462" s="312">
        <f t="shared" si="56"/>
        <v>3.2200000000000024</v>
      </c>
      <c r="W462" s="244">
        <v>11040</v>
      </c>
      <c r="X462" s="311"/>
      <c r="Y462" s="312"/>
      <c r="Z462" s="113">
        <f t="shared" si="57"/>
        <v>108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19.979999999999997</v>
      </c>
      <c r="U463" s="15">
        <f t="shared" si="55"/>
        <v>0.92500000000000071</v>
      </c>
      <c r="V463" s="312">
        <f t="shared" si="56"/>
        <v>3.2200000000000024</v>
      </c>
      <c r="W463" s="244">
        <v>11040</v>
      </c>
      <c r="X463" s="311"/>
      <c r="Y463" s="312"/>
      <c r="Z463" s="113">
        <f t="shared" si="57"/>
        <v>108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19.979999999999997</v>
      </c>
      <c r="U464" s="15">
        <f t="shared" si="55"/>
        <v>0.92500000000000071</v>
      </c>
      <c r="V464" s="312">
        <f t="shared" si="56"/>
        <v>3.2200000000000024</v>
      </c>
      <c r="W464" s="244">
        <v>11040</v>
      </c>
      <c r="X464" s="311"/>
      <c r="Y464" s="312"/>
      <c r="Z464" s="113">
        <f t="shared" si="57"/>
        <v>108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19.979999999999997</v>
      </c>
      <c r="U465" s="15">
        <f t="shared" si="55"/>
        <v>0.92500000000000071</v>
      </c>
      <c r="V465" s="312">
        <f t="shared" si="56"/>
        <v>3.2200000000000024</v>
      </c>
      <c r="W465" s="244">
        <v>11040</v>
      </c>
      <c r="X465" s="311"/>
      <c r="Y465" s="312"/>
      <c r="Z465" s="113">
        <f t="shared" si="57"/>
        <v>108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19.979999999999997</v>
      </c>
      <c r="U466" s="15">
        <f t="shared" si="55"/>
        <v>0.92500000000000071</v>
      </c>
      <c r="V466" s="312">
        <f t="shared" si="56"/>
        <v>3.2200000000000024</v>
      </c>
      <c r="W466" s="244">
        <v>11040</v>
      </c>
      <c r="X466" s="311"/>
      <c r="Y466" s="312"/>
      <c r="Z466" s="113">
        <f t="shared" si="57"/>
        <v>108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19.979999999999997</v>
      </c>
      <c r="U467" s="15">
        <f t="shared" si="55"/>
        <v>0.92500000000000071</v>
      </c>
      <c r="V467" s="312">
        <f t="shared" si="56"/>
        <v>3.2200000000000024</v>
      </c>
      <c r="W467" s="244">
        <v>11040</v>
      </c>
      <c r="X467" s="311"/>
      <c r="Y467" s="312"/>
      <c r="Z467" s="113">
        <f t="shared" si="57"/>
        <v>108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19.979999999999997</v>
      </c>
      <c r="U468" s="15">
        <f t="shared" si="55"/>
        <v>0.92500000000000071</v>
      </c>
      <c r="V468" s="312">
        <f t="shared" si="56"/>
        <v>3.2200000000000024</v>
      </c>
      <c r="W468" s="244">
        <v>11040</v>
      </c>
      <c r="X468" s="311"/>
      <c r="Y468" s="312"/>
      <c r="Z468" s="113">
        <f t="shared" si="57"/>
        <v>108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19.979999999999997</v>
      </c>
      <c r="U469" s="15">
        <f t="shared" si="55"/>
        <v>0.92500000000000071</v>
      </c>
      <c r="V469" s="312">
        <f t="shared" si="56"/>
        <v>3.2200000000000024</v>
      </c>
      <c r="W469" s="244">
        <v>11040</v>
      </c>
      <c r="X469" s="311"/>
      <c r="Y469" s="312"/>
      <c r="Z469" s="113">
        <f t="shared" si="57"/>
        <v>108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19.979999999999997</v>
      </c>
      <c r="U470" s="15">
        <f t="shared" si="55"/>
        <v>0.92500000000000071</v>
      </c>
      <c r="V470" s="312">
        <f t="shared" si="56"/>
        <v>3.2200000000000024</v>
      </c>
      <c r="W470" s="244">
        <v>11040</v>
      </c>
      <c r="X470" s="311"/>
      <c r="Y470" s="312"/>
      <c r="Z470" s="113">
        <f t="shared" si="57"/>
        <v>108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19.979999999999997</v>
      </c>
      <c r="U471" s="15">
        <f t="shared" si="55"/>
        <v>0.92500000000000071</v>
      </c>
      <c r="V471" s="312">
        <f t="shared" si="56"/>
        <v>3.2200000000000024</v>
      </c>
      <c r="W471" s="244">
        <v>11040</v>
      </c>
      <c r="X471" s="311"/>
      <c r="Y471" s="312"/>
      <c r="Z471" s="113">
        <f t="shared" si="57"/>
        <v>108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19.979999999999997</v>
      </c>
      <c r="U472" s="15">
        <f t="shared" si="55"/>
        <v>0.92500000000000071</v>
      </c>
      <c r="V472" s="312">
        <f t="shared" si="56"/>
        <v>3.2200000000000024</v>
      </c>
      <c r="W472" s="244">
        <v>11040</v>
      </c>
      <c r="X472" s="311"/>
      <c r="Y472" s="312"/>
      <c r="Z472" s="113">
        <f t="shared" si="57"/>
        <v>108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19.979999999999997</v>
      </c>
      <c r="U473" s="15">
        <f t="shared" si="55"/>
        <v>0.92500000000000071</v>
      </c>
      <c r="V473" s="312">
        <f t="shared" si="56"/>
        <v>3.2200000000000024</v>
      </c>
      <c r="W473" s="244">
        <v>11040</v>
      </c>
      <c r="X473" s="311"/>
      <c r="Y473" s="312"/>
      <c r="Z473" s="113">
        <f t="shared" si="57"/>
        <v>108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19.979999999999997</v>
      </c>
      <c r="U474" s="15">
        <f t="shared" si="55"/>
        <v>0.92500000000000071</v>
      </c>
      <c r="V474" s="312">
        <f t="shared" si="56"/>
        <v>3.2200000000000024</v>
      </c>
      <c r="W474" s="244">
        <v>11040</v>
      </c>
      <c r="X474" s="311"/>
      <c r="Y474" s="312"/>
      <c r="Z474" s="113">
        <f t="shared" si="57"/>
        <v>108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19.979999999999997</v>
      </c>
      <c r="U475" s="15">
        <f t="shared" si="55"/>
        <v>0.92500000000000071</v>
      </c>
      <c r="V475" s="312">
        <f t="shared" si="56"/>
        <v>3.2200000000000024</v>
      </c>
      <c r="W475" s="244">
        <v>11040</v>
      </c>
      <c r="X475" s="311"/>
      <c r="Y475" s="312"/>
      <c r="Z475" s="113">
        <f t="shared" si="57"/>
        <v>108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19.979999999999997</v>
      </c>
      <c r="U476" s="15">
        <f t="shared" si="55"/>
        <v>0.92500000000000071</v>
      </c>
      <c r="V476" s="312">
        <f t="shared" si="56"/>
        <v>3.2200000000000024</v>
      </c>
      <c r="W476" s="244">
        <v>11040</v>
      </c>
      <c r="X476" s="311"/>
      <c r="Y476" s="312"/>
      <c r="Z476" s="113">
        <f t="shared" si="57"/>
        <v>108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19.979999999999997</v>
      </c>
      <c r="U477" s="15">
        <f t="shared" si="55"/>
        <v>0.92500000000000071</v>
      </c>
      <c r="V477" s="312">
        <f t="shared" si="56"/>
        <v>3.2200000000000024</v>
      </c>
      <c r="W477" s="244">
        <v>11040</v>
      </c>
      <c r="X477" s="311"/>
      <c r="Y477" s="312"/>
      <c r="Z477" s="113">
        <f t="shared" si="57"/>
        <v>108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19.979999999999997</v>
      </c>
      <c r="U478" s="15">
        <f t="shared" si="55"/>
        <v>0.92500000000000071</v>
      </c>
      <c r="V478" s="312">
        <f t="shared" si="56"/>
        <v>3.2200000000000024</v>
      </c>
      <c r="W478" s="244">
        <v>11040</v>
      </c>
      <c r="X478" s="311"/>
      <c r="Y478" s="312"/>
      <c r="Z478" s="113">
        <f t="shared" si="57"/>
        <v>108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19.979999999999997</v>
      </c>
      <c r="U479" s="15">
        <f t="shared" si="55"/>
        <v>0.92500000000000071</v>
      </c>
      <c r="V479" s="312">
        <f t="shared" si="56"/>
        <v>3.2200000000000024</v>
      </c>
      <c r="W479" s="244">
        <v>11040</v>
      </c>
      <c r="X479" s="311"/>
      <c r="Y479" s="312"/>
      <c r="Z479" s="113">
        <f t="shared" si="57"/>
        <v>108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19.979999999999997</v>
      </c>
      <c r="U480" s="15">
        <f t="shared" si="55"/>
        <v>0.92500000000000071</v>
      </c>
      <c r="V480" s="312">
        <f t="shared" si="56"/>
        <v>3.2200000000000024</v>
      </c>
      <c r="W480" s="244">
        <v>11040</v>
      </c>
      <c r="X480" s="311"/>
      <c r="Y480" s="312"/>
      <c r="Z480" s="113">
        <f t="shared" si="57"/>
        <v>108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19.979999999999997</v>
      </c>
      <c r="U481" s="15">
        <f t="shared" si="55"/>
        <v>0.92500000000000071</v>
      </c>
      <c r="V481" s="312">
        <f t="shared" si="56"/>
        <v>3.2200000000000024</v>
      </c>
      <c r="W481" s="244">
        <v>11040</v>
      </c>
      <c r="X481" s="311"/>
      <c r="Y481" s="312"/>
      <c r="Z481" s="113">
        <f t="shared" si="57"/>
        <v>108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19.979999999999997</v>
      </c>
      <c r="U482" s="15">
        <f t="shared" si="55"/>
        <v>0.92500000000000071</v>
      </c>
      <c r="V482" s="312">
        <f t="shared" si="56"/>
        <v>3.2200000000000024</v>
      </c>
      <c r="W482" s="244">
        <v>11040</v>
      </c>
      <c r="X482" s="311"/>
      <c r="Y482" s="312"/>
      <c r="Z482" s="113">
        <f t="shared" si="57"/>
        <v>108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19.979999999999997</v>
      </c>
      <c r="U483" s="15">
        <f t="shared" si="55"/>
        <v>0.92500000000000071</v>
      </c>
      <c r="V483" s="312">
        <f t="shared" si="56"/>
        <v>3.2200000000000024</v>
      </c>
      <c r="W483" s="244">
        <v>11040</v>
      </c>
      <c r="X483" s="311"/>
      <c r="Y483" s="312"/>
      <c r="Z483" s="113">
        <f t="shared" si="57"/>
        <v>108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19.979999999999997</v>
      </c>
      <c r="U484" s="15">
        <f t="shared" si="55"/>
        <v>0.92500000000000071</v>
      </c>
      <c r="V484" s="312">
        <f t="shared" si="56"/>
        <v>3.2200000000000024</v>
      </c>
      <c r="W484" s="244">
        <v>11040</v>
      </c>
      <c r="X484" s="311"/>
      <c r="Y484" s="312"/>
      <c r="Z484" s="113">
        <f t="shared" si="57"/>
        <v>108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19.979999999999997</v>
      </c>
      <c r="U485" s="15">
        <f t="shared" si="55"/>
        <v>0.92500000000000071</v>
      </c>
      <c r="V485" s="312">
        <f t="shared" si="56"/>
        <v>3.2200000000000024</v>
      </c>
      <c r="W485" s="244">
        <v>11040</v>
      </c>
      <c r="X485" s="311"/>
      <c r="Y485" s="312"/>
      <c r="Z485" s="113">
        <f t="shared" si="57"/>
        <v>108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19.979999999999997</v>
      </c>
      <c r="U486" s="15">
        <f t="shared" si="55"/>
        <v>0.92500000000000071</v>
      </c>
      <c r="V486" s="312">
        <f t="shared" si="56"/>
        <v>3.2200000000000024</v>
      </c>
      <c r="W486" s="244">
        <v>11040</v>
      </c>
      <c r="X486" s="311"/>
      <c r="Y486" s="312"/>
      <c r="Z486" s="113">
        <f t="shared" si="57"/>
        <v>108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19.979999999999997</v>
      </c>
      <c r="U487" s="15">
        <f t="shared" si="55"/>
        <v>0.92500000000000071</v>
      </c>
      <c r="V487" s="312">
        <f t="shared" si="56"/>
        <v>3.2200000000000024</v>
      </c>
      <c r="W487" s="244">
        <v>11040</v>
      </c>
      <c r="X487" s="311"/>
      <c r="Y487" s="312"/>
      <c r="Z487" s="113">
        <f t="shared" si="57"/>
        <v>108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19.979999999999997</v>
      </c>
      <c r="U488" s="15">
        <f t="shared" si="55"/>
        <v>0.92500000000000071</v>
      </c>
      <c r="V488" s="312">
        <f t="shared" si="56"/>
        <v>3.2200000000000024</v>
      </c>
      <c r="W488" s="244">
        <v>11040</v>
      </c>
      <c r="X488" s="311"/>
      <c r="Y488" s="312"/>
      <c r="Z488" s="113">
        <f t="shared" si="57"/>
        <v>108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19.979999999999997</v>
      </c>
      <c r="U489" s="15">
        <f t="shared" si="55"/>
        <v>0.92500000000000071</v>
      </c>
      <c r="V489" s="312">
        <f t="shared" si="56"/>
        <v>3.2200000000000024</v>
      </c>
      <c r="W489" s="244">
        <v>11040</v>
      </c>
      <c r="X489" s="311"/>
      <c r="Y489" s="312"/>
      <c r="Z489" s="113">
        <f t="shared" si="57"/>
        <v>108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19.979999999999997</v>
      </c>
      <c r="U490" s="15">
        <f t="shared" si="55"/>
        <v>0.92500000000000071</v>
      </c>
      <c r="V490" s="312">
        <f t="shared" si="56"/>
        <v>3.2200000000000024</v>
      </c>
      <c r="W490" s="244">
        <v>11040</v>
      </c>
      <c r="X490" s="311"/>
      <c r="Y490" s="312"/>
      <c r="Z490" s="113">
        <f t="shared" si="57"/>
        <v>108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19.979999999999997</v>
      </c>
      <c r="U491" s="15">
        <f t="shared" si="55"/>
        <v>0.92500000000000071</v>
      </c>
      <c r="V491" s="312">
        <f t="shared" si="56"/>
        <v>3.2200000000000024</v>
      </c>
      <c r="W491" s="244">
        <v>11040</v>
      </c>
      <c r="X491" s="311"/>
      <c r="Y491" s="312"/>
      <c r="Z491" s="113">
        <f t="shared" si="57"/>
        <v>108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19.979999999999997</v>
      </c>
      <c r="U492" s="15">
        <f t="shared" si="55"/>
        <v>0.92500000000000071</v>
      </c>
      <c r="V492" s="312">
        <f t="shared" si="56"/>
        <v>3.2200000000000024</v>
      </c>
      <c r="W492" s="244">
        <v>11040</v>
      </c>
      <c r="X492" s="311"/>
      <c r="Y492" s="312"/>
      <c r="Z492" s="113">
        <f t="shared" si="57"/>
        <v>108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19.979999999999997</v>
      </c>
      <c r="U493" s="15">
        <f t="shared" si="55"/>
        <v>0.92500000000000071</v>
      </c>
      <c r="V493" s="312">
        <f t="shared" si="56"/>
        <v>3.2200000000000024</v>
      </c>
      <c r="W493" s="244">
        <v>11040</v>
      </c>
      <c r="X493" s="311"/>
      <c r="Y493" s="312"/>
      <c r="Z493" s="113">
        <f t="shared" si="57"/>
        <v>108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19.979999999999997</v>
      </c>
      <c r="U494" s="15">
        <f t="shared" si="55"/>
        <v>0.92500000000000071</v>
      </c>
      <c r="V494" s="312">
        <f t="shared" si="56"/>
        <v>3.2200000000000024</v>
      </c>
      <c r="W494" s="244">
        <v>11040</v>
      </c>
      <c r="X494" s="311"/>
      <c r="Y494" s="312"/>
      <c r="Z494" s="113">
        <f t="shared" si="57"/>
        <v>108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19.979999999999997</v>
      </c>
      <c r="U495" s="15">
        <f t="shared" si="55"/>
        <v>0.92500000000000071</v>
      </c>
      <c r="V495" s="312">
        <f t="shared" si="56"/>
        <v>3.2200000000000024</v>
      </c>
      <c r="W495" s="244">
        <v>11040</v>
      </c>
      <c r="X495" s="311"/>
      <c r="Y495" s="312"/>
      <c r="Z495" s="113">
        <f t="shared" si="57"/>
        <v>108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19.979999999999997</v>
      </c>
      <c r="U496" s="15">
        <f t="shared" si="55"/>
        <v>0.92500000000000071</v>
      </c>
      <c r="V496" s="312">
        <f t="shared" si="56"/>
        <v>3.2200000000000024</v>
      </c>
      <c r="W496" s="244">
        <v>11040</v>
      </c>
      <c r="X496" s="311"/>
      <c r="Y496" s="312"/>
      <c r="Z496" s="113">
        <f t="shared" si="57"/>
        <v>108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19.979999999999997</v>
      </c>
      <c r="U497" s="15">
        <f t="shared" si="55"/>
        <v>0.92500000000000071</v>
      </c>
      <c r="V497" s="312">
        <f t="shared" si="56"/>
        <v>3.2200000000000024</v>
      </c>
      <c r="W497" s="244">
        <v>11040</v>
      </c>
      <c r="X497" s="311"/>
      <c r="Y497" s="312"/>
      <c r="Z497" s="113">
        <f t="shared" si="57"/>
        <v>108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19.979999999999997</v>
      </c>
      <c r="U498" s="15">
        <f t="shared" si="55"/>
        <v>0.92500000000000071</v>
      </c>
      <c r="V498" s="312">
        <f t="shared" si="56"/>
        <v>3.2200000000000024</v>
      </c>
      <c r="W498" s="244">
        <v>11040</v>
      </c>
      <c r="X498" s="311"/>
      <c r="Y498" s="312"/>
      <c r="Z498" s="113">
        <f t="shared" si="57"/>
        <v>108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19.979999999999997</v>
      </c>
      <c r="U499" s="15">
        <f t="shared" si="55"/>
        <v>0.92500000000000071</v>
      </c>
      <c r="V499" s="312">
        <f t="shared" si="56"/>
        <v>3.2200000000000024</v>
      </c>
      <c r="W499" s="244">
        <v>11040</v>
      </c>
      <c r="X499" s="311"/>
      <c r="Y499" s="312"/>
      <c r="Z499" s="113">
        <f t="shared" si="57"/>
        <v>108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19.979999999999997</v>
      </c>
      <c r="U500" s="15">
        <f t="shared" si="55"/>
        <v>0.92500000000000071</v>
      </c>
      <c r="V500" s="312">
        <f t="shared" si="56"/>
        <v>3.2200000000000024</v>
      </c>
      <c r="W500" s="244">
        <v>11040</v>
      </c>
      <c r="X500" s="311"/>
      <c r="Y500" s="312"/>
      <c r="Z500" s="113">
        <f t="shared" si="57"/>
        <v>108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19.979999999999997</v>
      </c>
      <c r="U501" s="15">
        <f t="shared" si="55"/>
        <v>0.92500000000000071</v>
      </c>
      <c r="V501" s="312">
        <f t="shared" si="56"/>
        <v>3.2200000000000024</v>
      </c>
      <c r="W501" s="244">
        <v>11040</v>
      </c>
      <c r="X501" s="311"/>
      <c r="Y501" s="312"/>
      <c r="Z501" s="113">
        <f t="shared" si="57"/>
        <v>108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6263.1</v>
      </c>
      <c r="U502" s="15">
        <f t="shared" si="55"/>
        <v>289.95833333333394</v>
      </c>
      <c r="V502" s="312">
        <f t="shared" si="56"/>
        <v>696.89999999999964</v>
      </c>
      <c r="W502" s="244">
        <v>11040</v>
      </c>
      <c r="X502" s="311"/>
      <c r="Y502" s="312"/>
      <c r="Z502" s="113">
        <f t="shared" si="57"/>
        <v>108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1777.0279499999999</v>
      </c>
      <c r="U503" s="15">
        <f t="shared" ref="U503:U566" si="61">T503-S503</f>
        <v>82.269812499999944</v>
      </c>
      <c r="V503" s="312">
        <f t="shared" ref="V503:V566" si="62">N503-T503</f>
        <v>198.44755000000009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108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1777.0279499999999</v>
      </c>
      <c r="U504" s="15">
        <f t="shared" si="61"/>
        <v>82.269812499999944</v>
      </c>
      <c r="V504" s="312">
        <f t="shared" si="62"/>
        <v>198.44755000000009</v>
      </c>
      <c r="W504" s="244">
        <v>11040</v>
      </c>
      <c r="X504" s="311"/>
      <c r="Y504" s="312"/>
      <c r="Z504" s="113">
        <f t="shared" si="63"/>
        <v>108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1777.0279499999999</v>
      </c>
      <c r="U505" s="15">
        <f t="shared" si="61"/>
        <v>82.269812499999944</v>
      </c>
      <c r="V505" s="312">
        <f t="shared" si="62"/>
        <v>198.44755000000009</v>
      </c>
      <c r="W505" s="244">
        <v>11040</v>
      </c>
      <c r="X505" s="311"/>
      <c r="Y505" s="312"/>
      <c r="Z505" s="113">
        <f t="shared" si="63"/>
        <v>108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1777.0279499999999</v>
      </c>
      <c r="U506" s="15">
        <f t="shared" si="61"/>
        <v>82.269812499999944</v>
      </c>
      <c r="V506" s="312">
        <f t="shared" si="62"/>
        <v>198.44755000000009</v>
      </c>
      <c r="W506" s="244">
        <v>11040</v>
      </c>
      <c r="X506" s="311"/>
      <c r="Y506" s="312"/>
      <c r="Z506" s="113">
        <f t="shared" si="63"/>
        <v>108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1777.0279499999999</v>
      </c>
      <c r="U507" s="15">
        <f t="shared" si="61"/>
        <v>82.269812499999944</v>
      </c>
      <c r="V507" s="312">
        <f t="shared" si="62"/>
        <v>198.44755000000009</v>
      </c>
      <c r="W507" s="244">
        <v>11040</v>
      </c>
      <c r="X507" s="311"/>
      <c r="Y507" s="312"/>
      <c r="Z507" s="113">
        <f t="shared" si="63"/>
        <v>108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3933.9360000000001</v>
      </c>
      <c r="U508" s="15">
        <f t="shared" si="61"/>
        <v>182.12666666666655</v>
      </c>
      <c r="V508" s="312">
        <f t="shared" si="62"/>
        <v>438.10399999999981</v>
      </c>
      <c r="W508" s="244">
        <v>11040</v>
      </c>
      <c r="X508" s="311"/>
      <c r="Y508" s="312"/>
      <c r="Z508" s="113">
        <f t="shared" si="63"/>
        <v>108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3933.9360000000001</v>
      </c>
      <c r="U509" s="15">
        <f t="shared" si="61"/>
        <v>182.12666666666655</v>
      </c>
      <c r="V509" s="312">
        <f t="shared" si="62"/>
        <v>438.10399999999981</v>
      </c>
      <c r="W509" s="244">
        <v>11040</v>
      </c>
      <c r="X509" s="311"/>
      <c r="Y509" s="312"/>
      <c r="Z509" s="113">
        <f t="shared" si="63"/>
        <v>108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3933.9360000000001</v>
      </c>
      <c r="U510" s="15">
        <f t="shared" si="61"/>
        <v>182.12666666666655</v>
      </c>
      <c r="V510" s="312">
        <f t="shared" si="62"/>
        <v>438.10399999999981</v>
      </c>
      <c r="W510" s="244">
        <v>11040</v>
      </c>
      <c r="X510" s="311"/>
      <c r="Y510" s="312"/>
      <c r="Z510" s="113">
        <f t="shared" si="63"/>
        <v>108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3933.9360000000001</v>
      </c>
      <c r="U511" s="15">
        <f t="shared" si="61"/>
        <v>182.12666666666655</v>
      </c>
      <c r="V511" s="312">
        <f t="shared" si="62"/>
        <v>438.10399999999981</v>
      </c>
      <c r="W511" s="244">
        <v>11040</v>
      </c>
      <c r="X511" s="311"/>
      <c r="Y511" s="312"/>
      <c r="Z511" s="113">
        <f t="shared" si="63"/>
        <v>108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3933.9360000000001</v>
      </c>
      <c r="U512" s="15">
        <f t="shared" si="61"/>
        <v>182.12666666666655</v>
      </c>
      <c r="V512" s="312">
        <f t="shared" si="62"/>
        <v>438.10399999999981</v>
      </c>
      <c r="W512" s="244">
        <v>11040</v>
      </c>
      <c r="X512" s="311"/>
      <c r="Y512" s="312"/>
      <c r="Z512" s="113">
        <f t="shared" si="63"/>
        <v>108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1418.94</v>
      </c>
      <c r="U513" s="15">
        <f t="shared" si="61"/>
        <v>65.691666666666606</v>
      </c>
      <c r="V513" s="334">
        <f t="shared" si="62"/>
        <v>158.65999999999985</v>
      </c>
      <c r="W513" s="333">
        <v>11040</v>
      </c>
      <c r="X513" s="335"/>
      <c r="Y513" s="334"/>
      <c r="Z513" s="179">
        <f t="shared" si="63"/>
        <v>108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1418.94</v>
      </c>
      <c r="U514" s="15">
        <f t="shared" si="61"/>
        <v>65.691666666666606</v>
      </c>
      <c r="V514" s="334">
        <f t="shared" si="62"/>
        <v>158.65999999999985</v>
      </c>
      <c r="W514" s="333">
        <v>11040</v>
      </c>
      <c r="X514" s="335"/>
      <c r="Y514" s="334"/>
      <c r="Z514" s="179">
        <f t="shared" si="63"/>
        <v>108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1418.94</v>
      </c>
      <c r="U515" s="15">
        <f t="shared" si="61"/>
        <v>65.691666666666606</v>
      </c>
      <c r="V515" s="334">
        <f t="shared" si="62"/>
        <v>158.65999999999985</v>
      </c>
      <c r="W515" s="333">
        <v>11040</v>
      </c>
      <c r="X515" s="335"/>
      <c r="Y515" s="334"/>
      <c r="Z515" s="179">
        <f t="shared" si="63"/>
        <v>108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1418.94</v>
      </c>
      <c r="U516" s="15">
        <f t="shared" si="61"/>
        <v>65.691666666666606</v>
      </c>
      <c r="V516" s="334">
        <f t="shared" si="62"/>
        <v>158.65999999999985</v>
      </c>
      <c r="W516" s="333">
        <v>11040</v>
      </c>
      <c r="X516" s="335"/>
      <c r="Y516" s="334"/>
      <c r="Z516" s="179">
        <f t="shared" si="63"/>
        <v>108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1418.94</v>
      </c>
      <c r="U517" s="15">
        <f t="shared" si="61"/>
        <v>65.691666666666606</v>
      </c>
      <c r="V517" s="334">
        <f t="shared" si="62"/>
        <v>158.65999999999985</v>
      </c>
      <c r="W517" s="333">
        <v>11040</v>
      </c>
      <c r="X517" s="335"/>
      <c r="Y517" s="334"/>
      <c r="Z517" s="179">
        <f t="shared" si="63"/>
        <v>108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1418.94</v>
      </c>
      <c r="U518" s="15">
        <f t="shared" si="61"/>
        <v>65.691666666666606</v>
      </c>
      <c r="V518" s="312">
        <f t="shared" si="62"/>
        <v>158.65999999999985</v>
      </c>
      <c r="W518" s="244">
        <v>11040</v>
      </c>
      <c r="X518" s="311"/>
      <c r="Y518" s="312"/>
      <c r="Z518" s="113">
        <f t="shared" si="63"/>
        <v>108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1418.94</v>
      </c>
      <c r="U519" s="15">
        <f t="shared" si="61"/>
        <v>65.691666666666606</v>
      </c>
      <c r="V519" s="312">
        <f t="shared" si="62"/>
        <v>158.65999999999985</v>
      </c>
      <c r="W519" s="244">
        <v>11040</v>
      </c>
      <c r="X519" s="311"/>
      <c r="Y519" s="312"/>
      <c r="Z519" s="113">
        <f t="shared" si="63"/>
        <v>108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1418.94</v>
      </c>
      <c r="U520" s="15">
        <f t="shared" si="61"/>
        <v>65.691666666666606</v>
      </c>
      <c r="V520" s="312">
        <f t="shared" si="62"/>
        <v>158.65999999999985</v>
      </c>
      <c r="W520" s="244">
        <v>11040</v>
      </c>
      <c r="X520" s="311"/>
      <c r="Y520" s="312"/>
      <c r="Z520" s="113">
        <f t="shared" si="63"/>
        <v>108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1418.94</v>
      </c>
      <c r="U521" s="15">
        <f t="shared" si="61"/>
        <v>65.691666666666606</v>
      </c>
      <c r="V521" s="312">
        <f t="shared" si="62"/>
        <v>158.65999999999985</v>
      </c>
      <c r="W521" s="244">
        <v>11040</v>
      </c>
      <c r="X521" s="311"/>
      <c r="Y521" s="312"/>
      <c r="Z521" s="113">
        <f t="shared" si="63"/>
        <v>108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3259.5120000000002</v>
      </c>
      <c r="U522" s="15">
        <f t="shared" si="61"/>
        <v>150.90333333333365</v>
      </c>
      <c r="V522" s="312">
        <f t="shared" si="62"/>
        <v>363.16799999999967</v>
      </c>
      <c r="W522" s="244">
        <v>11040</v>
      </c>
      <c r="X522" s="311"/>
      <c r="Y522" s="312"/>
      <c r="Z522" s="113">
        <f t="shared" si="63"/>
        <v>108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3259.5120000000002</v>
      </c>
      <c r="U523" s="15">
        <f t="shared" si="61"/>
        <v>150.90333333333365</v>
      </c>
      <c r="V523" s="312">
        <f t="shared" si="62"/>
        <v>363.16799999999967</v>
      </c>
      <c r="W523" s="244">
        <v>11040</v>
      </c>
      <c r="X523" s="311"/>
      <c r="Y523" s="312"/>
      <c r="Z523" s="113">
        <f t="shared" si="63"/>
        <v>108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3259.5120000000002</v>
      </c>
      <c r="U524" s="15">
        <f t="shared" si="61"/>
        <v>150.90333333333365</v>
      </c>
      <c r="V524" s="312">
        <f t="shared" si="62"/>
        <v>363.16799999999967</v>
      </c>
      <c r="W524" s="244">
        <v>11040</v>
      </c>
      <c r="X524" s="311"/>
      <c r="Y524" s="312"/>
      <c r="Z524" s="113">
        <f t="shared" si="63"/>
        <v>108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3259.5120000000002</v>
      </c>
      <c r="U525" s="15">
        <f t="shared" si="61"/>
        <v>150.90333333333365</v>
      </c>
      <c r="V525" s="312">
        <f t="shared" si="62"/>
        <v>363.16799999999967</v>
      </c>
      <c r="W525" s="244">
        <v>11040</v>
      </c>
      <c r="X525" s="311"/>
      <c r="Y525" s="312"/>
      <c r="Z525" s="113">
        <f t="shared" si="63"/>
        <v>108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3259.5120000000002</v>
      </c>
      <c r="U526" s="15">
        <f t="shared" si="61"/>
        <v>150.90333333333365</v>
      </c>
      <c r="V526" s="312">
        <f t="shared" si="62"/>
        <v>363.16799999999967</v>
      </c>
      <c r="W526" s="244">
        <v>11040</v>
      </c>
      <c r="X526" s="311"/>
      <c r="Y526" s="312"/>
      <c r="Z526" s="113">
        <f t="shared" si="63"/>
        <v>108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3259.5120000000002</v>
      </c>
      <c r="U527" s="15">
        <f t="shared" si="61"/>
        <v>150.90333333333365</v>
      </c>
      <c r="V527" s="312">
        <f t="shared" si="62"/>
        <v>363.16799999999967</v>
      </c>
      <c r="W527" s="244">
        <v>11040</v>
      </c>
      <c r="X527" s="311"/>
      <c r="Y527" s="312"/>
      <c r="Z527" s="113">
        <f t="shared" si="63"/>
        <v>108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3259.5120000000002</v>
      </c>
      <c r="U528" s="15">
        <f t="shared" si="61"/>
        <v>150.90333333333365</v>
      </c>
      <c r="V528" s="312">
        <f t="shared" si="62"/>
        <v>363.16799999999967</v>
      </c>
      <c r="W528" s="244">
        <v>11040</v>
      </c>
      <c r="X528" s="311"/>
      <c r="Y528" s="312"/>
      <c r="Z528" s="113">
        <f t="shared" si="63"/>
        <v>108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3259.5120000000002</v>
      </c>
      <c r="U529" s="15">
        <f t="shared" si="61"/>
        <v>150.90333333333365</v>
      </c>
      <c r="V529" s="334">
        <f t="shared" si="62"/>
        <v>363.16799999999967</v>
      </c>
      <c r="W529" s="333">
        <v>11040</v>
      </c>
      <c r="X529" s="335"/>
      <c r="Y529" s="334"/>
      <c r="Z529" s="179">
        <f t="shared" si="63"/>
        <v>108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3259.5120000000002</v>
      </c>
      <c r="U530" s="15">
        <f t="shared" si="61"/>
        <v>150.90333333333365</v>
      </c>
      <c r="V530" s="334">
        <f t="shared" si="62"/>
        <v>363.16799999999967</v>
      </c>
      <c r="W530" s="333">
        <v>11040</v>
      </c>
      <c r="X530" s="335"/>
      <c r="Y530" s="334"/>
      <c r="Z530" s="179">
        <f t="shared" si="63"/>
        <v>108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3259.5120000000002</v>
      </c>
      <c r="U531" s="15">
        <f t="shared" si="61"/>
        <v>150.90333333333365</v>
      </c>
      <c r="V531" s="312">
        <f t="shared" si="62"/>
        <v>363.16799999999967</v>
      </c>
      <c r="W531" s="244">
        <v>11040</v>
      </c>
      <c r="X531" s="311"/>
      <c r="Y531" s="312"/>
      <c r="Z531" s="113">
        <f t="shared" si="63"/>
        <v>108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3259.5120000000002</v>
      </c>
      <c r="U532" s="15">
        <f t="shared" si="61"/>
        <v>150.90333333333365</v>
      </c>
      <c r="V532" s="312">
        <f t="shared" si="62"/>
        <v>363.16799999999967</v>
      </c>
      <c r="W532" s="244">
        <v>11040</v>
      </c>
      <c r="X532" s="311"/>
      <c r="Y532" s="312"/>
      <c r="Z532" s="113">
        <f t="shared" si="63"/>
        <v>108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3259.5120000000002</v>
      </c>
      <c r="U533" s="15">
        <f t="shared" si="61"/>
        <v>150.90333333333365</v>
      </c>
      <c r="V533" s="312">
        <f t="shared" si="62"/>
        <v>363.16799999999967</v>
      </c>
      <c r="W533" s="244">
        <v>11040</v>
      </c>
      <c r="X533" s="311"/>
      <c r="Y533" s="312"/>
      <c r="Z533" s="113">
        <f t="shared" si="63"/>
        <v>108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3259.5120000000002</v>
      </c>
      <c r="U534" s="15">
        <f t="shared" si="61"/>
        <v>150.90333333333365</v>
      </c>
      <c r="V534" s="312">
        <f t="shared" si="62"/>
        <v>363.16799999999967</v>
      </c>
      <c r="W534" s="244">
        <v>11040</v>
      </c>
      <c r="X534" s="311"/>
      <c r="Y534" s="312"/>
      <c r="Z534" s="113">
        <f t="shared" si="63"/>
        <v>108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3259.5120000000002</v>
      </c>
      <c r="U535" s="15">
        <f t="shared" si="61"/>
        <v>150.90333333333365</v>
      </c>
      <c r="V535" s="312">
        <f t="shared" si="62"/>
        <v>363.16799999999967</v>
      </c>
      <c r="W535" s="244">
        <v>11040</v>
      </c>
      <c r="X535" s="311"/>
      <c r="Y535" s="312"/>
      <c r="Z535" s="113">
        <f t="shared" si="63"/>
        <v>108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3259.5120000000002</v>
      </c>
      <c r="U536" s="15">
        <f t="shared" si="61"/>
        <v>150.90333333333365</v>
      </c>
      <c r="V536" s="312">
        <f t="shared" si="62"/>
        <v>363.16799999999967</v>
      </c>
      <c r="W536" s="244">
        <v>11040</v>
      </c>
      <c r="X536" s="311"/>
      <c r="Y536" s="312"/>
      <c r="Z536" s="113">
        <f t="shared" si="63"/>
        <v>108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3259.5120000000002</v>
      </c>
      <c r="U537" s="15">
        <f t="shared" si="61"/>
        <v>150.90333333333365</v>
      </c>
      <c r="V537" s="312">
        <f t="shared" si="62"/>
        <v>363.16799999999967</v>
      </c>
      <c r="W537" s="244">
        <v>11040</v>
      </c>
      <c r="X537" s="311"/>
      <c r="Y537" s="312"/>
      <c r="Z537" s="113">
        <f t="shared" si="63"/>
        <v>108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3259.5120000000002</v>
      </c>
      <c r="U538" s="15">
        <f t="shared" si="61"/>
        <v>150.90333333333365</v>
      </c>
      <c r="V538" s="312">
        <f t="shared" si="62"/>
        <v>363.16799999999967</v>
      </c>
      <c r="W538" s="244">
        <v>11040</v>
      </c>
      <c r="X538" s="311"/>
      <c r="Y538" s="312"/>
      <c r="Z538" s="113">
        <f t="shared" si="63"/>
        <v>108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3451.6080000000002</v>
      </c>
      <c r="U539" s="552">
        <f t="shared" si="61"/>
        <v>159.79666666666662</v>
      </c>
      <c r="V539" s="318">
        <f t="shared" si="62"/>
        <v>384.51199999999972</v>
      </c>
      <c r="W539" s="317">
        <v>11040</v>
      </c>
      <c r="X539" s="319"/>
      <c r="Y539" s="318"/>
      <c r="Z539" s="154">
        <f t="shared" si="63"/>
        <v>108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3451.6080000000002</v>
      </c>
      <c r="U540" s="15">
        <f t="shared" si="61"/>
        <v>159.79666666666662</v>
      </c>
      <c r="V540" s="312">
        <f t="shared" si="62"/>
        <v>384.51199999999972</v>
      </c>
      <c r="W540" s="244">
        <v>11040</v>
      </c>
      <c r="X540" s="311"/>
      <c r="Y540" s="312"/>
      <c r="Z540" s="113">
        <f t="shared" si="63"/>
        <v>108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6927.8105197984205</v>
      </c>
      <c r="U541" s="15">
        <f t="shared" si="61"/>
        <v>320.73196850918612</v>
      </c>
      <c r="V541" s="312">
        <f t="shared" si="62"/>
        <v>770.75672442204723</v>
      </c>
      <c r="W541" s="244">
        <v>11055</v>
      </c>
      <c r="X541" s="311"/>
      <c r="Y541" s="312"/>
      <c r="Z541" s="113">
        <f t="shared" si="63"/>
        <v>108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6927.8105197984205</v>
      </c>
      <c r="U542" s="15">
        <f t="shared" si="61"/>
        <v>320.73196850918612</v>
      </c>
      <c r="V542" s="312">
        <f t="shared" si="62"/>
        <v>770.75672442204723</v>
      </c>
      <c r="X542" s="311"/>
      <c r="Y542" s="312"/>
      <c r="Z542" s="113">
        <f t="shared" si="63"/>
        <v>108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6927.8105197984205</v>
      </c>
      <c r="U543" s="15">
        <f t="shared" si="61"/>
        <v>320.73196850918612</v>
      </c>
      <c r="V543" s="312">
        <f t="shared" si="62"/>
        <v>770.75672442204723</v>
      </c>
      <c r="X543" s="311"/>
      <c r="Y543" s="312"/>
      <c r="Z543" s="113">
        <f t="shared" si="63"/>
        <v>108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6927.8105197984205</v>
      </c>
      <c r="U544" s="15">
        <f t="shared" si="61"/>
        <v>320.73196850918612</v>
      </c>
      <c r="V544" s="312">
        <f t="shared" si="62"/>
        <v>770.75672442204723</v>
      </c>
      <c r="X544" s="311"/>
      <c r="Y544" s="312"/>
      <c r="Z544" s="113">
        <f t="shared" si="63"/>
        <v>108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6927.8105197984205</v>
      </c>
      <c r="U545" s="15">
        <f t="shared" si="61"/>
        <v>320.73196850918612</v>
      </c>
      <c r="V545" s="312">
        <f t="shared" si="62"/>
        <v>770.75672442204723</v>
      </c>
      <c r="X545" s="311"/>
      <c r="Y545" s="312"/>
      <c r="Z545" s="113">
        <f t="shared" si="63"/>
        <v>108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6017.1799943391998</v>
      </c>
      <c r="U546" s="15">
        <f t="shared" si="61"/>
        <v>278.57314788607346</v>
      </c>
      <c r="V546" s="312">
        <f t="shared" si="62"/>
        <v>669.57555492657775</v>
      </c>
      <c r="W546" s="244">
        <v>11055</v>
      </c>
      <c r="X546" s="311"/>
      <c r="Y546" s="312"/>
      <c r="Z546" s="113">
        <f t="shared" si="63"/>
        <v>108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7125.7736775069479</v>
      </c>
      <c r="U547" s="15">
        <f t="shared" si="61"/>
        <v>329.89692951421057</v>
      </c>
      <c r="V547" s="312">
        <f t="shared" si="62"/>
        <v>792.75263083410482</v>
      </c>
      <c r="W547" s="244">
        <v>11055</v>
      </c>
      <c r="X547" s="311"/>
      <c r="Y547" s="312"/>
      <c r="Z547" s="113">
        <f t="shared" si="63"/>
        <v>108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7125.7736775069479</v>
      </c>
      <c r="U548" s="15">
        <f t="shared" si="61"/>
        <v>329.89692951421057</v>
      </c>
      <c r="V548" s="312">
        <f t="shared" si="62"/>
        <v>792.75263083410482</v>
      </c>
      <c r="X548" s="311"/>
      <c r="Y548" s="312"/>
      <c r="Z548" s="113">
        <f t="shared" si="63"/>
        <v>108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6017.1799943391998</v>
      </c>
      <c r="U549" s="15">
        <f t="shared" si="61"/>
        <v>278.57314788607346</v>
      </c>
      <c r="V549" s="312">
        <f t="shared" si="62"/>
        <v>669.57555492657775</v>
      </c>
      <c r="W549" s="244">
        <v>11055</v>
      </c>
      <c r="X549" s="311"/>
      <c r="Y549" s="312"/>
      <c r="Z549" s="113">
        <f t="shared" si="63"/>
        <v>108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6769.4399936316004</v>
      </c>
      <c r="U550" s="15">
        <f t="shared" si="61"/>
        <v>313.39999970516692</v>
      </c>
      <c r="V550" s="312">
        <f t="shared" si="62"/>
        <v>753.15999929240024</v>
      </c>
      <c r="X550" s="311"/>
      <c r="Y550" s="312"/>
      <c r="Z550" s="113">
        <f t="shared" si="63"/>
        <v>108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4250.1333333333332</v>
      </c>
      <c r="U551" s="15">
        <f t="shared" si="61"/>
        <v>204.33333333333303</v>
      </c>
      <c r="V551" s="352">
        <f t="shared" si="62"/>
        <v>654.86666666666679</v>
      </c>
      <c r="X551" s="353"/>
      <c r="Y551" s="352"/>
      <c r="Z551" s="224">
        <f t="shared" si="63"/>
        <v>104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19522.150000000001</v>
      </c>
      <c r="U552" s="15">
        <f t="shared" si="61"/>
        <v>912.25</v>
      </c>
      <c r="V552" s="312">
        <f t="shared" si="62"/>
        <v>2372.8499999999985</v>
      </c>
      <c r="W552" s="244">
        <v>11121</v>
      </c>
      <c r="X552" s="311"/>
      <c r="Y552" s="312"/>
      <c r="Z552" s="113">
        <f t="shared" si="63"/>
        <v>107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4594.1566666666668</v>
      </c>
      <c r="U553" s="15">
        <f t="shared" si="61"/>
        <v>220.87291666666624</v>
      </c>
      <c r="V553" s="318">
        <f t="shared" si="62"/>
        <v>707.79333333333307</v>
      </c>
      <c r="X553" s="319"/>
      <c r="Y553" s="318"/>
      <c r="Z553" s="154">
        <f t="shared" si="63"/>
        <v>104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3377.4240414050173</v>
      </c>
      <c r="U554" s="561">
        <f t="shared" si="61"/>
        <v>157.82355333668283</v>
      </c>
      <c r="V554" s="334">
        <f t="shared" si="62"/>
        <v>411.34123867537619</v>
      </c>
      <c r="W554" s="333">
        <v>11148</v>
      </c>
      <c r="X554" s="311"/>
      <c r="Y554" s="312"/>
      <c r="Z554" s="113">
        <f t="shared" si="63"/>
        <v>107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7053.5850080154742</v>
      </c>
      <c r="U555" s="561">
        <f t="shared" si="61"/>
        <v>329.60677607548951</v>
      </c>
      <c r="V555" s="334">
        <f t="shared" si="62"/>
        <v>857.97761779627308</v>
      </c>
      <c r="W555" s="333">
        <v>11148</v>
      </c>
      <c r="X555" s="311"/>
      <c r="Y555" s="312"/>
      <c r="Z555" s="113">
        <f t="shared" si="63"/>
        <v>107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5664.0313412105661</v>
      </c>
      <c r="U556" s="561">
        <f t="shared" si="61"/>
        <v>264.67436173881106</v>
      </c>
      <c r="V556" s="334">
        <f t="shared" si="62"/>
        <v>689.1533405209093</v>
      </c>
      <c r="W556" s="333">
        <v>11148</v>
      </c>
      <c r="X556" s="311"/>
      <c r="Y556" s="312"/>
      <c r="Z556" s="113">
        <f t="shared" si="63"/>
        <v>107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4340.1443455795579</v>
      </c>
      <c r="U557" s="561">
        <f t="shared" si="61"/>
        <v>202.81048343829752</v>
      </c>
      <c r="V557" s="334">
        <f t="shared" si="62"/>
        <v>528.30725693957265</v>
      </c>
      <c r="W557" s="333">
        <v>11148</v>
      </c>
      <c r="X557" s="311"/>
      <c r="Y557" s="312"/>
      <c r="Z557" s="113">
        <f t="shared" si="63"/>
        <v>107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12778.311591426085</v>
      </c>
      <c r="U558" s="561">
        <f t="shared" si="61"/>
        <v>597.11736408533216</v>
      </c>
      <c r="V558" s="334">
        <f t="shared" si="62"/>
        <v>1553.5051466218592</v>
      </c>
      <c r="W558" s="333">
        <v>11148</v>
      </c>
      <c r="X558" s="311"/>
      <c r="Y558" s="312"/>
      <c r="Z558" s="113">
        <f t="shared" si="63"/>
        <v>107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4806.8467585655108</v>
      </c>
      <c r="U559" s="561">
        <f t="shared" si="61"/>
        <v>224.619007409603</v>
      </c>
      <c r="V559" s="334">
        <f t="shared" si="62"/>
        <v>585.00941926496853</v>
      </c>
      <c r="W559" s="333">
        <v>11148</v>
      </c>
      <c r="X559" s="311"/>
      <c r="Y559" s="312"/>
      <c r="Z559" s="113">
        <f t="shared" si="63"/>
        <v>107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5564.3587153216058</v>
      </c>
      <c r="U560" s="561">
        <f t="shared" si="61"/>
        <v>260.01676239820608</v>
      </c>
      <c r="V560" s="334">
        <f t="shared" si="62"/>
        <v>677.04358223533472</v>
      </c>
      <c r="W560" s="333"/>
      <c r="X560" s="311"/>
      <c r="Y560" s="312"/>
      <c r="Z560" s="113">
        <f t="shared" si="63"/>
        <v>107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5229.8368333333337</v>
      </c>
      <c r="U561" s="561">
        <f t="shared" si="61"/>
        <v>246.69041666666635</v>
      </c>
      <c r="V561" s="334">
        <f t="shared" si="62"/>
        <v>691.73316666666597</v>
      </c>
      <c r="W561" s="333"/>
      <c r="X561" s="311"/>
      <c r="Y561" s="312"/>
      <c r="Z561" s="113">
        <f t="shared" si="63"/>
        <v>106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6114.9</v>
      </c>
      <c r="U562" s="15">
        <f t="shared" si="61"/>
        <v>299.75</v>
      </c>
      <c r="V562" s="312">
        <f t="shared" si="62"/>
        <v>1080.1000000000004</v>
      </c>
      <c r="W562" s="244">
        <v>11797</v>
      </c>
      <c r="X562" s="311"/>
      <c r="Y562" s="312"/>
      <c r="Z562" s="136">
        <f t="shared" si="63"/>
        <v>102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6114.9</v>
      </c>
      <c r="U563" s="15">
        <f t="shared" si="61"/>
        <v>299.75</v>
      </c>
      <c r="V563" s="312">
        <f t="shared" si="62"/>
        <v>1080.1000000000004</v>
      </c>
      <c r="W563" s="244">
        <v>11797</v>
      </c>
      <c r="X563" s="311"/>
      <c r="Y563" s="312"/>
      <c r="Z563" s="113">
        <f t="shared" si="63"/>
        <v>102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6114.9</v>
      </c>
      <c r="U564" s="15">
        <f t="shared" si="61"/>
        <v>299.75</v>
      </c>
      <c r="V564" s="312">
        <f t="shared" si="62"/>
        <v>1080.1000000000004</v>
      </c>
      <c r="W564" s="244">
        <v>11797</v>
      </c>
      <c r="X564" s="311"/>
      <c r="Y564" s="312"/>
      <c r="Z564" s="113">
        <f t="shared" si="63"/>
        <v>102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6114.9</v>
      </c>
      <c r="U565" s="15">
        <f t="shared" si="61"/>
        <v>299.75</v>
      </c>
      <c r="V565" s="312">
        <f t="shared" si="62"/>
        <v>1080.1000000000004</v>
      </c>
      <c r="W565" s="244">
        <v>11797</v>
      </c>
      <c r="X565" s="311"/>
      <c r="Y565" s="312"/>
      <c r="Z565" s="113">
        <f t="shared" si="63"/>
        <v>102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6114.9</v>
      </c>
      <c r="U566" s="15">
        <f t="shared" si="61"/>
        <v>299.75</v>
      </c>
      <c r="V566" s="312">
        <f t="shared" si="62"/>
        <v>1080.1000000000004</v>
      </c>
      <c r="W566" s="244">
        <v>11797</v>
      </c>
      <c r="X566" s="311"/>
      <c r="Y566" s="312"/>
      <c r="Z566" s="113">
        <f t="shared" si="63"/>
        <v>102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4332.4666666666662</v>
      </c>
      <c r="U567" s="15">
        <f t="shared" ref="U567:U624" si="67">T567-S567</f>
        <v>208.29166666666606</v>
      </c>
      <c r="V567" s="312">
        <f t="shared" ref="V567:V624" si="68">N567-T567</f>
        <v>667.53333333333376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104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4332.4666666666662</v>
      </c>
      <c r="U568" s="15">
        <f t="shared" si="67"/>
        <v>208.29166666666606</v>
      </c>
      <c r="V568" s="312">
        <f t="shared" si="68"/>
        <v>667.53333333333376</v>
      </c>
      <c r="W568" s="244">
        <v>11444</v>
      </c>
      <c r="X568" s="311"/>
      <c r="Y568" s="312"/>
      <c r="Z568" s="113">
        <f t="shared" si="69"/>
        <v>104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11276.849999999999</v>
      </c>
      <c r="U569" s="15">
        <f t="shared" si="67"/>
        <v>542.15625</v>
      </c>
      <c r="V569" s="312">
        <f t="shared" si="68"/>
        <v>1735.9000000000015</v>
      </c>
      <c r="W569" s="244">
        <v>11485</v>
      </c>
      <c r="X569" s="311"/>
      <c r="Y569" s="312"/>
      <c r="Z569" s="113">
        <f t="shared" si="69"/>
        <v>104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11459.933333333332</v>
      </c>
      <c r="U570" s="15">
        <f t="shared" si="67"/>
        <v>550.95833333333212</v>
      </c>
      <c r="V570" s="312">
        <f t="shared" si="68"/>
        <v>1764.0666666666675</v>
      </c>
      <c r="W570" s="244">
        <v>11485</v>
      </c>
      <c r="X570" s="311"/>
      <c r="Y570" s="312"/>
      <c r="Z570" s="113">
        <f t="shared" si="69"/>
        <v>104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14873.040000000003</v>
      </c>
      <c r="U571" s="15">
        <f t="shared" si="67"/>
        <v>715.05000000000109</v>
      </c>
      <c r="V571" s="312">
        <f t="shared" si="68"/>
        <v>2289.159999999998</v>
      </c>
      <c r="W571" s="244">
        <v>11486</v>
      </c>
      <c r="X571" s="311"/>
      <c r="Y571" s="312"/>
      <c r="Z571" s="113">
        <f t="shared" si="69"/>
        <v>104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3514.7840000000001</v>
      </c>
      <c r="U572" s="15">
        <f t="shared" si="67"/>
        <v>168.98000000000002</v>
      </c>
      <c r="V572" s="312">
        <f t="shared" si="68"/>
        <v>541.73599999999988</v>
      </c>
      <c r="W572" s="244">
        <v>11486</v>
      </c>
      <c r="X572" s="311"/>
      <c r="Y572" s="312"/>
      <c r="Z572" s="113">
        <f t="shared" si="69"/>
        <v>104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2445.1093333333338</v>
      </c>
      <c r="U573" s="15">
        <f t="shared" si="67"/>
        <v>117.55333333333374</v>
      </c>
      <c r="V573" s="312">
        <f t="shared" si="68"/>
        <v>377.17066666666642</v>
      </c>
      <c r="W573" s="244">
        <v>11486</v>
      </c>
      <c r="X573" s="311"/>
      <c r="Y573" s="312"/>
      <c r="Z573" s="113">
        <f t="shared" si="69"/>
        <v>104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4977.5439999999999</v>
      </c>
      <c r="U574" s="15">
        <f t="shared" si="67"/>
        <v>239.30500000000029</v>
      </c>
      <c r="V574" s="312">
        <f t="shared" si="68"/>
        <v>766.77599999999984</v>
      </c>
      <c r="W574" s="244">
        <v>11486</v>
      </c>
      <c r="X574" s="311"/>
      <c r="Y574" s="312"/>
      <c r="Z574" s="113">
        <f t="shared" si="69"/>
        <v>104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4977.5439999999999</v>
      </c>
      <c r="U575" s="15">
        <f t="shared" si="67"/>
        <v>239.30500000000029</v>
      </c>
      <c r="V575" s="312">
        <f t="shared" si="68"/>
        <v>766.77599999999984</v>
      </c>
      <c r="W575" s="244">
        <v>11486</v>
      </c>
      <c r="X575" s="311"/>
      <c r="Y575" s="312"/>
      <c r="Z575" s="113">
        <f t="shared" si="69"/>
        <v>104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4977.5439999999999</v>
      </c>
      <c r="U576" s="15">
        <f t="shared" si="67"/>
        <v>239.30500000000029</v>
      </c>
      <c r="V576" s="312">
        <f t="shared" si="68"/>
        <v>766.77599999999984</v>
      </c>
      <c r="W576" s="244">
        <v>11486</v>
      </c>
      <c r="X576" s="311"/>
      <c r="Y576" s="312"/>
      <c r="Z576" s="113">
        <f t="shared" si="69"/>
        <v>104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4977.5439999999999</v>
      </c>
      <c r="U577" s="15">
        <f t="shared" si="67"/>
        <v>239.30500000000029</v>
      </c>
      <c r="V577" s="312">
        <f t="shared" si="68"/>
        <v>766.77599999999984</v>
      </c>
      <c r="W577" s="244">
        <v>11486</v>
      </c>
      <c r="X577" s="311"/>
      <c r="Y577" s="312"/>
      <c r="Z577" s="113">
        <f t="shared" si="69"/>
        <v>104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11771.586666666666</v>
      </c>
      <c r="U578" s="15">
        <f t="shared" si="67"/>
        <v>565.9416666666657</v>
      </c>
      <c r="V578" s="312">
        <f t="shared" si="68"/>
        <v>1812.0133333333342</v>
      </c>
      <c r="W578" s="244">
        <v>11486</v>
      </c>
      <c r="X578" s="311"/>
      <c r="Y578" s="312"/>
      <c r="Z578" s="113">
        <f t="shared" si="69"/>
        <v>104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3452.4533333333334</v>
      </c>
      <c r="U579" s="15">
        <f t="shared" si="67"/>
        <v>165.98333333333358</v>
      </c>
      <c r="V579" s="312">
        <f t="shared" si="68"/>
        <v>532.14666666666653</v>
      </c>
      <c r="W579" s="244">
        <v>11486</v>
      </c>
      <c r="X579" s="311"/>
      <c r="Y579" s="312"/>
      <c r="Z579" s="113">
        <f t="shared" si="69"/>
        <v>104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3452.4533333333334</v>
      </c>
      <c r="U580" s="15">
        <f t="shared" si="67"/>
        <v>165.98333333333358</v>
      </c>
      <c r="V580" s="312">
        <f t="shared" si="68"/>
        <v>532.14666666666653</v>
      </c>
      <c r="W580" s="244">
        <v>11486</v>
      </c>
      <c r="X580" s="311"/>
      <c r="Y580" s="312"/>
      <c r="Z580" s="113">
        <f t="shared" si="69"/>
        <v>104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3452.4533333333334</v>
      </c>
      <c r="U581" s="15">
        <f t="shared" si="67"/>
        <v>165.98333333333358</v>
      </c>
      <c r="V581" s="312">
        <f t="shared" si="68"/>
        <v>532.14666666666653</v>
      </c>
      <c r="W581" s="244">
        <v>11486</v>
      </c>
      <c r="X581" s="311"/>
      <c r="Y581" s="312"/>
      <c r="Z581" s="113">
        <f t="shared" si="69"/>
        <v>104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3452.4533333333334</v>
      </c>
      <c r="U582" s="15">
        <f t="shared" si="67"/>
        <v>165.98333333333358</v>
      </c>
      <c r="V582" s="312">
        <f t="shared" si="68"/>
        <v>532.14666666666653</v>
      </c>
      <c r="W582" s="244">
        <v>11486</v>
      </c>
      <c r="X582" s="311"/>
      <c r="Y582" s="312"/>
      <c r="Z582" s="113">
        <f t="shared" si="69"/>
        <v>104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3452.4533333333334</v>
      </c>
      <c r="U583" s="15">
        <f t="shared" si="67"/>
        <v>165.98333333333358</v>
      </c>
      <c r="V583" s="312">
        <f t="shared" si="68"/>
        <v>532.14666666666653</v>
      </c>
      <c r="W583" s="244">
        <v>11486</v>
      </c>
      <c r="X583" s="311"/>
      <c r="Y583" s="312"/>
      <c r="Z583" s="113">
        <f t="shared" si="69"/>
        <v>104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5655.7414333333336</v>
      </c>
      <c r="U584" s="561">
        <f t="shared" si="67"/>
        <v>271.91064583333355</v>
      </c>
      <c r="V584" s="334">
        <f t="shared" si="68"/>
        <v>871.11406666666608</v>
      </c>
      <c r="W584" s="333">
        <v>11496</v>
      </c>
      <c r="X584" s="311"/>
      <c r="Y584" s="312"/>
      <c r="Z584" s="113">
        <f t="shared" si="69"/>
        <v>104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5655.7414333333336</v>
      </c>
      <c r="U585" s="561">
        <f t="shared" si="67"/>
        <v>271.91064583333355</v>
      </c>
      <c r="V585" s="334">
        <f t="shared" si="68"/>
        <v>871.11406666666608</v>
      </c>
      <c r="W585" s="333">
        <v>11496</v>
      </c>
      <c r="X585" s="311"/>
      <c r="Y585" s="312"/>
      <c r="Z585" s="113">
        <f t="shared" si="69"/>
        <v>104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5655.7414333333336</v>
      </c>
      <c r="U586" s="561">
        <f t="shared" si="67"/>
        <v>271.91064583333355</v>
      </c>
      <c r="V586" s="334">
        <f t="shared" si="68"/>
        <v>871.11406666666608</v>
      </c>
      <c r="W586" s="333">
        <v>11496</v>
      </c>
      <c r="X586" s="311"/>
      <c r="Y586" s="312"/>
      <c r="Z586" s="113">
        <f t="shared" si="69"/>
        <v>104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5655.7414333333336</v>
      </c>
      <c r="U587" s="561">
        <f t="shared" si="67"/>
        <v>271.91064583333355</v>
      </c>
      <c r="V587" s="334">
        <f t="shared" si="68"/>
        <v>871.11406666666608</v>
      </c>
      <c r="W587" s="333">
        <v>11496</v>
      </c>
      <c r="X587" s="311"/>
      <c r="Y587" s="312"/>
      <c r="Z587" s="113">
        <f t="shared" si="69"/>
        <v>104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5655.7414333333336</v>
      </c>
      <c r="U588" s="561">
        <f t="shared" si="67"/>
        <v>271.91064583333355</v>
      </c>
      <c r="V588" s="334">
        <f t="shared" si="68"/>
        <v>871.11406666666608</v>
      </c>
      <c r="W588" s="333">
        <v>11496</v>
      </c>
      <c r="X588" s="311"/>
      <c r="Y588" s="312"/>
      <c r="Z588" s="113">
        <f t="shared" si="69"/>
        <v>104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5655.7414333333336</v>
      </c>
      <c r="U589" s="561">
        <f t="shared" si="67"/>
        <v>271.91064583333355</v>
      </c>
      <c r="V589" s="334">
        <f t="shared" si="68"/>
        <v>871.11406666666608</v>
      </c>
      <c r="W589" s="333">
        <v>11496</v>
      </c>
      <c r="X589" s="311"/>
      <c r="Y589" s="312"/>
      <c r="Z589" s="113">
        <f t="shared" si="69"/>
        <v>104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542172.85058333329</v>
      </c>
      <c r="U590" s="15">
        <f t="shared" si="67"/>
        <v>26319.070416666684</v>
      </c>
      <c r="V590" s="312">
        <f t="shared" si="68"/>
        <v>89485.839416666655</v>
      </c>
      <c r="W590" s="244">
        <v>11642</v>
      </c>
      <c r="X590" s="311"/>
      <c r="Y590" s="312"/>
      <c r="Z590" s="113">
        <f t="shared" si="69"/>
        <v>103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15477.380833333335</v>
      </c>
      <c r="U591" s="15">
        <f t="shared" si="67"/>
        <v>751.32916666666642</v>
      </c>
      <c r="V591" s="312">
        <f t="shared" si="68"/>
        <v>2555.5191666666669</v>
      </c>
      <c r="W591" s="244">
        <v>11657</v>
      </c>
      <c r="X591" s="311"/>
      <c r="Y591" s="312"/>
      <c r="Z591" s="113">
        <f t="shared" si="69"/>
        <v>103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17833.952166666666</v>
      </c>
      <c r="U592" s="15">
        <f t="shared" si="67"/>
        <v>865.72583333333387</v>
      </c>
      <c r="V592" s="312">
        <f t="shared" si="68"/>
        <v>2944.4678333333322</v>
      </c>
      <c r="W592" s="244">
        <v>11658</v>
      </c>
      <c r="X592" s="311"/>
      <c r="Y592" s="312"/>
      <c r="Z592" s="113">
        <f t="shared" si="69"/>
        <v>103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11468.028583333333</v>
      </c>
      <c r="U593" s="15">
        <f t="shared" si="67"/>
        <v>556.70041666666657</v>
      </c>
      <c r="V593" s="312">
        <f t="shared" si="68"/>
        <v>1893.7814166666667</v>
      </c>
      <c r="W593" s="244">
        <v>11658</v>
      </c>
      <c r="X593" s="311"/>
      <c r="Y593" s="312"/>
      <c r="Z593" s="113">
        <f t="shared" si="69"/>
        <v>103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10823.548999999999</v>
      </c>
      <c r="U594" s="15">
        <f t="shared" si="67"/>
        <v>525.41500000000087</v>
      </c>
      <c r="V594" s="312">
        <f t="shared" si="68"/>
        <v>1787.4110000000001</v>
      </c>
      <c r="W594" s="244">
        <v>11658</v>
      </c>
      <c r="X594" s="311"/>
      <c r="Y594" s="312"/>
      <c r="Z594" s="113">
        <f t="shared" si="69"/>
        <v>103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10823.548999999999</v>
      </c>
      <c r="U595" s="15">
        <f t="shared" si="67"/>
        <v>525.41500000000087</v>
      </c>
      <c r="V595" s="312">
        <f t="shared" si="68"/>
        <v>1787.4110000000001</v>
      </c>
      <c r="W595" s="244">
        <v>11658</v>
      </c>
      <c r="X595" s="311"/>
      <c r="Y595" s="312"/>
      <c r="Z595" s="113">
        <f t="shared" si="69"/>
        <v>103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10823.548999999999</v>
      </c>
      <c r="U596" s="15">
        <f t="shared" si="67"/>
        <v>525.41500000000087</v>
      </c>
      <c r="V596" s="312">
        <f t="shared" si="68"/>
        <v>1787.4110000000001</v>
      </c>
      <c r="W596" s="244">
        <v>11658</v>
      </c>
      <c r="X596" s="311"/>
      <c r="Y596" s="312"/>
      <c r="Z596" s="113">
        <f t="shared" si="69"/>
        <v>103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10823.548999999999</v>
      </c>
      <c r="U597" s="15">
        <f t="shared" si="67"/>
        <v>525.41500000000087</v>
      </c>
      <c r="V597" s="312">
        <f t="shared" si="68"/>
        <v>1787.4110000000001</v>
      </c>
      <c r="W597" s="244">
        <v>11658</v>
      </c>
      <c r="X597" s="311"/>
      <c r="Y597" s="312"/>
      <c r="Z597" s="113">
        <f t="shared" si="69"/>
        <v>103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10823.548999999999</v>
      </c>
      <c r="U598" s="15">
        <f t="shared" si="67"/>
        <v>525.41500000000087</v>
      </c>
      <c r="V598" s="312">
        <f t="shared" si="68"/>
        <v>1787.4110000000001</v>
      </c>
      <c r="W598" s="244">
        <v>11658</v>
      </c>
      <c r="X598" s="311"/>
      <c r="Y598" s="312"/>
      <c r="Z598" s="113">
        <f t="shared" si="69"/>
        <v>103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10823.548999999999</v>
      </c>
      <c r="U599" s="15">
        <f t="shared" si="67"/>
        <v>525.41500000000087</v>
      </c>
      <c r="V599" s="312">
        <f t="shared" si="68"/>
        <v>1787.4110000000001</v>
      </c>
      <c r="W599" s="244">
        <v>11658</v>
      </c>
      <c r="X599" s="311"/>
      <c r="Y599" s="312"/>
      <c r="Z599" s="113">
        <f t="shared" si="69"/>
        <v>103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10823.548999999999</v>
      </c>
      <c r="U600" s="15">
        <f t="shared" si="67"/>
        <v>525.41500000000087</v>
      </c>
      <c r="V600" s="312">
        <f t="shared" si="68"/>
        <v>1787.4110000000001</v>
      </c>
      <c r="W600" s="244">
        <v>11658</v>
      </c>
      <c r="X600" s="311"/>
      <c r="Y600" s="312"/>
      <c r="Z600" s="113">
        <f t="shared" si="69"/>
        <v>103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10823.548999999999</v>
      </c>
      <c r="U601" s="15">
        <f t="shared" si="67"/>
        <v>525.41500000000087</v>
      </c>
      <c r="V601" s="312">
        <f t="shared" si="68"/>
        <v>1787.4110000000001</v>
      </c>
      <c r="W601" s="244">
        <v>11658</v>
      </c>
      <c r="X601" s="311"/>
      <c r="Y601" s="312"/>
      <c r="Z601" s="113">
        <f t="shared" si="69"/>
        <v>103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10823.548999999999</v>
      </c>
      <c r="U602" s="15">
        <f t="shared" si="67"/>
        <v>525.41500000000087</v>
      </c>
      <c r="V602" s="312">
        <f t="shared" si="68"/>
        <v>1787.4110000000001</v>
      </c>
      <c r="W602" s="244">
        <v>11658</v>
      </c>
      <c r="X602" s="311"/>
      <c r="Y602" s="312"/>
      <c r="Z602" s="113">
        <f t="shared" si="69"/>
        <v>103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10823.548999999999</v>
      </c>
      <c r="U603" s="15">
        <f t="shared" si="67"/>
        <v>525.41500000000087</v>
      </c>
      <c r="V603" s="312">
        <f t="shared" si="68"/>
        <v>1787.4110000000001</v>
      </c>
      <c r="W603" s="244">
        <v>11658</v>
      </c>
      <c r="X603" s="311"/>
      <c r="Y603" s="312"/>
      <c r="Z603" s="113">
        <f t="shared" si="69"/>
        <v>103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10823.548999999999</v>
      </c>
      <c r="U604" s="15">
        <f t="shared" si="67"/>
        <v>525.41500000000087</v>
      </c>
      <c r="V604" s="312">
        <f t="shared" si="68"/>
        <v>1787.4110000000001</v>
      </c>
      <c r="W604" s="244">
        <v>11658</v>
      </c>
      <c r="X604" s="311"/>
      <c r="Y604" s="312"/>
      <c r="Z604" s="113">
        <f t="shared" si="69"/>
        <v>103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10823.548999999999</v>
      </c>
      <c r="U605" s="15">
        <f t="shared" si="67"/>
        <v>525.41500000000087</v>
      </c>
      <c r="V605" s="312">
        <f t="shared" si="68"/>
        <v>1787.4110000000001</v>
      </c>
      <c r="W605" s="244">
        <v>11658</v>
      </c>
      <c r="X605" s="311"/>
      <c r="Y605" s="312"/>
      <c r="Z605" s="113">
        <f t="shared" si="69"/>
        <v>103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10823.548999999999</v>
      </c>
      <c r="U606" s="15">
        <f t="shared" si="67"/>
        <v>525.41500000000087</v>
      </c>
      <c r="V606" s="312">
        <f t="shared" si="68"/>
        <v>1787.4110000000001</v>
      </c>
      <c r="W606" s="244">
        <v>11658</v>
      </c>
      <c r="X606" s="311"/>
      <c r="Y606" s="312"/>
      <c r="Z606" s="113">
        <f t="shared" si="69"/>
        <v>103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10823.548999999999</v>
      </c>
      <c r="U607" s="15">
        <f t="shared" si="67"/>
        <v>525.41500000000087</v>
      </c>
      <c r="V607" s="312">
        <f t="shared" si="68"/>
        <v>1787.4110000000001</v>
      </c>
      <c r="W607" s="244">
        <v>11658</v>
      </c>
      <c r="X607" s="311"/>
      <c r="Y607" s="312"/>
      <c r="Z607" s="113">
        <f t="shared" si="69"/>
        <v>103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10823.548999999999</v>
      </c>
      <c r="U608" s="15">
        <f t="shared" si="67"/>
        <v>525.41500000000087</v>
      </c>
      <c r="V608" s="312">
        <f t="shared" si="68"/>
        <v>1787.4110000000001</v>
      </c>
      <c r="W608" s="244">
        <v>11658</v>
      </c>
      <c r="X608" s="311"/>
      <c r="Y608" s="312"/>
      <c r="Z608" s="113">
        <f t="shared" si="69"/>
        <v>103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10823.548999999999</v>
      </c>
      <c r="U609" s="15">
        <f t="shared" si="67"/>
        <v>525.41500000000087</v>
      </c>
      <c r="V609" s="312">
        <f t="shared" si="68"/>
        <v>1787.4110000000001</v>
      </c>
      <c r="W609" s="244">
        <v>11658</v>
      </c>
      <c r="X609" s="311"/>
      <c r="Y609" s="312"/>
      <c r="Z609" s="113">
        <f t="shared" si="69"/>
        <v>103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10823.548999999999</v>
      </c>
      <c r="U610" s="15">
        <f t="shared" si="67"/>
        <v>525.41500000000087</v>
      </c>
      <c r="V610" s="312">
        <f t="shared" si="68"/>
        <v>1787.4110000000001</v>
      </c>
      <c r="W610" s="244">
        <v>11658</v>
      </c>
      <c r="X610" s="311"/>
      <c r="Y610" s="312"/>
      <c r="Z610" s="113">
        <f t="shared" si="69"/>
        <v>103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17158.289333333334</v>
      </c>
      <c r="U611" s="15">
        <f t="shared" si="67"/>
        <v>832.92666666666628</v>
      </c>
      <c r="V611" s="312">
        <f t="shared" si="68"/>
        <v>2832.9506666666675</v>
      </c>
      <c r="W611" s="244">
        <v>11658</v>
      </c>
      <c r="X611" s="311"/>
      <c r="Y611" s="312"/>
      <c r="Z611" s="113">
        <f t="shared" si="69"/>
        <v>103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17158.289333333334</v>
      </c>
      <c r="U612" s="15">
        <f t="shared" si="67"/>
        <v>832.92666666666628</v>
      </c>
      <c r="V612" s="312">
        <f t="shared" si="68"/>
        <v>2832.9506666666675</v>
      </c>
      <c r="W612" s="244">
        <v>11658</v>
      </c>
      <c r="X612" s="311"/>
      <c r="Y612" s="312"/>
      <c r="Z612" s="113">
        <f t="shared" si="69"/>
        <v>103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17158.289333333334</v>
      </c>
      <c r="U613" s="15">
        <f t="shared" si="67"/>
        <v>832.92666666666628</v>
      </c>
      <c r="V613" s="312">
        <f t="shared" si="68"/>
        <v>2832.9506666666675</v>
      </c>
      <c r="W613" s="244">
        <v>11658</v>
      </c>
      <c r="X613" s="311"/>
      <c r="Y613" s="312"/>
      <c r="Z613" s="113">
        <f t="shared" si="69"/>
        <v>103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17158.289333333334</v>
      </c>
      <c r="U614" s="15">
        <f t="shared" si="67"/>
        <v>832.92666666666628</v>
      </c>
      <c r="V614" s="312">
        <f t="shared" si="68"/>
        <v>2832.9506666666675</v>
      </c>
      <c r="W614" s="244">
        <v>11658</v>
      </c>
      <c r="X614" s="311"/>
      <c r="Y614" s="312"/>
      <c r="Z614" s="113">
        <f t="shared" si="69"/>
        <v>103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6013.3803333333326</v>
      </c>
      <c r="U615" s="15">
        <f t="shared" si="67"/>
        <v>291.91166666666686</v>
      </c>
      <c r="V615" s="312">
        <f t="shared" si="68"/>
        <v>993.49966666666751</v>
      </c>
      <c r="W615" s="244">
        <v>11658</v>
      </c>
      <c r="X615" s="311"/>
      <c r="Y615" s="312"/>
      <c r="Z615" s="113">
        <f t="shared" si="69"/>
        <v>103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6013.3803333333326</v>
      </c>
      <c r="U616" s="15">
        <f t="shared" si="67"/>
        <v>291.91166666666686</v>
      </c>
      <c r="V616" s="312">
        <f t="shared" si="68"/>
        <v>993.49966666666751</v>
      </c>
      <c r="W616" s="244">
        <v>11658</v>
      </c>
      <c r="X616" s="311"/>
      <c r="Y616" s="312"/>
      <c r="Z616" s="113">
        <f t="shared" si="69"/>
        <v>103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6013.3803333333326</v>
      </c>
      <c r="U617" s="15">
        <f t="shared" si="67"/>
        <v>291.91166666666686</v>
      </c>
      <c r="V617" s="312">
        <f t="shared" si="68"/>
        <v>993.49966666666751</v>
      </c>
      <c r="W617" s="244">
        <v>11658</v>
      </c>
      <c r="X617" s="311"/>
      <c r="Y617" s="312"/>
      <c r="Z617" s="113">
        <f t="shared" si="69"/>
        <v>103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6013.3803333333326</v>
      </c>
      <c r="U618" s="15">
        <f t="shared" si="67"/>
        <v>291.91166666666686</v>
      </c>
      <c r="V618" s="312">
        <f t="shared" si="68"/>
        <v>993.49966666666751</v>
      </c>
      <c r="W618" s="244">
        <v>11658</v>
      </c>
      <c r="X618" s="311"/>
      <c r="Y618" s="312"/>
      <c r="Z618" s="113">
        <f t="shared" si="69"/>
        <v>103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6013.3803333333326</v>
      </c>
      <c r="U619" s="15">
        <f t="shared" si="67"/>
        <v>291.91166666666686</v>
      </c>
      <c r="V619" s="312">
        <f t="shared" si="68"/>
        <v>993.49966666666751</v>
      </c>
      <c r="W619" s="244">
        <v>11658</v>
      </c>
      <c r="X619" s="311"/>
      <c r="Y619" s="312"/>
      <c r="Z619" s="113">
        <f t="shared" si="69"/>
        <v>103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6013.3803333333326</v>
      </c>
      <c r="U620" s="15">
        <f t="shared" si="67"/>
        <v>291.91166666666686</v>
      </c>
      <c r="V620" s="312">
        <f t="shared" si="68"/>
        <v>993.49966666666751</v>
      </c>
      <c r="W620" s="244">
        <v>11658</v>
      </c>
      <c r="X620" s="311"/>
      <c r="Y620" s="312"/>
      <c r="Z620" s="113">
        <f t="shared" si="69"/>
        <v>103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6013.3803333333326</v>
      </c>
      <c r="U621" s="15">
        <f t="shared" si="67"/>
        <v>291.91166666666686</v>
      </c>
      <c r="V621" s="312">
        <f t="shared" si="68"/>
        <v>993.49966666666751</v>
      </c>
      <c r="W621" s="244">
        <v>11658</v>
      </c>
      <c r="X621" s="311"/>
      <c r="Y621" s="312"/>
      <c r="Z621" s="113">
        <f t="shared" si="69"/>
        <v>103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6013.3803333333326</v>
      </c>
      <c r="U622" s="15">
        <f t="shared" si="67"/>
        <v>291.91166666666686</v>
      </c>
      <c r="V622" s="312">
        <f t="shared" si="68"/>
        <v>993.49966666666751</v>
      </c>
      <c r="W622" s="244">
        <v>11658</v>
      </c>
      <c r="X622" s="311"/>
      <c r="Y622" s="312"/>
      <c r="Z622" s="113">
        <f t="shared" si="69"/>
        <v>103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6013.3803333333326</v>
      </c>
      <c r="U623" s="15">
        <f t="shared" si="67"/>
        <v>291.91166666666686</v>
      </c>
      <c r="V623" s="312">
        <f t="shared" si="68"/>
        <v>993.49966666666751</v>
      </c>
      <c r="W623" s="244">
        <v>11658</v>
      </c>
      <c r="X623" s="311"/>
      <c r="Y623" s="312"/>
      <c r="Z623" s="113">
        <f t="shared" si="69"/>
        <v>103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6013.3803333333326</v>
      </c>
      <c r="U624" s="15">
        <f t="shared" si="67"/>
        <v>291.91166666666686</v>
      </c>
      <c r="V624" s="312">
        <f t="shared" si="68"/>
        <v>993.49966666666751</v>
      </c>
      <c r="W624" s="244">
        <v>11658</v>
      </c>
      <c r="X624" s="311">
        <f>R624*46</f>
        <v>2685.5873333333329</v>
      </c>
      <c r="Y624" s="312"/>
      <c r="Z624" s="113">
        <f t="shared" si="69"/>
        <v>103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1507315.9014211749</v>
      </c>
      <c r="U625" s="26">
        <f>SUM(U375:U624)</f>
        <v>72047.343326367394</v>
      </c>
      <c r="V625" s="26">
        <f>SUM(V375:V624)</f>
        <v>222070.33841164483</v>
      </c>
      <c r="X625" s="311"/>
      <c r="Y625" s="312"/>
      <c r="Z625" s="113"/>
      <c r="AA625" s="356">
        <f>+Z624+AA624</f>
        <v>149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3793948.9640045078</v>
      </c>
      <c r="U627" s="29">
        <f>+U625+U373</f>
        <v>85779.370659700711</v>
      </c>
      <c r="V627" s="29">
        <f>+V625+V373</f>
        <v>233342.82582831147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8641.0500000000011</v>
      </c>
      <c r="U630" s="15">
        <f t="shared" ref="U630:U644" si="72">T630-S630</f>
        <v>436.41666666666606</v>
      </c>
      <c r="V630" s="178">
        <f t="shared" ref="V630:V644" si="73">N630-T630</f>
        <v>1833.9499999999989</v>
      </c>
      <c r="Y630" s="134"/>
      <c r="Z630" s="136">
        <f t="shared" ref="Z630:Z644" si="74">IF((DATEDIF(G630,Z$4,"m"))&gt;=120,120,(DATEDIF(G630,Z$4,"m")))</f>
        <v>99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9797.6083333333336</v>
      </c>
      <c r="U631" s="15">
        <f t="shared" si="72"/>
        <v>489.88041666666686</v>
      </c>
      <c r="V631" s="178">
        <f t="shared" si="73"/>
        <v>1960.5216666666656</v>
      </c>
      <c r="Y631" s="134"/>
      <c r="Z631" s="136">
        <f t="shared" si="74"/>
        <v>100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1835.2</v>
      </c>
      <c r="U632" s="15">
        <f t="shared" si="72"/>
        <v>95.583333333333258</v>
      </c>
      <c r="V632" s="134">
        <f t="shared" si="73"/>
        <v>459.79999999999995</v>
      </c>
      <c r="Y632" s="134"/>
      <c r="Z632" s="113">
        <f t="shared" si="74"/>
        <v>96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1835.2</v>
      </c>
      <c r="U633" s="15">
        <f t="shared" si="72"/>
        <v>95.583333333333258</v>
      </c>
      <c r="V633" s="134">
        <f t="shared" si="73"/>
        <v>459.79999999999995</v>
      </c>
      <c r="Y633" s="134"/>
      <c r="Z633" s="113">
        <f t="shared" si="74"/>
        <v>96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4355.5125000000007</v>
      </c>
      <c r="U634" s="15">
        <f t="shared" si="72"/>
        <v>241.97291666666752</v>
      </c>
      <c r="V634" s="312">
        <f t="shared" si="73"/>
        <v>1452.8374999999996</v>
      </c>
      <c r="Y634" s="312"/>
      <c r="Z634" s="113">
        <f t="shared" si="74"/>
        <v>90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4355.5125000000007</v>
      </c>
      <c r="U635" s="15">
        <f t="shared" si="72"/>
        <v>241.97291666666752</v>
      </c>
      <c r="V635" s="312">
        <f t="shared" si="73"/>
        <v>1452.8374999999996</v>
      </c>
      <c r="Y635" s="312"/>
      <c r="Z635" s="113">
        <f t="shared" si="74"/>
        <v>90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4355.5125000000007</v>
      </c>
      <c r="U636" s="15">
        <f t="shared" si="72"/>
        <v>241.97291666666752</v>
      </c>
      <c r="V636" s="312">
        <f t="shared" si="73"/>
        <v>1452.8374999999996</v>
      </c>
      <c r="Y636" s="312"/>
      <c r="Z636" s="113">
        <f t="shared" si="74"/>
        <v>90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4355.5125000000007</v>
      </c>
      <c r="U637" s="15">
        <f t="shared" si="72"/>
        <v>241.97291666666752</v>
      </c>
      <c r="V637" s="312">
        <f t="shared" si="73"/>
        <v>1452.8374999999996</v>
      </c>
      <c r="Y637" s="312"/>
      <c r="Z637" s="113">
        <f t="shared" si="74"/>
        <v>90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4355.5125000000007</v>
      </c>
      <c r="U638" s="15">
        <f t="shared" si="72"/>
        <v>241.97291666666752</v>
      </c>
      <c r="V638" s="312">
        <f t="shared" si="73"/>
        <v>1452.8374999999996</v>
      </c>
      <c r="Y638" s="312"/>
      <c r="Z638" s="113">
        <f t="shared" si="74"/>
        <v>90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4355.5125000000007</v>
      </c>
      <c r="U639" s="15">
        <f t="shared" si="72"/>
        <v>241.97291666666752</v>
      </c>
      <c r="V639" s="312">
        <f t="shared" si="73"/>
        <v>1452.8374999999996</v>
      </c>
      <c r="Y639" s="312"/>
      <c r="Z639" s="113">
        <f t="shared" si="74"/>
        <v>90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4355.5125000000007</v>
      </c>
      <c r="U640" s="15">
        <f t="shared" si="72"/>
        <v>241.97291666666752</v>
      </c>
      <c r="V640" s="312">
        <f t="shared" si="73"/>
        <v>1452.8374999999996</v>
      </c>
      <c r="Y640" s="312"/>
      <c r="Z640" s="113">
        <f t="shared" si="74"/>
        <v>90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4355.5125000000007</v>
      </c>
      <c r="U641" s="15">
        <f t="shared" si="72"/>
        <v>241.97291666666752</v>
      </c>
      <c r="V641" s="312">
        <f t="shared" si="73"/>
        <v>1452.8374999999996</v>
      </c>
      <c r="Y641" s="312"/>
      <c r="Z641" s="113">
        <f t="shared" si="74"/>
        <v>90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4355.5125000000007</v>
      </c>
      <c r="U642" s="15">
        <f t="shared" si="72"/>
        <v>241.97291666666752</v>
      </c>
      <c r="V642" s="312">
        <f t="shared" si="73"/>
        <v>1452.8374999999996</v>
      </c>
      <c r="Y642" s="312"/>
      <c r="Z642" s="113">
        <f t="shared" si="74"/>
        <v>90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4355.5125000000007</v>
      </c>
      <c r="U643" s="15">
        <f t="shared" si="72"/>
        <v>241.97291666666752</v>
      </c>
      <c r="V643" s="312">
        <f t="shared" si="73"/>
        <v>1452.8374999999996</v>
      </c>
      <c r="Y643" s="312"/>
      <c r="Z643" s="113">
        <f t="shared" si="74"/>
        <v>90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4355.5274999999992</v>
      </c>
      <c r="U644" s="15">
        <f t="shared" si="72"/>
        <v>241.97375000000011</v>
      </c>
      <c r="V644" s="312">
        <f t="shared" si="73"/>
        <v>1452.8425000000007</v>
      </c>
      <c r="Y644" s="312"/>
      <c r="Z644" s="113">
        <f t="shared" si="74"/>
        <v>90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70019.710833333316</v>
      </c>
      <c r="U645" s="26">
        <f>SUM(U630:U644)</f>
        <v>3779.1666666666747</v>
      </c>
      <c r="V645" s="26">
        <f>SUM(V630:V644)</f>
        <v>20695.289166666662</v>
      </c>
      <c r="X645" s="311"/>
      <c r="Y645" s="312"/>
      <c r="Z645" s="113"/>
      <c r="AA645" s="356">
        <f>+Z644+AA644</f>
        <v>90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3863968.6748378412</v>
      </c>
      <c r="U647" s="29">
        <f>+U645+U627</f>
        <v>89558.537326367383</v>
      </c>
      <c r="V647" s="29">
        <f>+V645+V627</f>
        <v>254038.11499497812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16564.725000000002</v>
      </c>
      <c r="U649" s="15">
        <f t="shared" ref="U649:U668" si="79">T649-S649</f>
        <v>997.875</v>
      </c>
      <c r="V649" s="134">
        <f t="shared" ref="V649:V668" si="80">N649-T649</f>
        <v>7385.2749999999978</v>
      </c>
      <c r="Y649" s="134"/>
      <c r="Z649" s="113">
        <f t="shared" ref="Z649:Z668" si="81">IF((DATEDIF(G649,Z$4,"m"))&gt;=120,120,(DATEDIF(G649,Z$4,"m")))</f>
        <v>83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16564.725000000002</v>
      </c>
      <c r="U650" s="15">
        <f t="shared" si="79"/>
        <v>997.875</v>
      </c>
      <c r="V650" s="134">
        <f t="shared" si="80"/>
        <v>7385.2749999999978</v>
      </c>
      <c r="Y650" s="134"/>
      <c r="Z650" s="113">
        <f t="shared" si="81"/>
        <v>83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41495.85</v>
      </c>
      <c r="U651" s="15">
        <f t="shared" si="79"/>
        <v>2499.75</v>
      </c>
      <c r="V651" s="134">
        <f t="shared" si="80"/>
        <v>18499.150000000001</v>
      </c>
      <c r="Y651" s="134"/>
      <c r="Z651" s="113">
        <f t="shared" si="81"/>
        <v>83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41495.85</v>
      </c>
      <c r="U652" s="15">
        <f t="shared" si="79"/>
        <v>2499.75</v>
      </c>
      <c r="V652" s="134">
        <f t="shared" si="80"/>
        <v>18499.150000000001</v>
      </c>
      <c r="Y652" s="134"/>
      <c r="Z652" s="113">
        <f t="shared" si="81"/>
        <v>83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3163.983666666667</v>
      </c>
      <c r="U653" s="15">
        <f t="shared" si="79"/>
        <v>192.92583333333323</v>
      </c>
      <c r="V653" s="312">
        <f t="shared" si="80"/>
        <v>1467.2363333333333</v>
      </c>
      <c r="Y653" s="312"/>
      <c r="Z653" s="113">
        <f t="shared" si="81"/>
        <v>82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1785.4338333333335</v>
      </c>
      <c r="U654" s="15">
        <f t="shared" si="79"/>
        <v>108.86791666666682</v>
      </c>
      <c r="V654" s="312">
        <f t="shared" si="80"/>
        <v>828.39616666666643</v>
      </c>
      <c r="Y654" s="312"/>
      <c r="Z654" s="113">
        <f t="shared" si="81"/>
        <v>82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4909.4083333333338</v>
      </c>
      <c r="U655" s="15">
        <f t="shared" si="79"/>
        <v>299.35416666666697</v>
      </c>
      <c r="V655" s="312">
        <f t="shared" si="80"/>
        <v>2276.0916666666662</v>
      </c>
      <c r="Y655" s="312"/>
      <c r="Z655" s="113">
        <f t="shared" si="81"/>
        <v>82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2612.9778333333334</v>
      </c>
      <c r="U656" s="15">
        <f t="shared" si="79"/>
        <v>159.32791666666662</v>
      </c>
      <c r="V656" s="312">
        <f t="shared" si="80"/>
        <v>1211.8921666666665</v>
      </c>
      <c r="Y656" s="312"/>
      <c r="Z656" s="113">
        <f t="shared" si="81"/>
        <v>82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101271.20266666666</v>
      </c>
      <c r="U657" s="15">
        <f t="shared" si="79"/>
        <v>6175.0733333333337</v>
      </c>
      <c r="V657" s="345">
        <f t="shared" si="80"/>
        <v>46931.557333333345</v>
      </c>
      <c r="Y657" s="345"/>
      <c r="Z657" s="94">
        <f t="shared" si="81"/>
        <v>82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15955.286666666669</v>
      </c>
      <c r="U658" s="15">
        <f t="shared" si="79"/>
        <v>972.88333333333503</v>
      </c>
      <c r="V658" s="312">
        <f t="shared" si="80"/>
        <v>7394.913333333332</v>
      </c>
      <c r="Y658" s="312"/>
      <c r="Z658" s="113">
        <f t="shared" si="81"/>
        <v>82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4710.5998333333337</v>
      </c>
      <c r="U659" s="15">
        <f t="shared" si="79"/>
        <v>273.87208333333365</v>
      </c>
      <c r="V659" s="312">
        <f t="shared" si="80"/>
        <v>1863.3301666666666</v>
      </c>
      <c r="Y659" s="312"/>
      <c r="Z659" s="113">
        <f t="shared" si="81"/>
        <v>86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4710.5998333333337</v>
      </c>
      <c r="U660" s="15">
        <f t="shared" si="79"/>
        <v>273.87208333333365</v>
      </c>
      <c r="V660" s="312">
        <f t="shared" si="80"/>
        <v>1863.3301666666666</v>
      </c>
      <c r="Y660" s="312"/>
      <c r="Z660" s="113">
        <f t="shared" si="81"/>
        <v>86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4158.0283333333327</v>
      </c>
      <c r="U661" s="15">
        <f t="shared" si="79"/>
        <v>241.74583333333294</v>
      </c>
      <c r="V661" s="312">
        <f t="shared" si="80"/>
        <v>1644.8716666666669</v>
      </c>
      <c r="Y661" s="312"/>
      <c r="Z661" s="113">
        <f t="shared" si="81"/>
        <v>86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2812.759</v>
      </c>
      <c r="U662" s="15">
        <f t="shared" si="79"/>
        <v>163.53250000000025</v>
      </c>
      <c r="V662" s="312">
        <f t="shared" si="80"/>
        <v>1113.0210000000002</v>
      </c>
      <c r="Y662" s="312"/>
      <c r="Z662" s="113">
        <f t="shared" si="81"/>
        <v>86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2812.759</v>
      </c>
      <c r="U663" s="15">
        <f t="shared" si="79"/>
        <v>163.53250000000025</v>
      </c>
      <c r="V663" s="134">
        <f t="shared" si="80"/>
        <v>1113.0210000000002</v>
      </c>
      <c r="Y663" s="134"/>
      <c r="Z663" s="113">
        <f t="shared" si="81"/>
        <v>86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2812.759</v>
      </c>
      <c r="U664" s="15">
        <f t="shared" si="79"/>
        <v>163.53250000000025</v>
      </c>
      <c r="V664" s="134">
        <f t="shared" si="80"/>
        <v>1113.0210000000002</v>
      </c>
      <c r="Y664" s="134"/>
      <c r="Z664" s="113">
        <f t="shared" si="81"/>
        <v>86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1353.9481666666666</v>
      </c>
      <c r="U665" s="15">
        <f t="shared" si="79"/>
        <v>78.717916666666497</v>
      </c>
      <c r="V665" s="134">
        <f t="shared" si="80"/>
        <v>536.28183333333345</v>
      </c>
      <c r="Y665" s="134"/>
      <c r="Z665" s="113">
        <f t="shared" si="81"/>
        <v>86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2504.0333333333328</v>
      </c>
      <c r="U666" s="15">
        <f t="shared" si="79"/>
        <v>145.58333333333303</v>
      </c>
      <c r="V666" s="312">
        <f t="shared" si="80"/>
        <v>990.96666666666715</v>
      </c>
      <c r="Y666" s="312"/>
      <c r="Z666" s="113">
        <f t="shared" si="81"/>
        <v>86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1535.8000000000002</v>
      </c>
      <c r="U667" s="15">
        <f t="shared" si="79"/>
        <v>91.416666666666742</v>
      </c>
      <c r="V667" s="134">
        <f t="shared" si="80"/>
        <v>659.19999999999982</v>
      </c>
      <c r="Y667" s="134"/>
      <c r="Z667" s="113">
        <f t="shared" si="81"/>
        <v>84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10834.060416666665</v>
      </c>
      <c r="U668" s="15">
        <f t="shared" si="79"/>
        <v>703.51041666666606</v>
      </c>
      <c r="V668" s="134">
        <f t="shared" si="80"/>
        <v>6051.1895833333347</v>
      </c>
      <c r="Y668" s="134"/>
      <c r="Z668" s="113">
        <f t="shared" si="81"/>
        <v>77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284064.78991666675</v>
      </c>
      <c r="U669" s="26">
        <f>SUM(U649:U668)</f>
        <v>17202.998333333337</v>
      </c>
      <c r="V669" s="26">
        <f>SUM(V649:V668)</f>
        <v>128827.17008333333</v>
      </c>
      <c r="X669" s="311"/>
      <c r="Y669" s="312"/>
      <c r="Z669" s="113"/>
      <c r="AA669" s="356">
        <f>+Z668+AA668</f>
        <v>77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4148033.4647545079</v>
      </c>
      <c r="U671" s="29">
        <f>+U669+U647</f>
        <v>106761.53565970072</v>
      </c>
      <c r="V671" s="29">
        <f>+V669+V647</f>
        <v>382865.28507831146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7650.1093333333338</v>
      </c>
      <c r="U673" s="15">
        <f t="shared" ref="U673:U691" si="84">T673-S673</f>
        <v>503.29666666666708</v>
      </c>
      <c r="V673" s="134">
        <f t="shared" ref="V673:V691" si="85">N673-T673</f>
        <v>4430.010666666667</v>
      </c>
      <c r="W673" s="237">
        <v>15039</v>
      </c>
      <c r="Y673" s="134"/>
      <c r="Z673" s="113">
        <f t="shared" ref="Z673:Z691" si="86">IF((DATEDIF(G673,Z$4,"m"))&gt;=120,120,(DATEDIF(G673,Z$4,"m")))</f>
        <v>76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64625.054666666663</v>
      </c>
      <c r="U674" s="15">
        <f t="shared" si="84"/>
        <v>4251.6483333333308</v>
      </c>
      <c r="V674" s="134">
        <f t="shared" si="85"/>
        <v>37415.505333333334</v>
      </c>
      <c r="W674" s="237">
        <v>15039</v>
      </c>
      <c r="Y674" s="134"/>
      <c r="Z674" s="113">
        <f t="shared" si="86"/>
        <v>76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24859.384666666669</v>
      </c>
      <c r="U675" s="15">
        <f t="shared" si="84"/>
        <v>1635.4858333333359</v>
      </c>
      <c r="V675" s="312">
        <f t="shared" si="85"/>
        <v>14393.275333333335</v>
      </c>
      <c r="W675" s="363">
        <v>15038</v>
      </c>
      <c r="Y675" s="312"/>
      <c r="Z675" s="113">
        <f t="shared" si="86"/>
        <v>76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15326.419666666667</v>
      </c>
      <c r="U676" s="15">
        <f t="shared" si="84"/>
        <v>1008.3170833333334</v>
      </c>
      <c r="V676" s="312">
        <f t="shared" si="85"/>
        <v>8874.1903333333339</v>
      </c>
      <c r="W676" s="363">
        <v>15167</v>
      </c>
      <c r="Y676" s="312"/>
      <c r="Z676" s="113">
        <f t="shared" si="86"/>
        <v>76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14348.514999999999</v>
      </c>
      <c r="U677" s="15">
        <f t="shared" si="84"/>
        <v>943.98125000000073</v>
      </c>
      <c r="V677" s="312">
        <f t="shared" si="85"/>
        <v>8308.0349999999999</v>
      </c>
      <c r="W677" s="363">
        <v>15167</v>
      </c>
      <c r="Y677" s="312"/>
      <c r="Z677" s="113">
        <f t="shared" si="86"/>
        <v>76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14917.368666666667</v>
      </c>
      <c r="U678" s="15">
        <f t="shared" si="84"/>
        <v>981.40583333333234</v>
      </c>
      <c r="V678" s="312">
        <f t="shared" si="85"/>
        <v>8637.3713333333344</v>
      </c>
      <c r="W678" s="363">
        <v>15167</v>
      </c>
      <c r="Y678" s="312"/>
      <c r="Z678" s="113">
        <f t="shared" si="86"/>
        <v>76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10559.668000000001</v>
      </c>
      <c r="U679" s="15">
        <f t="shared" si="84"/>
        <v>694.71500000000015</v>
      </c>
      <c r="V679" s="312">
        <f t="shared" si="85"/>
        <v>6114.4919999999984</v>
      </c>
      <c r="W679" s="363">
        <v>15167</v>
      </c>
      <c r="Y679" s="312"/>
      <c r="Z679" s="113">
        <f t="shared" si="86"/>
        <v>76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13869.568750000002</v>
      </c>
      <c r="U680" s="15">
        <f t="shared" si="84"/>
        <v>924.63791666666657</v>
      </c>
      <c r="V680" s="312">
        <f t="shared" si="85"/>
        <v>8322.7412499999991</v>
      </c>
      <c r="W680" s="363">
        <v>15167</v>
      </c>
      <c r="Y680" s="312"/>
      <c r="Z680" s="113">
        <f t="shared" si="86"/>
        <v>75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4080.3250000000007</v>
      </c>
      <c r="U681" s="15">
        <f t="shared" si="84"/>
        <v>272.02166666666699</v>
      </c>
      <c r="V681" s="312">
        <f t="shared" si="85"/>
        <v>2449.1949999999997</v>
      </c>
      <c r="W681" s="363">
        <v>15167</v>
      </c>
      <c r="Y681" s="312"/>
      <c r="Z681" s="113">
        <f t="shared" si="86"/>
        <v>75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5609.8937499999993</v>
      </c>
      <c r="U682" s="15">
        <f t="shared" si="84"/>
        <v>373.99291666666613</v>
      </c>
      <c r="V682" s="312">
        <f t="shared" si="85"/>
        <v>3366.9362500000007</v>
      </c>
      <c r="W682" s="363">
        <v>15167</v>
      </c>
      <c r="Y682" s="312"/>
      <c r="Z682" s="113">
        <f t="shared" si="86"/>
        <v>75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11147.887499999999</v>
      </c>
      <c r="U683" s="15">
        <f t="shared" si="84"/>
        <v>743.1924999999992</v>
      </c>
      <c r="V683" s="312">
        <f t="shared" si="85"/>
        <v>6689.7325000000001</v>
      </c>
      <c r="W683" s="363">
        <v>15167</v>
      </c>
      <c r="Y683" s="312"/>
      <c r="Z683" s="113">
        <f t="shared" si="86"/>
        <v>75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3202.9666666666667</v>
      </c>
      <c r="U684" s="15">
        <f t="shared" si="84"/>
        <v>216.41666666666697</v>
      </c>
      <c r="V684" s="312">
        <f t="shared" si="85"/>
        <v>1992.0333333333333</v>
      </c>
      <c r="W684" s="363">
        <v>15291</v>
      </c>
      <c r="Y684" s="312"/>
      <c r="Z684" s="113">
        <f t="shared" si="86"/>
        <v>74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4929.6209999999992</v>
      </c>
      <c r="U685" s="15">
        <f t="shared" si="84"/>
        <v>333.08250000000044</v>
      </c>
      <c r="V685" s="312">
        <f t="shared" si="85"/>
        <v>3065.3590000000004</v>
      </c>
      <c r="W685" s="555">
        <v>15308</v>
      </c>
      <c r="Y685" s="312"/>
      <c r="Z685" s="113">
        <f t="shared" si="86"/>
        <v>74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5471.35</v>
      </c>
      <c r="U686" s="15">
        <f t="shared" si="84"/>
        <v>374.75</v>
      </c>
      <c r="V686" s="312">
        <f t="shared" si="85"/>
        <v>3523.6499999999996</v>
      </c>
      <c r="W686" s="555">
        <v>15408</v>
      </c>
      <c r="Y686" s="312"/>
      <c r="Z686" s="113">
        <f t="shared" si="86"/>
        <v>73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33654.300000000003</v>
      </c>
      <c r="U687" s="15">
        <f t="shared" si="84"/>
        <v>2337.1041666666679</v>
      </c>
      <c r="V687" s="312">
        <f t="shared" si="85"/>
        <v>22437.199999999997</v>
      </c>
      <c r="W687" s="555">
        <v>15607</v>
      </c>
      <c r="Y687" s="312"/>
      <c r="Z687" s="113">
        <f t="shared" si="86"/>
        <v>72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2296.5499999999997</v>
      </c>
      <c r="U688" s="15">
        <f t="shared" si="84"/>
        <v>166.41666666666652</v>
      </c>
      <c r="V688" s="312">
        <f t="shared" si="85"/>
        <v>1698.4500000000003</v>
      </c>
      <c r="W688" s="363">
        <v>16105</v>
      </c>
      <c r="Y688" s="312"/>
      <c r="Z688" s="113">
        <f t="shared" si="86"/>
        <v>69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2181.5499999999997</v>
      </c>
      <c r="U689" s="15">
        <f t="shared" si="84"/>
        <v>158.08333333333326</v>
      </c>
      <c r="V689" s="312">
        <f t="shared" si="85"/>
        <v>1613.4500000000003</v>
      </c>
      <c r="W689" s="363">
        <v>16105</v>
      </c>
      <c r="Y689" s="312"/>
      <c r="Z689" s="113">
        <f t="shared" si="86"/>
        <v>69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903.26666666666665</v>
      </c>
      <c r="U690" s="15">
        <f t="shared" si="84"/>
        <v>66.416666666666629</v>
      </c>
      <c r="V690" s="312">
        <f t="shared" si="85"/>
        <v>691.73333333333335</v>
      </c>
      <c r="W690" s="363">
        <v>16236</v>
      </c>
      <c r="Y690" s="312"/>
      <c r="Z690" s="113">
        <f t="shared" si="86"/>
        <v>68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903.26666666666665</v>
      </c>
      <c r="U691" s="15">
        <f t="shared" si="84"/>
        <v>66.416666666666629</v>
      </c>
      <c r="V691" s="312">
        <f t="shared" si="85"/>
        <v>691.73333333333335</v>
      </c>
      <c r="W691" s="363">
        <v>16236</v>
      </c>
      <c r="Y691" s="312"/>
      <c r="Z691" s="113">
        <f t="shared" si="86"/>
        <v>68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3002.739</v>
      </c>
      <c r="U694" s="15">
        <f>T694-S694</f>
        <v>224.08500000000004</v>
      </c>
      <c r="V694" s="243">
        <f>N694-T694</f>
        <v>2376.3009999999999</v>
      </c>
      <c r="W694" s="237">
        <v>16181</v>
      </c>
      <c r="Y694" s="243"/>
      <c r="Z694" s="308">
        <f>IF((DATEDIF(G694,Z$4,"m"))&gt;=120,120,(DATEDIF(G694,Z$4,"m")))</f>
        <v>67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1102.7139166666668</v>
      </c>
      <c r="U695" s="15">
        <f>T695-S695</f>
        <v>82.29208333333338</v>
      </c>
      <c r="V695" s="243">
        <f>N695-T695</f>
        <v>873.29608333333317</v>
      </c>
      <c r="W695" s="237">
        <v>16181</v>
      </c>
      <c r="Y695" s="243"/>
      <c r="Z695" s="308">
        <f>IF((DATEDIF(G695,Z$4,"m"))&gt;=120,120,(DATEDIF(G695,Z$4,"m")))</f>
        <v>67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2701.2780833333331</v>
      </c>
      <c r="U696" s="15">
        <f>T696-S696</f>
        <v>201.58791666666639</v>
      </c>
      <c r="V696" s="243">
        <f>N696-T696</f>
        <v>2137.8319166666665</v>
      </c>
      <c r="W696" s="237">
        <v>16181</v>
      </c>
      <c r="Y696" s="243"/>
      <c r="Z696" s="308">
        <f>IF((DATEDIF(G696,Z$4,"m"))&gt;=120,120,(DATEDIF(G696,Z$4,"m")))</f>
        <v>67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5579.9833333333336</v>
      </c>
      <c r="U697" s="15">
        <f>T697-S697</f>
        <v>416.41666666666697</v>
      </c>
      <c r="V697" s="312">
        <f>N697-T697</f>
        <v>4415.0166666666664</v>
      </c>
      <c r="W697" s="363">
        <v>16312</v>
      </c>
      <c r="Y697" s="312"/>
      <c r="Z697" s="113">
        <f>IF((DATEDIF(G697,Z$4,"m"))&gt;=120,120,(DATEDIF(G697,Z$4,"m")))</f>
        <v>67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1505407.5403333334</v>
      </c>
      <c r="U699" s="258">
        <f>SUM(U673:U698)</f>
        <v>39523.823333333392</v>
      </c>
      <c r="V699" s="258">
        <f>SUM(V673:V698)</f>
        <v>525895.77966666664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5653441.0050878413</v>
      </c>
      <c r="U701" s="29">
        <f>+U699+U671</f>
        <v>146285.35899303411</v>
      </c>
      <c r="V701" s="29">
        <f>+V699+V671</f>
        <v>908761.0647449781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2923.3386666666665</v>
      </c>
      <c r="U703" s="15">
        <f>T703-S703</f>
        <v>228.38583333333327</v>
      </c>
      <c r="V703" s="134">
        <f>N703-T703</f>
        <v>2557.9213333333337</v>
      </c>
      <c r="W703" s="102">
        <v>16617</v>
      </c>
      <c r="X703" s="135"/>
      <c r="Y703" s="229"/>
      <c r="Z703" s="113">
        <f>IF((DATEDIF(G703,Z$4,"m"))&gt;=120,120,(DATEDIF(G703,Z$4,"m")))</f>
        <v>64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2923.3386666666665</v>
      </c>
      <c r="U704" s="15">
        <f>T704-S704</f>
        <v>228.38583333333327</v>
      </c>
      <c r="V704" s="134">
        <f>N704-T704</f>
        <v>2557.9213333333337</v>
      </c>
      <c r="W704" s="102">
        <v>16617</v>
      </c>
      <c r="X704" s="135"/>
      <c r="Y704" s="229"/>
      <c r="Z704" s="113">
        <f>IF((DATEDIF(G704,Z$4,"m"))&gt;=120,120,(DATEDIF(G704,Z$4,"m")))</f>
        <v>64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5846.6773333333331</v>
      </c>
      <c r="U705" s="112">
        <f>SUM(U703:U704)</f>
        <v>456.77166666666653</v>
      </c>
      <c r="V705" s="112">
        <f>SUM(V703:V704)</f>
        <v>5115.8426666666674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3412.0169916666669</v>
      </c>
      <c r="U707" s="15">
        <f t="shared" ref="U707:U719" si="90">T707-S707</f>
        <v>294.13939583333331</v>
      </c>
      <c r="V707" s="134">
        <f t="shared" ref="V707:V719" si="91">N707-T707</f>
        <v>3647.3285083333335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58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3412.0169916666669</v>
      </c>
      <c r="U708" s="15">
        <f t="shared" si="90"/>
        <v>294.13939583333331</v>
      </c>
      <c r="V708" s="134">
        <f t="shared" si="91"/>
        <v>3647.3285083333335</v>
      </c>
      <c r="W708" s="102">
        <v>17327</v>
      </c>
      <c r="X708" s="135"/>
      <c r="Y708" s="229"/>
      <c r="Z708" s="113">
        <f t="shared" si="92"/>
        <v>58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3412.0169916666669</v>
      </c>
      <c r="U709" s="15">
        <f t="shared" si="90"/>
        <v>294.13939583333331</v>
      </c>
      <c r="V709" s="134">
        <f t="shared" si="91"/>
        <v>3647.3285083333335</v>
      </c>
      <c r="W709" s="102">
        <v>17327</v>
      </c>
      <c r="X709" s="135"/>
      <c r="Y709" s="229"/>
      <c r="Z709" s="113">
        <f t="shared" si="92"/>
        <v>58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3412.0169916666669</v>
      </c>
      <c r="U710" s="15">
        <f t="shared" si="90"/>
        <v>294.13939583333331</v>
      </c>
      <c r="V710" s="134">
        <f t="shared" si="91"/>
        <v>3647.3285083333335</v>
      </c>
      <c r="W710" s="102">
        <v>17327</v>
      </c>
      <c r="X710" s="135"/>
      <c r="Y710" s="229"/>
      <c r="Z710" s="113">
        <f t="shared" si="92"/>
        <v>58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3412.0169916666669</v>
      </c>
      <c r="U711" s="15">
        <f t="shared" si="90"/>
        <v>294.13939583333331</v>
      </c>
      <c r="V711" s="134">
        <f t="shared" si="91"/>
        <v>3647.3285083333335</v>
      </c>
      <c r="W711" s="102">
        <v>17327</v>
      </c>
      <c r="X711" s="135"/>
      <c r="Y711" s="229"/>
      <c r="Z711" s="113">
        <f t="shared" si="92"/>
        <v>58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3804.6888333333336</v>
      </c>
      <c r="U712" s="15">
        <f t="shared" si="90"/>
        <v>327.99041666666699</v>
      </c>
      <c r="V712" s="134">
        <f t="shared" si="91"/>
        <v>4067.0811666666668</v>
      </c>
      <c r="W712" s="102">
        <v>17327</v>
      </c>
      <c r="X712" s="135"/>
      <c r="Y712" s="229"/>
      <c r="Z712" s="113">
        <f t="shared" si="92"/>
        <v>58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1461.8803333333331</v>
      </c>
      <c r="U713" s="15">
        <f t="shared" si="90"/>
        <v>126.02416666666659</v>
      </c>
      <c r="V713" s="134">
        <f t="shared" si="91"/>
        <v>1562.6996666666669</v>
      </c>
      <c r="W713" s="102">
        <v>17327</v>
      </c>
      <c r="X713" s="135"/>
      <c r="Y713" s="229"/>
      <c r="Z713" s="113">
        <f t="shared" si="92"/>
        <v>58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317.05482499999999</v>
      </c>
      <c r="U714" s="15">
        <f t="shared" si="90"/>
        <v>27.3323125</v>
      </c>
      <c r="V714" s="134">
        <f t="shared" si="91"/>
        <v>338.92067500000002</v>
      </c>
      <c r="W714" s="102">
        <v>17327</v>
      </c>
      <c r="X714" s="135"/>
      <c r="Y714" s="229"/>
      <c r="Z714" s="113">
        <f t="shared" si="92"/>
        <v>58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317.05482499999999</v>
      </c>
      <c r="U715" s="15">
        <f t="shared" si="90"/>
        <v>27.3323125</v>
      </c>
      <c r="V715" s="134">
        <f t="shared" si="91"/>
        <v>338.92067500000002</v>
      </c>
      <c r="W715" s="102">
        <v>17327</v>
      </c>
      <c r="X715" s="135"/>
      <c r="Y715" s="229"/>
      <c r="Z715" s="113">
        <f t="shared" si="92"/>
        <v>58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317.05482499999999</v>
      </c>
      <c r="U716" s="15">
        <f t="shared" si="90"/>
        <v>27.3323125</v>
      </c>
      <c r="V716" s="134">
        <f t="shared" si="91"/>
        <v>338.92067500000002</v>
      </c>
      <c r="W716" s="102">
        <v>17327</v>
      </c>
      <c r="X716" s="135"/>
      <c r="Y716" s="229"/>
      <c r="Z716" s="113">
        <f t="shared" si="92"/>
        <v>58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317.05482499999999</v>
      </c>
      <c r="U717" s="15">
        <f t="shared" si="90"/>
        <v>27.3323125</v>
      </c>
      <c r="V717" s="134">
        <f t="shared" si="91"/>
        <v>338.92067500000002</v>
      </c>
      <c r="W717" s="102">
        <v>17327</v>
      </c>
      <c r="X717" s="135"/>
      <c r="Y717" s="229"/>
      <c r="Z717" s="113">
        <f t="shared" si="92"/>
        <v>58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317.05482499999999</v>
      </c>
      <c r="U718" s="15">
        <f t="shared" si="90"/>
        <v>27.3323125</v>
      </c>
      <c r="V718" s="134">
        <f t="shared" si="91"/>
        <v>338.92067500000002</v>
      </c>
      <c r="W718" s="102">
        <v>17327</v>
      </c>
      <c r="X718" s="135"/>
      <c r="Y718" s="229"/>
      <c r="Z718" s="113">
        <f t="shared" si="92"/>
        <v>58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4876.8236666666662</v>
      </c>
      <c r="U719" s="15">
        <f t="shared" si="90"/>
        <v>420.41583333333347</v>
      </c>
      <c r="V719" s="134">
        <f t="shared" si="91"/>
        <v>5213.1563333333334</v>
      </c>
      <c r="W719" s="102">
        <v>17327</v>
      </c>
      <c r="X719" s="135"/>
      <c r="Y719" s="229"/>
      <c r="Z719" s="113">
        <f t="shared" si="92"/>
        <v>58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28788.751916666664</v>
      </c>
      <c r="U720" s="112">
        <f>SUM(U707:U719)</f>
        <v>2481.7889583333335</v>
      </c>
      <c r="V720" s="112">
        <f>SUM(V707:V719)</f>
        <v>30774.183083333341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5878.1248631999988</v>
      </c>
      <c r="U722" s="15">
        <f t="shared" ref="U722:U753" si="95">T722-S722</f>
        <v>515.62498799999958</v>
      </c>
      <c r="V722" s="134">
        <f t="shared" ref="V722:V753" si="96">N722-T722</f>
        <v>6496.8748488000001</v>
      </c>
      <c r="W722" s="102">
        <v>17317</v>
      </c>
      <c r="Z722" s="113">
        <f t="shared" ref="Z722:Z753" si="97">IF((DATEDIF(G722,Z$4,"m"))&gt;=120,120,(DATEDIF(G722,Z$4,"m")))</f>
        <v>57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5878.1456909999997</v>
      </c>
      <c r="U723" s="15">
        <f t="shared" si="95"/>
        <v>515.62681499999962</v>
      </c>
      <c r="V723" s="134">
        <f t="shared" si="96"/>
        <v>6496.8978689999985</v>
      </c>
      <c r="W723" s="102">
        <v>17317</v>
      </c>
      <c r="Z723" s="113">
        <f t="shared" si="97"/>
        <v>57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5878.1456909999997</v>
      </c>
      <c r="U724" s="15">
        <f t="shared" si="95"/>
        <v>515.62681499999962</v>
      </c>
      <c r="V724" s="134">
        <f t="shared" si="96"/>
        <v>6496.8978689999985</v>
      </c>
      <c r="W724" s="102">
        <v>17317</v>
      </c>
      <c r="Z724" s="113">
        <f t="shared" si="97"/>
        <v>57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5878.1456909999997</v>
      </c>
      <c r="U725" s="15">
        <f t="shared" si="95"/>
        <v>515.62681499999962</v>
      </c>
      <c r="V725" s="134">
        <f t="shared" si="96"/>
        <v>6496.8978689999985</v>
      </c>
      <c r="W725" s="102">
        <v>17317</v>
      </c>
      <c r="Z725" s="113">
        <f t="shared" si="97"/>
        <v>57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3321.6745724999996</v>
      </c>
      <c r="U726" s="15">
        <f t="shared" si="95"/>
        <v>291.37496249999958</v>
      </c>
      <c r="V726" s="134">
        <f t="shared" si="96"/>
        <v>3671.3245274999995</v>
      </c>
      <c r="W726" s="102">
        <v>17317</v>
      </c>
      <c r="Z726" s="113">
        <f t="shared" si="97"/>
        <v>57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3321.6745724999996</v>
      </c>
      <c r="U727" s="15">
        <f t="shared" si="95"/>
        <v>291.37496249999958</v>
      </c>
      <c r="V727" s="134">
        <f t="shared" si="96"/>
        <v>3671.3245274999995</v>
      </c>
      <c r="W727" s="102">
        <v>17317</v>
      </c>
      <c r="Z727" s="113">
        <f t="shared" si="97"/>
        <v>57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3321.6745724999996</v>
      </c>
      <c r="U728" s="15">
        <f t="shared" si="95"/>
        <v>291.37496249999958</v>
      </c>
      <c r="V728" s="134">
        <f t="shared" si="96"/>
        <v>3671.3245274999995</v>
      </c>
      <c r="W728" s="102">
        <v>17317</v>
      </c>
      <c r="Z728" s="113">
        <f t="shared" si="97"/>
        <v>57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3321.6745724999996</v>
      </c>
      <c r="U729" s="15">
        <f t="shared" si="95"/>
        <v>291.37496249999958</v>
      </c>
      <c r="V729" s="134">
        <f t="shared" si="96"/>
        <v>3671.3245274999995</v>
      </c>
      <c r="W729" s="102">
        <v>17317</v>
      </c>
      <c r="Z729" s="113">
        <f t="shared" si="97"/>
        <v>57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3321.6745724999996</v>
      </c>
      <c r="U730" s="15">
        <f t="shared" si="95"/>
        <v>291.37496249999958</v>
      </c>
      <c r="V730" s="134">
        <f t="shared" si="96"/>
        <v>3671.3245274999995</v>
      </c>
      <c r="W730" s="102">
        <v>17317</v>
      </c>
      <c r="Z730" s="113">
        <f t="shared" si="97"/>
        <v>57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718.19957249999993</v>
      </c>
      <c r="U731" s="15">
        <f t="shared" si="95"/>
        <v>62.999962500000038</v>
      </c>
      <c r="V731" s="134">
        <f t="shared" si="96"/>
        <v>793.79952750000007</v>
      </c>
      <c r="W731" s="102">
        <v>17317</v>
      </c>
      <c r="Z731" s="113">
        <f t="shared" si="97"/>
        <v>57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718.19957249999993</v>
      </c>
      <c r="U732" s="15">
        <f t="shared" si="95"/>
        <v>62.999962500000038</v>
      </c>
      <c r="V732" s="134">
        <f t="shared" si="96"/>
        <v>793.79952750000007</v>
      </c>
      <c r="W732" s="102">
        <v>17317</v>
      </c>
      <c r="Z732" s="113">
        <f t="shared" si="97"/>
        <v>57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718.19957249999993</v>
      </c>
      <c r="U733" s="15">
        <f t="shared" si="95"/>
        <v>62.999962500000038</v>
      </c>
      <c r="V733" s="134">
        <f t="shared" si="96"/>
        <v>793.79952750000007</v>
      </c>
      <c r="W733" s="102">
        <v>17317</v>
      </c>
      <c r="Z733" s="113">
        <f t="shared" si="97"/>
        <v>57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718.19957249999993</v>
      </c>
      <c r="U734" s="15">
        <f t="shared" si="95"/>
        <v>62.999962500000038</v>
      </c>
      <c r="V734" s="134">
        <f t="shared" si="96"/>
        <v>793.79952750000007</v>
      </c>
      <c r="W734" s="102">
        <v>17317</v>
      </c>
      <c r="Z734" s="113">
        <f t="shared" si="97"/>
        <v>57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718.19957249999993</v>
      </c>
      <c r="U735" s="15">
        <f t="shared" si="95"/>
        <v>62.999962500000038</v>
      </c>
      <c r="V735" s="134">
        <f t="shared" si="96"/>
        <v>793.79952750000007</v>
      </c>
      <c r="W735" s="102">
        <v>17317</v>
      </c>
      <c r="Z735" s="113">
        <f t="shared" si="97"/>
        <v>57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718.19957249999993</v>
      </c>
      <c r="U736" s="15">
        <f t="shared" si="95"/>
        <v>62.999962500000038</v>
      </c>
      <c r="V736" s="134">
        <f t="shared" si="96"/>
        <v>793.79952750000007</v>
      </c>
      <c r="W736" s="102">
        <v>17317</v>
      </c>
      <c r="Z736" s="113">
        <f t="shared" si="97"/>
        <v>57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718.19957249999993</v>
      </c>
      <c r="U737" s="15">
        <f t="shared" si="95"/>
        <v>62.999962500000038</v>
      </c>
      <c r="V737" s="134">
        <f t="shared" si="96"/>
        <v>793.79952750000007</v>
      </c>
      <c r="W737" s="102">
        <v>17317</v>
      </c>
      <c r="Z737" s="113">
        <f t="shared" si="97"/>
        <v>57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718.19957249999993</v>
      </c>
      <c r="U738" s="15">
        <f t="shared" si="95"/>
        <v>62.999962500000038</v>
      </c>
      <c r="V738" s="134">
        <f t="shared" si="96"/>
        <v>793.79952750000007</v>
      </c>
      <c r="W738" s="102">
        <v>17317</v>
      </c>
      <c r="Z738" s="113">
        <f t="shared" si="97"/>
        <v>57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718.19957249999993</v>
      </c>
      <c r="U739" s="15">
        <f t="shared" si="95"/>
        <v>62.999962500000038</v>
      </c>
      <c r="V739" s="134">
        <f t="shared" si="96"/>
        <v>793.79952750000007</v>
      </c>
      <c r="W739" s="102">
        <v>17317</v>
      </c>
      <c r="Z739" s="113">
        <f t="shared" si="97"/>
        <v>57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718.19957249999993</v>
      </c>
      <c r="U740" s="15">
        <f t="shared" si="95"/>
        <v>62.999962500000038</v>
      </c>
      <c r="V740" s="134">
        <f t="shared" si="96"/>
        <v>793.79952750000007</v>
      </c>
      <c r="W740" s="102">
        <v>17317</v>
      </c>
      <c r="Z740" s="113">
        <f t="shared" si="97"/>
        <v>57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718.19957249999993</v>
      </c>
      <c r="U741" s="15">
        <f t="shared" si="95"/>
        <v>62.999962500000038</v>
      </c>
      <c r="V741" s="134">
        <f t="shared" si="96"/>
        <v>793.79952750000007</v>
      </c>
      <c r="W741" s="102">
        <v>17317</v>
      </c>
      <c r="Z741" s="113">
        <f t="shared" si="97"/>
        <v>57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718.19957249999993</v>
      </c>
      <c r="U742" s="15">
        <f t="shared" si="95"/>
        <v>62.999962500000038</v>
      </c>
      <c r="V742" s="134">
        <f t="shared" si="96"/>
        <v>793.79952750000007</v>
      </c>
      <c r="W742" s="102">
        <v>17317</v>
      </c>
      <c r="Z742" s="113">
        <f t="shared" si="97"/>
        <v>57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718.19957249999993</v>
      </c>
      <c r="U743" s="15">
        <f t="shared" si="95"/>
        <v>62.999962500000038</v>
      </c>
      <c r="V743" s="134">
        <f t="shared" si="96"/>
        <v>793.79952750000007</v>
      </c>
      <c r="W743" s="102">
        <v>17317</v>
      </c>
      <c r="Z743" s="113">
        <f t="shared" si="97"/>
        <v>57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718.19957249999993</v>
      </c>
      <c r="U744" s="15">
        <f t="shared" si="95"/>
        <v>62.999962500000038</v>
      </c>
      <c r="V744" s="134">
        <f t="shared" si="96"/>
        <v>793.79952750000007</v>
      </c>
      <c r="W744" s="102">
        <v>17317</v>
      </c>
      <c r="Z744" s="113">
        <f t="shared" si="97"/>
        <v>57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718.19957249999993</v>
      </c>
      <c r="U745" s="15">
        <f t="shared" si="95"/>
        <v>62.999962500000038</v>
      </c>
      <c r="V745" s="134">
        <f t="shared" si="96"/>
        <v>793.79952750000007</v>
      </c>
      <c r="W745" s="102">
        <v>17317</v>
      </c>
      <c r="Z745" s="113">
        <f t="shared" si="97"/>
        <v>57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718.19957249999993</v>
      </c>
      <c r="U746" s="15">
        <f t="shared" si="95"/>
        <v>62.999962500000038</v>
      </c>
      <c r="V746" s="134">
        <f t="shared" si="96"/>
        <v>793.79952750000007</v>
      </c>
      <c r="W746" s="102">
        <v>17317</v>
      </c>
      <c r="Z746" s="113">
        <f t="shared" si="97"/>
        <v>57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718.19957249999993</v>
      </c>
      <c r="U747" s="15">
        <f t="shared" si="95"/>
        <v>62.999962500000038</v>
      </c>
      <c r="V747" s="134">
        <f t="shared" si="96"/>
        <v>793.79952750000007</v>
      </c>
      <c r="W747" s="102">
        <v>17317</v>
      </c>
      <c r="Z747" s="113">
        <f t="shared" si="97"/>
        <v>57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718.19957249999993</v>
      </c>
      <c r="U748" s="15">
        <f t="shared" si="95"/>
        <v>62.999962500000038</v>
      </c>
      <c r="V748" s="134">
        <f t="shared" si="96"/>
        <v>793.79952750000007</v>
      </c>
      <c r="W748" s="102">
        <v>17317</v>
      </c>
      <c r="Z748" s="113">
        <f t="shared" si="97"/>
        <v>57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718.19957249999993</v>
      </c>
      <c r="U749" s="15">
        <f t="shared" si="95"/>
        <v>62.999962500000038</v>
      </c>
      <c r="V749" s="134">
        <f t="shared" si="96"/>
        <v>793.79952750000007</v>
      </c>
      <c r="W749" s="102">
        <v>17317</v>
      </c>
      <c r="Z749" s="113">
        <f t="shared" si="97"/>
        <v>57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718.19957249999993</v>
      </c>
      <c r="U750" s="15">
        <f t="shared" si="95"/>
        <v>62.999962500000038</v>
      </c>
      <c r="V750" s="134">
        <f t="shared" si="96"/>
        <v>793.79952750000007</v>
      </c>
      <c r="W750" s="102">
        <v>17317</v>
      </c>
      <c r="Z750" s="113">
        <f t="shared" si="97"/>
        <v>57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718.19957249999993</v>
      </c>
      <c r="U751" s="15">
        <f t="shared" si="95"/>
        <v>62.999962500000038</v>
      </c>
      <c r="V751" s="134">
        <f t="shared" si="96"/>
        <v>793.79952750000007</v>
      </c>
      <c r="W751" s="102">
        <v>17317</v>
      </c>
      <c r="Z751" s="113">
        <f t="shared" si="97"/>
        <v>57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718.19957249999993</v>
      </c>
      <c r="U752" s="15">
        <f t="shared" si="95"/>
        <v>62.999962500000038</v>
      </c>
      <c r="V752" s="134">
        <f t="shared" si="96"/>
        <v>793.79952750000007</v>
      </c>
      <c r="W752" s="102">
        <v>17317</v>
      </c>
      <c r="Z752" s="113">
        <f t="shared" si="97"/>
        <v>57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718.19957249999993</v>
      </c>
      <c r="U753" s="15">
        <f t="shared" si="95"/>
        <v>62.999962500000038</v>
      </c>
      <c r="V753" s="134">
        <f t="shared" si="96"/>
        <v>793.79952750000007</v>
      </c>
      <c r="W753" s="102">
        <v>17317</v>
      </c>
      <c r="Z753" s="113">
        <f t="shared" si="97"/>
        <v>57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718.19957249999993</v>
      </c>
      <c r="U754" s="15">
        <f t="shared" ref="U754:U785" si="100">T754-S754</f>
        <v>62.999962500000038</v>
      </c>
      <c r="V754" s="134">
        <f t="shared" ref="V754:V785" si="101">N754-T754</f>
        <v>793.79952750000007</v>
      </c>
      <c r="W754" s="102">
        <v>17317</v>
      </c>
      <c r="Z754" s="113">
        <f t="shared" ref="Z754:Z785" si="102">IF((DATEDIF(G754,Z$4,"m"))&gt;=120,120,(DATEDIF(G754,Z$4,"m")))</f>
        <v>57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718.19957249999993</v>
      </c>
      <c r="U755" s="15">
        <f t="shared" si="100"/>
        <v>62.999962500000038</v>
      </c>
      <c r="V755" s="134">
        <f t="shared" si="101"/>
        <v>793.79952750000007</v>
      </c>
      <c r="W755" s="102">
        <v>17317</v>
      </c>
      <c r="Z755" s="113">
        <f t="shared" si="102"/>
        <v>57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718.19957249999993</v>
      </c>
      <c r="U756" s="15">
        <f t="shared" si="100"/>
        <v>62.999962500000038</v>
      </c>
      <c r="V756" s="134">
        <f t="shared" si="101"/>
        <v>793.79952750000007</v>
      </c>
      <c r="W756" s="102">
        <v>17317</v>
      </c>
      <c r="Z756" s="113">
        <f t="shared" si="102"/>
        <v>57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1667.2495212000001</v>
      </c>
      <c r="U757" s="15">
        <f t="shared" si="100"/>
        <v>146.24995800000011</v>
      </c>
      <c r="V757" s="134">
        <f t="shared" si="101"/>
        <v>1842.7494708000002</v>
      </c>
      <c r="W757" s="102">
        <v>17317</v>
      </c>
      <c r="Z757" s="113">
        <f t="shared" si="102"/>
        <v>57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1667.2495212000001</v>
      </c>
      <c r="U758" s="15">
        <f t="shared" si="100"/>
        <v>146.24995800000011</v>
      </c>
      <c r="V758" s="134">
        <f t="shared" si="101"/>
        <v>1842.7494708000002</v>
      </c>
      <c r="W758" s="102">
        <v>17317</v>
      </c>
      <c r="Z758" s="113">
        <f t="shared" si="102"/>
        <v>57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1667.2495212000001</v>
      </c>
      <c r="U759" s="15">
        <f t="shared" si="100"/>
        <v>146.24995800000011</v>
      </c>
      <c r="V759" s="134">
        <f t="shared" si="101"/>
        <v>1842.7494708000002</v>
      </c>
      <c r="W759" s="102">
        <v>17317</v>
      </c>
      <c r="Z759" s="113">
        <f t="shared" si="102"/>
        <v>57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1667.2495212000001</v>
      </c>
      <c r="U760" s="15">
        <f t="shared" si="100"/>
        <v>146.24995800000011</v>
      </c>
      <c r="V760" s="134">
        <f t="shared" si="101"/>
        <v>1842.7494708000002</v>
      </c>
      <c r="W760" s="102">
        <v>17317</v>
      </c>
      <c r="Z760" s="113">
        <f t="shared" si="102"/>
        <v>57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1667.2495212000001</v>
      </c>
      <c r="U761" s="15">
        <f t="shared" si="100"/>
        <v>146.24995800000011</v>
      </c>
      <c r="V761" s="134">
        <f t="shared" si="101"/>
        <v>1842.7494708000002</v>
      </c>
      <c r="W761" s="102">
        <v>17317</v>
      </c>
      <c r="Z761" s="113">
        <f t="shared" si="102"/>
        <v>57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1667.2495212000001</v>
      </c>
      <c r="U762" s="15">
        <f t="shared" si="100"/>
        <v>146.24995800000011</v>
      </c>
      <c r="V762" s="134">
        <f t="shared" si="101"/>
        <v>1842.7494708000002</v>
      </c>
      <c r="W762" s="102">
        <v>17317</v>
      </c>
      <c r="Z762" s="113">
        <f t="shared" si="102"/>
        <v>57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1667.2495212000001</v>
      </c>
      <c r="U763" s="15">
        <f t="shared" si="100"/>
        <v>146.24995800000011</v>
      </c>
      <c r="V763" s="134">
        <f t="shared" si="101"/>
        <v>1842.7494708000002</v>
      </c>
      <c r="W763" s="102">
        <v>17317</v>
      </c>
      <c r="Z763" s="113">
        <f t="shared" si="102"/>
        <v>57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1667.2495212000001</v>
      </c>
      <c r="U764" s="15">
        <f t="shared" si="100"/>
        <v>146.24995800000011</v>
      </c>
      <c r="V764" s="134">
        <f t="shared" si="101"/>
        <v>1842.7494708000002</v>
      </c>
      <c r="W764" s="102">
        <v>17317</v>
      </c>
      <c r="Z764" s="113">
        <f t="shared" si="102"/>
        <v>57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1667.2495212000001</v>
      </c>
      <c r="U765" s="15">
        <f t="shared" si="100"/>
        <v>146.24995800000011</v>
      </c>
      <c r="V765" s="134">
        <f t="shared" si="101"/>
        <v>1842.7494708000002</v>
      </c>
      <c r="W765" s="102">
        <v>17317</v>
      </c>
      <c r="Z765" s="113">
        <f t="shared" si="102"/>
        <v>57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1667.2067711999996</v>
      </c>
      <c r="U766" s="15">
        <f t="shared" si="100"/>
        <v>146.2462079999998</v>
      </c>
      <c r="V766" s="134">
        <f t="shared" si="101"/>
        <v>1842.7022208000001</v>
      </c>
      <c r="W766" s="102">
        <v>17317</v>
      </c>
      <c r="Z766" s="113">
        <f t="shared" si="102"/>
        <v>57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2360.4839999999999</v>
      </c>
      <c r="U767" s="15">
        <f t="shared" si="100"/>
        <v>207.05999999999995</v>
      </c>
      <c r="V767" s="134">
        <f t="shared" si="101"/>
        <v>2608.9559999999997</v>
      </c>
      <c r="W767" s="102">
        <v>17315</v>
      </c>
      <c r="Z767" s="113">
        <f t="shared" si="102"/>
        <v>57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2360.4839999999999</v>
      </c>
      <c r="U768" s="15">
        <f t="shared" si="100"/>
        <v>207.05999999999995</v>
      </c>
      <c r="V768" s="134">
        <f t="shared" si="101"/>
        <v>2608.9559999999997</v>
      </c>
      <c r="W768" s="102">
        <v>17315</v>
      </c>
      <c r="Z768" s="113">
        <f t="shared" si="102"/>
        <v>57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2360.4839999999999</v>
      </c>
      <c r="U769" s="15">
        <f t="shared" si="100"/>
        <v>207.05999999999995</v>
      </c>
      <c r="V769" s="134">
        <f t="shared" si="101"/>
        <v>2608.9559999999997</v>
      </c>
      <c r="W769" s="102">
        <v>17315</v>
      </c>
      <c r="Z769" s="113">
        <f t="shared" si="102"/>
        <v>57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2360.4839999999999</v>
      </c>
      <c r="U770" s="15">
        <f t="shared" si="100"/>
        <v>207.05999999999995</v>
      </c>
      <c r="V770" s="134">
        <f t="shared" si="101"/>
        <v>2608.9559999999997</v>
      </c>
      <c r="W770" s="102">
        <v>17315</v>
      </c>
      <c r="Z770" s="113">
        <f t="shared" si="102"/>
        <v>57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2847.625</v>
      </c>
      <c r="U771" s="15">
        <f t="shared" si="100"/>
        <v>249.79166666666652</v>
      </c>
      <c r="V771" s="134">
        <f t="shared" si="101"/>
        <v>3147.375</v>
      </c>
      <c r="W771" s="102">
        <v>17375</v>
      </c>
      <c r="Z771" s="113">
        <f t="shared" si="102"/>
        <v>57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795.625</v>
      </c>
      <c r="U772" s="15">
        <f t="shared" si="100"/>
        <v>69.791666666666629</v>
      </c>
      <c r="V772" s="134">
        <f t="shared" si="101"/>
        <v>879.375</v>
      </c>
      <c r="W772" s="102">
        <v>17375</v>
      </c>
      <c r="Z772" s="113">
        <f t="shared" si="102"/>
        <v>57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795.625</v>
      </c>
      <c r="U773" s="15">
        <f t="shared" si="100"/>
        <v>69.791666666666629</v>
      </c>
      <c r="V773" s="134">
        <f t="shared" si="101"/>
        <v>879.375</v>
      </c>
      <c r="W773" s="102">
        <v>17375</v>
      </c>
      <c r="Z773" s="113">
        <f t="shared" si="102"/>
        <v>57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795.625</v>
      </c>
      <c r="U774" s="15">
        <f t="shared" si="100"/>
        <v>69.791666666666629</v>
      </c>
      <c r="V774" s="134">
        <f t="shared" si="101"/>
        <v>879.375</v>
      </c>
      <c r="W774" s="102">
        <v>17375</v>
      </c>
      <c r="Z774" s="113">
        <f t="shared" si="102"/>
        <v>57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14048.125</v>
      </c>
      <c r="U775" s="15">
        <f t="shared" si="100"/>
        <v>1232.2916666666661</v>
      </c>
      <c r="V775" s="134">
        <f t="shared" si="101"/>
        <v>15526.875</v>
      </c>
      <c r="W775" s="102">
        <v>17375</v>
      </c>
      <c r="Z775" s="113">
        <f t="shared" si="102"/>
        <v>57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795.625</v>
      </c>
      <c r="U776" s="15">
        <f t="shared" si="100"/>
        <v>69.791666666666629</v>
      </c>
      <c r="V776" s="134">
        <f t="shared" si="101"/>
        <v>879.375</v>
      </c>
      <c r="W776" s="102">
        <v>17375</v>
      </c>
      <c r="Z776" s="113">
        <f t="shared" si="102"/>
        <v>57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795.625</v>
      </c>
      <c r="U777" s="15">
        <f t="shared" si="100"/>
        <v>69.791666666666629</v>
      </c>
      <c r="V777" s="134">
        <f t="shared" si="101"/>
        <v>879.375</v>
      </c>
      <c r="W777" s="102">
        <v>17375</v>
      </c>
      <c r="Z777" s="113">
        <f t="shared" si="102"/>
        <v>57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795.625</v>
      </c>
      <c r="U778" s="15">
        <f t="shared" si="100"/>
        <v>69.791666666666629</v>
      </c>
      <c r="V778" s="134">
        <f t="shared" si="101"/>
        <v>879.375</v>
      </c>
      <c r="W778" s="102">
        <v>17375</v>
      </c>
      <c r="Z778" s="113">
        <f t="shared" si="102"/>
        <v>57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795.625</v>
      </c>
      <c r="U779" s="15">
        <f t="shared" si="100"/>
        <v>69.791666666666629</v>
      </c>
      <c r="V779" s="134">
        <f t="shared" si="101"/>
        <v>879.375</v>
      </c>
      <c r="W779" s="102">
        <v>17375</v>
      </c>
      <c r="Z779" s="113">
        <f t="shared" si="102"/>
        <v>57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795.625</v>
      </c>
      <c r="U780" s="15">
        <f t="shared" si="100"/>
        <v>69.791666666666629</v>
      </c>
      <c r="V780" s="134">
        <f t="shared" si="101"/>
        <v>879.375</v>
      </c>
      <c r="W780" s="102">
        <v>17375</v>
      </c>
      <c r="Z780" s="113">
        <f t="shared" si="102"/>
        <v>57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795.625</v>
      </c>
      <c r="U781" s="15">
        <f t="shared" si="100"/>
        <v>69.791666666666629</v>
      </c>
      <c r="V781" s="134">
        <f t="shared" si="101"/>
        <v>879.375</v>
      </c>
      <c r="W781" s="102">
        <v>17375</v>
      </c>
      <c r="Z781" s="113">
        <f t="shared" si="102"/>
        <v>57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344.375</v>
      </c>
      <c r="U782" s="15">
        <f t="shared" si="100"/>
        <v>30.208333333333314</v>
      </c>
      <c r="V782" s="279">
        <f t="shared" si="101"/>
        <v>380.625</v>
      </c>
      <c r="W782" s="278">
        <v>17384</v>
      </c>
      <c r="Z782" s="280">
        <f t="shared" si="102"/>
        <v>57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344.375</v>
      </c>
      <c r="U783" s="15">
        <f t="shared" si="100"/>
        <v>30.208333333333314</v>
      </c>
      <c r="V783" s="279">
        <f t="shared" si="101"/>
        <v>380.625</v>
      </c>
      <c r="W783" s="278">
        <v>17384</v>
      </c>
      <c r="Z783" s="280">
        <f t="shared" si="102"/>
        <v>57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344.375</v>
      </c>
      <c r="U784" s="15">
        <f t="shared" si="100"/>
        <v>30.208333333333314</v>
      </c>
      <c r="V784" s="279">
        <f t="shared" si="101"/>
        <v>380.625</v>
      </c>
      <c r="W784" s="278">
        <v>17384</v>
      </c>
      <c r="Z784" s="280">
        <f t="shared" si="102"/>
        <v>57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344.375</v>
      </c>
      <c r="U785" s="15">
        <f t="shared" si="100"/>
        <v>30.208333333333314</v>
      </c>
      <c r="V785" s="279">
        <f t="shared" si="101"/>
        <v>380.625</v>
      </c>
      <c r="W785" s="278">
        <v>17384</v>
      </c>
      <c r="Z785" s="280">
        <f t="shared" si="102"/>
        <v>57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344.375</v>
      </c>
      <c r="U786" s="15">
        <f t="shared" ref="U786:U807" si="105">T786-S786</f>
        <v>30.208333333333314</v>
      </c>
      <c r="V786" s="279">
        <f t="shared" ref="V786:V807" si="106">N786-T786</f>
        <v>380.625</v>
      </c>
      <c r="W786" s="278">
        <v>17384</v>
      </c>
      <c r="Z786" s="280">
        <f t="shared" ref="Z786:Z807" si="107">IF((DATEDIF(G786,Z$4,"m"))&gt;=120,120,(DATEDIF(G786,Z$4,"m")))</f>
        <v>57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344.375</v>
      </c>
      <c r="U787" s="15">
        <f t="shared" si="105"/>
        <v>30.208333333333314</v>
      </c>
      <c r="V787" s="279">
        <f t="shared" si="106"/>
        <v>380.625</v>
      </c>
      <c r="W787" s="278">
        <v>17384</v>
      </c>
      <c r="Z787" s="280">
        <f t="shared" si="107"/>
        <v>57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344.375</v>
      </c>
      <c r="U788" s="15">
        <f t="shared" si="105"/>
        <v>30.208333333333314</v>
      </c>
      <c r="V788" s="279">
        <f t="shared" si="106"/>
        <v>380.625</v>
      </c>
      <c r="W788" s="278">
        <v>17384</v>
      </c>
      <c r="Z788" s="280">
        <f t="shared" si="107"/>
        <v>57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344.375</v>
      </c>
      <c r="U789" s="15">
        <f t="shared" si="105"/>
        <v>30.208333333333314</v>
      </c>
      <c r="V789" s="279">
        <f t="shared" si="106"/>
        <v>380.625</v>
      </c>
      <c r="W789" s="278">
        <v>17384</v>
      </c>
      <c r="Z789" s="280">
        <f t="shared" si="107"/>
        <v>57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344.375</v>
      </c>
      <c r="U790" s="15">
        <f t="shared" si="105"/>
        <v>30.208333333333314</v>
      </c>
      <c r="V790" s="279">
        <f t="shared" si="106"/>
        <v>380.625</v>
      </c>
      <c r="W790" s="278">
        <v>17384</v>
      </c>
      <c r="Z790" s="280">
        <f t="shared" si="107"/>
        <v>57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344.375</v>
      </c>
      <c r="U791" s="15">
        <f t="shared" si="105"/>
        <v>30.208333333333314</v>
      </c>
      <c r="V791" s="279">
        <f t="shared" si="106"/>
        <v>380.625</v>
      </c>
      <c r="W791" s="278">
        <v>17384</v>
      </c>
      <c r="Z791" s="280">
        <f t="shared" si="107"/>
        <v>57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344.375</v>
      </c>
      <c r="U792" s="15">
        <f t="shared" si="105"/>
        <v>30.208333333333314</v>
      </c>
      <c r="V792" s="279">
        <f t="shared" si="106"/>
        <v>380.625</v>
      </c>
      <c r="W792" s="278">
        <v>17384</v>
      </c>
      <c r="Z792" s="280">
        <f t="shared" si="107"/>
        <v>57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344.375</v>
      </c>
      <c r="U793" s="15">
        <f t="shared" si="105"/>
        <v>30.208333333333314</v>
      </c>
      <c r="V793" s="279">
        <f t="shared" si="106"/>
        <v>380.625</v>
      </c>
      <c r="W793" s="278">
        <v>17384</v>
      </c>
      <c r="Z793" s="280">
        <f t="shared" si="107"/>
        <v>57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344.375</v>
      </c>
      <c r="U794" s="15">
        <f t="shared" si="105"/>
        <v>30.208333333333314</v>
      </c>
      <c r="V794" s="279">
        <f t="shared" si="106"/>
        <v>380.625</v>
      </c>
      <c r="W794" s="278">
        <v>17384</v>
      </c>
      <c r="Z794" s="280">
        <f t="shared" si="107"/>
        <v>57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344.375</v>
      </c>
      <c r="U795" s="15">
        <f t="shared" si="105"/>
        <v>30.208333333333314</v>
      </c>
      <c r="V795" s="279">
        <f t="shared" si="106"/>
        <v>380.625</v>
      </c>
      <c r="W795" s="278">
        <v>17384</v>
      </c>
      <c r="Z795" s="280">
        <f t="shared" si="107"/>
        <v>57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344.375</v>
      </c>
      <c r="U796" s="15">
        <f t="shared" si="105"/>
        <v>30.208333333333314</v>
      </c>
      <c r="V796" s="279">
        <f t="shared" si="106"/>
        <v>380.625</v>
      </c>
      <c r="W796" s="278">
        <v>17384</v>
      </c>
      <c r="Z796" s="280">
        <f t="shared" si="107"/>
        <v>57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344.375</v>
      </c>
      <c r="U797" s="15">
        <f t="shared" si="105"/>
        <v>30.208333333333314</v>
      </c>
      <c r="V797" s="279">
        <f t="shared" si="106"/>
        <v>380.625</v>
      </c>
      <c r="W797" s="278">
        <v>17384</v>
      </c>
      <c r="Z797" s="280">
        <f t="shared" si="107"/>
        <v>57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344.375</v>
      </c>
      <c r="U798" s="15">
        <f t="shared" si="105"/>
        <v>30.208333333333314</v>
      </c>
      <c r="V798" s="279">
        <f t="shared" si="106"/>
        <v>380.625</v>
      </c>
      <c r="W798" s="278">
        <v>17384</v>
      </c>
      <c r="Z798" s="280">
        <f t="shared" si="107"/>
        <v>57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344.375</v>
      </c>
      <c r="U799" s="15">
        <f t="shared" si="105"/>
        <v>30.208333333333314</v>
      </c>
      <c r="V799" s="279">
        <f t="shared" si="106"/>
        <v>380.625</v>
      </c>
      <c r="W799" s="278">
        <v>17384</v>
      </c>
      <c r="Z799" s="280">
        <f t="shared" si="107"/>
        <v>57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344.375</v>
      </c>
      <c r="U800" s="15">
        <f t="shared" si="105"/>
        <v>30.208333333333314</v>
      </c>
      <c r="V800" s="279">
        <f t="shared" si="106"/>
        <v>380.625</v>
      </c>
      <c r="W800" s="278">
        <v>17384</v>
      </c>
      <c r="Z800" s="280">
        <f t="shared" si="107"/>
        <v>57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344.375</v>
      </c>
      <c r="U801" s="15">
        <f t="shared" si="105"/>
        <v>30.208333333333314</v>
      </c>
      <c r="V801" s="279">
        <f t="shared" si="106"/>
        <v>380.625</v>
      </c>
      <c r="W801" s="278">
        <v>17384</v>
      </c>
      <c r="Z801" s="280">
        <f t="shared" si="107"/>
        <v>57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344.375</v>
      </c>
      <c r="U802" s="15">
        <f t="shared" si="105"/>
        <v>30.208333333333314</v>
      </c>
      <c r="V802" s="279">
        <f t="shared" si="106"/>
        <v>380.625</v>
      </c>
      <c r="W802" s="278">
        <v>17384</v>
      </c>
      <c r="Z802" s="280">
        <f t="shared" si="107"/>
        <v>57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344.375</v>
      </c>
      <c r="U803" s="15">
        <f t="shared" si="105"/>
        <v>30.208333333333314</v>
      </c>
      <c r="V803" s="279">
        <f t="shared" si="106"/>
        <v>380.625</v>
      </c>
      <c r="W803" s="278">
        <v>17384</v>
      </c>
      <c r="Z803" s="280">
        <f t="shared" si="107"/>
        <v>57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344.375</v>
      </c>
      <c r="U804" s="15">
        <f t="shared" si="105"/>
        <v>30.208333333333314</v>
      </c>
      <c r="V804" s="279">
        <f t="shared" si="106"/>
        <v>380.625</v>
      </c>
      <c r="W804" s="278">
        <v>17384</v>
      </c>
      <c r="Z804" s="280">
        <f t="shared" si="107"/>
        <v>57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344.375</v>
      </c>
      <c r="U805" s="15">
        <f t="shared" si="105"/>
        <v>30.208333333333314</v>
      </c>
      <c r="V805" s="279">
        <f t="shared" si="106"/>
        <v>380.625</v>
      </c>
      <c r="W805" s="278">
        <v>17384</v>
      </c>
      <c r="Z805" s="280">
        <f t="shared" si="107"/>
        <v>57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344.375</v>
      </c>
      <c r="U806" s="15">
        <f t="shared" si="105"/>
        <v>30.208333333333314</v>
      </c>
      <c r="V806" s="279">
        <f t="shared" si="106"/>
        <v>380.625</v>
      </c>
      <c r="W806" s="278">
        <v>17384</v>
      </c>
      <c r="Z806" s="280">
        <f t="shared" si="107"/>
        <v>57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344.375</v>
      </c>
      <c r="U807" s="15">
        <f t="shared" si="105"/>
        <v>30.208333333333314</v>
      </c>
      <c r="V807" s="279">
        <f t="shared" si="106"/>
        <v>380.625</v>
      </c>
      <c r="W807" s="278">
        <v>17384</v>
      </c>
      <c r="Z807" s="280">
        <f t="shared" si="107"/>
        <v>57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117918.63714570005</v>
      </c>
      <c r="U808" s="112">
        <f>SUM(U722:U807)</f>
        <v>10343.74010050001</v>
      </c>
      <c r="V808" s="112">
        <f>SUM(V722:V807)</f>
        <v>130331.12526630002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8433.4320000000007</v>
      </c>
      <c r="U810" s="15">
        <f>T810-S810</f>
        <v>752.98500000000058</v>
      </c>
      <c r="V810" s="279">
        <f>N810-T810</f>
        <v>9638.2079999999987</v>
      </c>
      <c r="W810" s="278">
        <v>17419</v>
      </c>
      <c r="Z810" s="280">
        <f>IF((DATEDIF(G810,Z$4,"m"))&gt;=120,120,(DATEDIF(G810,Z$4,"m")))</f>
        <v>56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4158.3254166666666</v>
      </c>
      <c r="U811" s="15">
        <f>T811-S811</f>
        <v>378.02958333333345</v>
      </c>
      <c r="V811" s="134">
        <f>N811-T811</f>
        <v>4914.3845833333326</v>
      </c>
      <c r="W811" s="102">
        <v>17577</v>
      </c>
      <c r="X811" s="135"/>
      <c r="Y811" s="229"/>
      <c r="Z811" s="113">
        <f>IF((DATEDIF(G811,Z$4,"m"))&gt;=120,120,(DATEDIF(G811,Z$4,"m")))</f>
        <v>55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4272.75</v>
      </c>
      <c r="U812" s="15">
        <f>T812-S812</f>
        <v>395.625</v>
      </c>
      <c r="V812" s="290">
        <f>N812-T812</f>
        <v>5222.25</v>
      </c>
      <c r="W812" s="278">
        <v>17876</v>
      </c>
      <c r="X812" s="291"/>
      <c r="Y812" s="292"/>
      <c r="Z812" s="280">
        <f>IF((DATEDIF(G812,Z$4,"m"))&gt;=120,120,(DATEDIF(G812,Z$4,"m")))</f>
        <v>54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16864.507416666667</v>
      </c>
      <c r="U813" s="108">
        <f>SUM(U810:U812)</f>
        <v>1526.639583333334</v>
      </c>
      <c r="V813" s="108">
        <f>SUM(V810:V812)</f>
        <v>19774.842583333331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169418.5738123667</v>
      </c>
      <c r="U815" s="114">
        <f>+U808++U720+U705+U813</f>
        <v>14808.940308833346</v>
      </c>
      <c r="V815" s="114">
        <f>+V808++V720+V705+V813</f>
        <v>185995.99359963334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5822859.5789002078</v>
      </c>
      <c r="U817" s="293">
        <f>+U815+U701</f>
        <v>161094.29930186746</v>
      </c>
      <c r="V817" s="293">
        <f>+V815+V701</f>
        <v>1094757.0583446114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3401.666666666667</v>
      </c>
      <c r="U819" s="15">
        <f>T819-S819</f>
        <v>327.08333333333348</v>
      </c>
      <c r="V819" s="279">
        <f>N819-T819</f>
        <v>4448.333333333333</v>
      </c>
      <c r="W819" s="102">
        <v>17876</v>
      </c>
      <c r="X819" s="135"/>
      <c r="Y819" s="229"/>
      <c r="Z819" s="113">
        <f>IF((DATEDIF(G819,Z$4,"m"))&gt;=120,120,(DATEDIF(G819,Z$4,"m")))</f>
        <v>52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3401.666666666667</v>
      </c>
      <c r="U820" s="15">
        <f>T820-S820</f>
        <v>327.08333333333348</v>
      </c>
      <c r="V820" s="279">
        <f>N820-T820</f>
        <v>4448.333333333333</v>
      </c>
      <c r="W820" s="102">
        <v>17876</v>
      </c>
      <c r="X820" s="135"/>
      <c r="Y820" s="229"/>
      <c r="Z820" s="113">
        <f>IF((DATEDIF(G820,Z$4,"m"))&gt;=120,120,(DATEDIF(G820,Z$4,"m")))</f>
        <v>52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6803.3333333333339</v>
      </c>
      <c r="U821" s="112">
        <f>SUM(U818:U820)</f>
        <v>654.16666666666697</v>
      </c>
      <c r="V821" s="112">
        <f>SUM(V818:V820)</f>
        <v>8896.6666666666661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9952.2674999999999</v>
      </c>
      <c r="U823" s="15">
        <f>T823-S823</f>
        <v>975.71249999999964</v>
      </c>
      <c r="V823" s="279">
        <f>N823-T823</f>
        <v>13464.832499999999</v>
      </c>
      <c r="W823" s="102">
        <v>17890</v>
      </c>
      <c r="X823" s="135"/>
      <c r="Y823" s="229"/>
      <c r="Z823" s="113">
        <f>IF((DATEDIF(G823,Z$4,"m"))&gt;=120,120,(DATEDIF(G823,Z$4,"m")))</f>
        <v>51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16357.825000000001</v>
      </c>
      <c r="U824" s="15">
        <f>T824-S824</f>
        <v>1603.7083333333339</v>
      </c>
      <c r="V824" s="279">
        <f>N824-T824</f>
        <v>22132.174999999999</v>
      </c>
      <c r="W824" s="102">
        <v>18036</v>
      </c>
      <c r="Y824" s="134"/>
      <c r="Z824" s="113">
        <f>IF((DATEDIF(G824,Z$4,"m"))&gt;=120,120,(DATEDIF(G824,Z$4,"m")))</f>
        <v>51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26310.092499999999</v>
      </c>
      <c r="U825" s="112">
        <f>SUM(U823:U824)</f>
        <v>2579.4208333333336</v>
      </c>
      <c r="V825" s="112">
        <f>SUM(V823:V824)</f>
        <v>35597.0075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10513.900000000001</v>
      </c>
      <c r="U827" s="15">
        <f>T827-S827</f>
        <v>1118.5</v>
      </c>
      <c r="V827" s="279">
        <f>N827-T827</f>
        <v>16331.099999999999</v>
      </c>
      <c r="W827" s="102">
        <v>18257</v>
      </c>
      <c r="X827" s="102"/>
      <c r="Y827" s="134"/>
      <c r="Z827" s="113">
        <f>IF((DATEDIF(G827,Z$4,"m"))&gt;=120,120,(DATEDIF(G827,Z$4,"m")))</f>
        <v>47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76825.573333333334</v>
      </c>
      <c r="U828" s="15">
        <f>T828-S828</f>
        <v>8172.9333333333343</v>
      </c>
      <c r="V828" s="279">
        <f>N828-T828</f>
        <v>119325.82666666666</v>
      </c>
      <c r="W828" s="102">
        <v>18058</v>
      </c>
      <c r="X828" s="102"/>
      <c r="Y828" s="134"/>
      <c r="Z828" s="113">
        <f>IF((DATEDIF(G828,Z$4,"m"))&gt;=120,120,(DATEDIF(G828,Z$4,"m")))</f>
        <v>47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87339.473333333328</v>
      </c>
      <c r="U829" s="112">
        <f>SUM(U827:U828)</f>
        <v>9291.4333333333343</v>
      </c>
      <c r="V829" s="112">
        <f>SUM(V827:V828)</f>
        <v>135656.92666666667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9582.0517222222225</v>
      </c>
      <c r="U831" s="15">
        <f t="shared" ref="U831:U837" si="109">T831-S831</f>
        <v>1041.5273611111115</v>
      </c>
      <c r="V831" s="279">
        <f t="shared" ref="V831:V837" si="110">N831-T831</f>
        <v>-2082.0547222222222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46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9582.0517222222225</v>
      </c>
      <c r="U832" s="15">
        <f t="shared" si="109"/>
        <v>1041.5273611111115</v>
      </c>
      <c r="V832" s="279">
        <f t="shared" si="110"/>
        <v>-2082.0547222222222</v>
      </c>
      <c r="W832" s="102">
        <v>18253</v>
      </c>
      <c r="Z832" s="113">
        <f t="shared" si="111"/>
        <v>46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9582.0517222222225</v>
      </c>
      <c r="U833" s="15">
        <f t="shared" si="109"/>
        <v>1041.5273611111115</v>
      </c>
      <c r="V833" s="279">
        <f t="shared" si="110"/>
        <v>-2082.0547222222222</v>
      </c>
      <c r="W833" s="102">
        <v>18308</v>
      </c>
      <c r="Z833" s="113">
        <f t="shared" si="111"/>
        <v>46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9582.0517222222225</v>
      </c>
      <c r="U834" s="15">
        <f t="shared" si="109"/>
        <v>1041.5273611111115</v>
      </c>
      <c r="V834" s="279">
        <f t="shared" si="110"/>
        <v>-2082.0547222222222</v>
      </c>
      <c r="W834" s="102">
        <v>18308</v>
      </c>
      <c r="Z834" s="113">
        <f t="shared" si="111"/>
        <v>46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13288.717666666667</v>
      </c>
      <c r="U835" s="15">
        <f t="shared" si="109"/>
        <v>1444.4258333333328</v>
      </c>
      <c r="V835" s="279">
        <f t="shared" si="110"/>
        <v>21378.502333333334</v>
      </c>
      <c r="W835" s="102">
        <v>18384</v>
      </c>
      <c r="X835" s="102"/>
      <c r="Y835" s="134"/>
      <c r="Z835" s="113">
        <f t="shared" si="111"/>
        <v>46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13288.717666666667</v>
      </c>
      <c r="U836" s="15">
        <f t="shared" si="109"/>
        <v>1444.4258333333328</v>
      </c>
      <c r="V836" s="279">
        <f t="shared" si="110"/>
        <v>21378.502333333334</v>
      </c>
      <c r="W836" s="102">
        <v>18384</v>
      </c>
      <c r="X836" s="102"/>
      <c r="Y836" s="134"/>
      <c r="Z836" s="113">
        <f t="shared" si="111"/>
        <v>46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36638.616666666669</v>
      </c>
      <c r="U837" s="15">
        <f t="shared" si="109"/>
        <v>3982.4583333333358</v>
      </c>
      <c r="V837" s="279">
        <f t="shared" si="110"/>
        <v>58941.383333333331</v>
      </c>
      <c r="W837" s="102">
        <v>18325</v>
      </c>
      <c r="X837" s="102"/>
      <c r="Y837" s="134"/>
      <c r="Z837" s="113">
        <f t="shared" si="111"/>
        <v>46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101544.25888888889</v>
      </c>
      <c r="U838" s="108">
        <f>SUM(U831:U837)</f>
        <v>11037.419444444447</v>
      </c>
      <c r="V838" s="108">
        <f>SUM(V831:V837)</f>
        <v>93370.169111111114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11331.851666666666</v>
      </c>
      <c r="U840" s="15">
        <f>T840-S840</f>
        <v>1287.7104166666668</v>
      </c>
      <c r="V840" s="134">
        <f>N840-T840</f>
        <v>19574.198333333334</v>
      </c>
      <c r="W840" s="102">
        <v>18517</v>
      </c>
      <c r="X840" s="102"/>
      <c r="Y840" s="134"/>
      <c r="Z840" s="113">
        <f>IF((DATEDIF(G840,Z$4,"m"))&gt;=120,120,(DATEDIF(G840,Z$4,"m")))</f>
        <v>44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6332.3406666666669</v>
      </c>
      <c r="U841" s="15">
        <f>T841-S841</f>
        <v>719.58416666666744</v>
      </c>
      <c r="V841" s="134">
        <f>N841-T841</f>
        <v>10938.679333333333</v>
      </c>
      <c r="W841" s="102">
        <v>18517</v>
      </c>
      <c r="X841" s="102"/>
      <c r="Y841" s="134"/>
      <c r="Z841" s="113">
        <f>IF((DATEDIF(G841,Z$4,"m"))&gt;=120,120,(DATEDIF(G841,Z$4,"m")))</f>
        <v>44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6332.3406666666669</v>
      </c>
      <c r="U842" s="15">
        <f>T842-S842</f>
        <v>719.58416666666744</v>
      </c>
      <c r="V842" s="134">
        <f>N842-T842</f>
        <v>10938.679333333333</v>
      </c>
      <c r="W842" s="102">
        <v>18517</v>
      </c>
      <c r="X842" s="102"/>
      <c r="Y842" s="134"/>
      <c r="Z842" s="113">
        <f>IF((DATEDIF(G842,Z$4,"m"))&gt;=120,120,(DATEDIF(G842,Z$4,"m")))</f>
        <v>44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23996.532999999999</v>
      </c>
      <c r="U843" s="112">
        <f>SUM(U840:U842)</f>
        <v>2726.8787500000017</v>
      </c>
      <c r="V843" s="112">
        <f>SUM(V840:V842)</f>
        <v>41451.557000000001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3593.7249999999999</v>
      </c>
      <c r="U845" s="15">
        <f>T845-S845</f>
        <v>417.875</v>
      </c>
      <c r="V845" s="134">
        <f>N845-T845</f>
        <v>6436.2749999999996</v>
      </c>
      <c r="W845" s="102">
        <v>18561</v>
      </c>
      <c r="X845" s="102"/>
      <c r="Y845" s="134"/>
      <c r="Z845" s="113">
        <f>IF((DATEDIF(G845,Z$4,"m"))&gt;=120,120,(DATEDIF(G845,Z$4,"m")))</f>
        <v>43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2748.0583333333334</v>
      </c>
      <c r="U846" s="15">
        <f>T846-S846</f>
        <v>319.54166666666697</v>
      </c>
      <c r="V846" s="134">
        <f>N846-T846</f>
        <v>4921.9416666666666</v>
      </c>
      <c r="W846" s="102">
        <v>18561</v>
      </c>
      <c r="X846" s="102"/>
      <c r="Y846" s="134"/>
      <c r="Z846" s="113">
        <f>IF((DATEDIF(G846,Z$4,"m"))&gt;=120,120,(DATEDIF(G846,Z$4,"m")))</f>
        <v>43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6341.7833333333328</v>
      </c>
      <c r="U847" s="112">
        <f>SUM(U844:U846)</f>
        <v>737.41666666666697</v>
      </c>
      <c r="V847" s="112">
        <f>SUM(V844:V846)</f>
        <v>11358.216666666667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252335.47438888886</v>
      </c>
      <c r="U849" s="114">
        <f>+U821+U825+U829+U838+U843+U847</f>
        <v>27026.735694444451</v>
      </c>
      <c r="V849" s="114">
        <f>+V821+V825+V829+V838+V843+V847</f>
        <v>326330.54361111112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6075195.0532890968</v>
      </c>
      <c r="U851" s="293">
        <f>+U849+U817</f>
        <v>188121.03499631191</v>
      </c>
      <c r="V851" s="293">
        <f>+V849+V817</f>
        <v>1421087.6019557226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1779.1066666666666</v>
      </c>
      <c r="U853" s="15">
        <f>T853-S853</f>
        <v>222.38833333333332</v>
      </c>
      <c r="V853" s="134">
        <f>N853-T853</f>
        <v>3559.2133333333331</v>
      </c>
      <c r="W853" s="103" t="s">
        <v>2050</v>
      </c>
      <c r="X853" s="135"/>
      <c r="Y853" s="134"/>
      <c r="Z853" s="113">
        <f>IF((DATEDIF(G853,Z$4,"m"))&gt;=120,120,(DATEDIF(G853,Z$4,"m")))</f>
        <v>40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1779.1066666666666</v>
      </c>
      <c r="U854" s="15">
        <f>T854-S854</f>
        <v>222.38833333333332</v>
      </c>
      <c r="V854" s="134">
        <f>N854-T854</f>
        <v>3559.2133333333331</v>
      </c>
      <c r="W854" s="103" t="s">
        <v>2050</v>
      </c>
      <c r="X854" s="135"/>
      <c r="Y854" s="134"/>
      <c r="Z854" s="113">
        <f>IF((DATEDIF(G854,Z$4,"m"))&gt;=120,120,(DATEDIF(G854,Z$4,"m")))</f>
        <v>40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3558.2133333333331</v>
      </c>
      <c r="U855" s="112">
        <f>SUM(U852:U854)</f>
        <v>444.77666666666664</v>
      </c>
      <c r="V855" s="112">
        <f>SUM(V852:V854)</f>
        <v>7118.4266666666663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6627.1992799999989</v>
      </c>
      <c r="U858" s="15">
        <f t="shared" ref="U858:U864" si="114">T858-S858</f>
        <v>849.64093333333312</v>
      </c>
      <c r="V858" s="134">
        <f t="shared" ref="V858:V864" si="115">N858-T858</f>
        <v>13765.18312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39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6627.1992799999989</v>
      </c>
      <c r="U859" s="15">
        <f t="shared" si="114"/>
        <v>849.64093333333312</v>
      </c>
      <c r="V859" s="134">
        <f t="shared" si="115"/>
        <v>13765.18312</v>
      </c>
      <c r="W859" s="103" t="s">
        <v>2054</v>
      </c>
      <c r="X859" s="135"/>
      <c r="Y859" s="134"/>
      <c r="Z859" s="113">
        <f t="shared" si="116"/>
        <v>39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6627.1992799999989</v>
      </c>
      <c r="U860" s="15">
        <f t="shared" si="114"/>
        <v>849.64093333333312</v>
      </c>
      <c r="V860" s="134">
        <f t="shared" si="115"/>
        <v>13765.18312</v>
      </c>
      <c r="W860" s="103" t="s">
        <v>2054</v>
      </c>
      <c r="X860" s="135"/>
      <c r="Y860" s="134"/>
      <c r="Z860" s="113">
        <f t="shared" si="116"/>
        <v>39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1466.0447750000001</v>
      </c>
      <c r="U861" s="15">
        <f t="shared" si="114"/>
        <v>187.95445833333315</v>
      </c>
      <c r="V861" s="134">
        <f t="shared" si="115"/>
        <v>3045.8622249999999</v>
      </c>
      <c r="W861" s="103" t="s">
        <v>2054</v>
      </c>
      <c r="X861" s="135"/>
      <c r="Y861" s="134"/>
      <c r="Z861" s="113">
        <f t="shared" si="116"/>
        <v>39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1734.6289999999999</v>
      </c>
      <c r="U862" s="15">
        <f t="shared" si="114"/>
        <v>222.38833333333332</v>
      </c>
      <c r="V862" s="134">
        <f t="shared" si="115"/>
        <v>3603.6909999999998</v>
      </c>
      <c r="W862" s="103" t="s">
        <v>2054</v>
      </c>
      <c r="X862" s="135"/>
      <c r="Y862" s="134"/>
      <c r="Z862" s="113">
        <f t="shared" si="116"/>
        <v>39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1734.6289999999999</v>
      </c>
      <c r="U863" s="15">
        <f t="shared" si="114"/>
        <v>222.38833333333332</v>
      </c>
      <c r="V863" s="134">
        <f t="shared" si="115"/>
        <v>3603.6909999999998</v>
      </c>
      <c r="W863" s="103" t="s">
        <v>2054</v>
      </c>
      <c r="X863" s="135"/>
      <c r="Y863" s="134"/>
      <c r="Z863" s="113">
        <f t="shared" si="116"/>
        <v>39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1734.6289999999999</v>
      </c>
      <c r="U864" s="15">
        <f t="shared" si="114"/>
        <v>222.38833333333332</v>
      </c>
      <c r="V864" s="134">
        <f t="shared" si="115"/>
        <v>3603.6909999999998</v>
      </c>
      <c r="W864" s="103" t="s">
        <v>2054</v>
      </c>
      <c r="X864" s="135"/>
      <c r="Y864" s="134"/>
      <c r="Z864" s="113">
        <f t="shared" si="116"/>
        <v>39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26551.529614999996</v>
      </c>
      <c r="U865" s="112">
        <f>SUM(U857:U864)</f>
        <v>3404.0422583333325</v>
      </c>
      <c r="V865" s="112">
        <f>SUM(V857:V864)</f>
        <v>55152.484584999991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2323.7668333333336</v>
      </c>
      <c r="U868" s="15">
        <f>T868-S868</f>
        <v>341.73041666666677</v>
      </c>
      <c r="V868" s="134">
        <f>N868-T868</f>
        <v>5878.7631666666675</v>
      </c>
      <c r="W868" s="103" t="s">
        <v>2059</v>
      </c>
      <c r="X868" s="135"/>
      <c r="Y868" s="134"/>
      <c r="Z868" s="113">
        <f>IF((DATEDIF(G868,Z$4,"m"))&gt;=120,120,(DATEDIF(G868,Z$4,"m")))</f>
        <v>34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2323.7668333333336</v>
      </c>
      <c r="U869" s="112">
        <f>SUM(U868)</f>
        <v>341.73041666666677</v>
      </c>
      <c r="V869" s="112">
        <f>SUM(V868)</f>
        <v>5878.7631666666675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5179.8711249999997</v>
      </c>
      <c r="U871" s="15">
        <f>T871-S871</f>
        <v>784.8289583333335</v>
      </c>
      <c r="V871" s="134">
        <f>N871-T871</f>
        <v>13657.023875000001</v>
      </c>
      <c r="W871" s="103" t="s">
        <v>2064</v>
      </c>
      <c r="X871" s="135"/>
      <c r="Y871" s="134"/>
      <c r="Z871" s="113">
        <f>IF((DATEDIF(G871,Z$4,"m"))&gt;=120,120,(DATEDIF(G871,Z$4,"m")))</f>
        <v>33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5179.8711249999997</v>
      </c>
      <c r="U872" s="15">
        <f>T872-S872</f>
        <v>784.8289583333335</v>
      </c>
      <c r="V872" s="134">
        <f>N872-T872</f>
        <v>13657.023875000001</v>
      </c>
      <c r="W872" s="103" t="s">
        <v>2064</v>
      </c>
      <c r="X872" s="135"/>
      <c r="Y872" s="134"/>
      <c r="Z872" s="113">
        <f>IF((DATEDIF(G872,Z$4,"m"))&gt;=120,120,(DATEDIF(G872,Z$4,"m")))</f>
        <v>33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10359.742249999999</v>
      </c>
      <c r="U873" s="112">
        <f>SUM(U871:U872)</f>
        <v>1569.657916666667</v>
      </c>
      <c r="V873" s="112">
        <f>SUM(V871:V872)</f>
        <v>27314.047750000002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132643.55000000002</v>
      </c>
      <c r="U875" s="15">
        <f t="shared" ref="U875:U888" si="119">T875-S875</f>
        <v>22107.258333333346</v>
      </c>
      <c r="V875" s="134">
        <f t="shared" ref="V875:V888" si="120">N875-T875</f>
        <v>397931.64999999991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30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4624.75</v>
      </c>
      <c r="U876" s="15">
        <f t="shared" si="119"/>
        <v>770.79166666666652</v>
      </c>
      <c r="V876" s="134">
        <f t="shared" si="120"/>
        <v>13875.25</v>
      </c>
      <c r="W876" s="103" t="s">
        <v>2074</v>
      </c>
      <c r="X876" s="135"/>
      <c r="Y876" s="134"/>
      <c r="Z876" s="113">
        <f t="shared" si="121"/>
        <v>30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47745.5</v>
      </c>
      <c r="U877" s="15">
        <f t="shared" si="119"/>
        <v>7957.5833333333358</v>
      </c>
      <c r="V877" s="134">
        <f t="shared" si="120"/>
        <v>143237.5</v>
      </c>
      <c r="W877" s="103" t="s">
        <v>2078</v>
      </c>
      <c r="X877" s="135"/>
      <c r="Y877" s="134"/>
      <c r="Z877" s="113">
        <f t="shared" si="121"/>
        <v>30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47745.5</v>
      </c>
      <c r="U878" s="15">
        <f t="shared" si="119"/>
        <v>7957.5833333333358</v>
      </c>
      <c r="V878" s="134">
        <f t="shared" si="120"/>
        <v>143237.5</v>
      </c>
      <c r="W878" s="103" t="s">
        <v>2078</v>
      </c>
      <c r="X878" s="135"/>
      <c r="Y878" s="134"/>
      <c r="Z878" s="113">
        <f t="shared" si="121"/>
        <v>30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47745.5</v>
      </c>
      <c r="U879" s="15">
        <f t="shared" si="119"/>
        <v>7957.5833333333358</v>
      </c>
      <c r="V879" s="134">
        <f t="shared" si="120"/>
        <v>143237.5</v>
      </c>
      <c r="W879" s="103" t="s">
        <v>2078</v>
      </c>
      <c r="X879" s="135"/>
      <c r="Y879" s="134"/>
      <c r="Z879" s="113">
        <f t="shared" si="121"/>
        <v>30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1705.13</v>
      </c>
      <c r="U880" s="15">
        <f t="shared" si="119"/>
        <v>284.18833333333328</v>
      </c>
      <c r="V880" s="134">
        <f t="shared" si="120"/>
        <v>5116.3900000000003</v>
      </c>
      <c r="W880" s="103" t="s">
        <v>2078</v>
      </c>
      <c r="X880" s="135"/>
      <c r="Y880" s="134"/>
      <c r="Z880" s="113">
        <f t="shared" si="121"/>
        <v>30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1705.13</v>
      </c>
      <c r="U881" s="15">
        <f t="shared" si="119"/>
        <v>284.18833333333328</v>
      </c>
      <c r="V881" s="134">
        <f t="shared" si="120"/>
        <v>5116.3900000000003</v>
      </c>
      <c r="W881" s="103" t="s">
        <v>2078</v>
      </c>
      <c r="X881" s="135"/>
      <c r="Y881" s="134"/>
      <c r="Z881" s="113">
        <f t="shared" si="121"/>
        <v>30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2096.1550000000002</v>
      </c>
      <c r="U882" s="15">
        <f t="shared" si="119"/>
        <v>349.35916666666662</v>
      </c>
      <c r="V882" s="134">
        <f t="shared" si="120"/>
        <v>6289.4650000000001</v>
      </c>
      <c r="W882" s="103" t="s">
        <v>2078</v>
      </c>
      <c r="X882" s="135"/>
      <c r="Y882" s="134"/>
      <c r="Z882" s="113">
        <f t="shared" si="121"/>
        <v>30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2096.1550000000002</v>
      </c>
      <c r="U883" s="15">
        <f t="shared" si="119"/>
        <v>349.35916666666662</v>
      </c>
      <c r="V883" s="134">
        <f t="shared" si="120"/>
        <v>6289.4650000000001</v>
      </c>
      <c r="W883" s="103" t="s">
        <v>2078</v>
      </c>
      <c r="X883" s="135"/>
      <c r="Y883" s="134"/>
      <c r="Z883" s="113">
        <f t="shared" si="121"/>
        <v>30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2096.1550000000002</v>
      </c>
      <c r="U884" s="15">
        <f t="shared" si="119"/>
        <v>349.35916666666662</v>
      </c>
      <c r="V884" s="134">
        <f t="shared" si="120"/>
        <v>6289.4650000000001</v>
      </c>
      <c r="W884" s="103" t="s">
        <v>2078</v>
      </c>
      <c r="X884" s="135"/>
      <c r="Y884" s="134"/>
      <c r="Z884" s="113">
        <f t="shared" si="121"/>
        <v>30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2096.1550000000002</v>
      </c>
      <c r="U885" s="15">
        <f t="shared" si="119"/>
        <v>349.35916666666662</v>
      </c>
      <c r="V885" s="134">
        <f t="shared" si="120"/>
        <v>6289.4650000000001</v>
      </c>
      <c r="W885" s="103" t="s">
        <v>2078</v>
      </c>
      <c r="X885" s="135"/>
      <c r="Y885" s="134"/>
      <c r="Z885" s="113">
        <f t="shared" si="121"/>
        <v>30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2096.1550000000002</v>
      </c>
      <c r="U886" s="15">
        <f t="shared" si="119"/>
        <v>349.35916666666662</v>
      </c>
      <c r="V886" s="134">
        <f t="shared" si="120"/>
        <v>6289.4650000000001</v>
      </c>
      <c r="W886" s="103" t="s">
        <v>2078</v>
      </c>
      <c r="X886" s="135"/>
      <c r="Y886" s="134"/>
      <c r="Z886" s="113">
        <f t="shared" si="121"/>
        <v>30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2096.1550000000002</v>
      </c>
      <c r="U887" s="15">
        <f t="shared" si="119"/>
        <v>349.35916666666662</v>
      </c>
      <c r="V887" s="134">
        <f t="shared" si="120"/>
        <v>6289.4650000000001</v>
      </c>
      <c r="W887" s="103" t="s">
        <v>2078</v>
      </c>
      <c r="X887" s="135"/>
      <c r="Y887" s="134"/>
      <c r="Z887" s="113">
        <f t="shared" si="121"/>
        <v>30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2096.1550000000002</v>
      </c>
      <c r="U888" s="15">
        <f t="shared" si="119"/>
        <v>349.35916666666662</v>
      </c>
      <c r="V888" s="134">
        <f t="shared" si="120"/>
        <v>6289.4650000000001</v>
      </c>
      <c r="W888" s="103" t="s">
        <v>2078</v>
      </c>
      <c r="X888" s="135"/>
      <c r="Y888" s="134"/>
      <c r="Z888" s="113">
        <f t="shared" si="121"/>
        <v>30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298588.14500000025</v>
      </c>
      <c r="U889" s="108">
        <f>SUM(U875:U888)</f>
        <v>49764.69083333337</v>
      </c>
      <c r="V889" s="108">
        <f>SUM(V875:V888)</f>
        <v>895778.43499999971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341381.39703166694</v>
      </c>
      <c r="U891" s="114">
        <f>+U855+U865+U869+U873+U889</f>
        <v>55524.898091666706</v>
      </c>
      <c r="V891" s="114">
        <f>+V855+V865+V869+V873+V889</f>
        <v>991242.15716833307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6416576.4503207635</v>
      </c>
      <c r="U893" s="293">
        <f>+U891+U851</f>
        <v>243645.93308797863</v>
      </c>
      <c r="V893" s="293">
        <f>+V891+V851</f>
        <v>2412329.7591240555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5549.4118333333327</v>
      </c>
      <c r="U895" s="15">
        <f t="shared" ref="U895:U897" si="124">T895-S895</f>
        <v>1067.194583333333</v>
      </c>
      <c r="V895" s="134">
        <f t="shared" ref="V895:V896" si="125">N895-T895</f>
        <v>20064.258166666667</v>
      </c>
      <c r="W895" s="103" t="s">
        <v>2078</v>
      </c>
      <c r="X895" s="135"/>
      <c r="Y895" s="134"/>
      <c r="Z895" s="113">
        <f>IF((DATEDIF(G895,Z$4,"m"))&gt;=120,120,(DATEDIF(G895,Z$4,"m")))</f>
        <v>26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5549.4118333333327</v>
      </c>
      <c r="U896" s="15">
        <f t="shared" si="124"/>
        <v>1067.194583333333</v>
      </c>
      <c r="V896" s="134">
        <f t="shared" si="125"/>
        <v>20064.258166666667</v>
      </c>
      <c r="W896" s="103" t="s">
        <v>2078</v>
      </c>
      <c r="X896" s="135"/>
      <c r="Y896" s="134"/>
      <c r="Z896" s="113">
        <f>IF((DATEDIF(G896,Z$4,"m"))&gt;=120,120,(DATEDIF(G896,Z$4,"m")))</f>
        <v>26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8955.275333333333</v>
      </c>
      <c r="U897" s="15">
        <f t="shared" si="124"/>
        <v>1722.168333333334</v>
      </c>
      <c r="V897" s="134">
        <f>N897-T897</f>
        <v>32377.76466666667</v>
      </c>
      <c r="W897" s="103" t="s">
        <v>2078</v>
      </c>
      <c r="X897" s="135"/>
      <c r="Y897" s="134"/>
      <c r="Z897" s="113">
        <f>IF((DATEDIF(G897,Z$4,"m"))&gt;=120,120,(DATEDIF(G897,Z$4,"m")))</f>
        <v>26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20054.098999999998</v>
      </c>
      <c r="U898" s="108">
        <f t="shared" si="126"/>
        <v>3856.5574999999999</v>
      </c>
      <c r="V898" s="108">
        <f t="shared" si="126"/>
        <v>72506.281000000003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1672.3108333333332</v>
      </c>
      <c r="U900" s="15">
        <f t="shared" ref="U900" si="127">T900-S900</f>
        <v>363.54583333333335</v>
      </c>
      <c r="V900" s="134">
        <f>N900-T900</f>
        <v>7053.7891666666674</v>
      </c>
      <c r="W900" s="103"/>
      <c r="X900" s="135"/>
      <c r="Y900" s="134"/>
      <c r="Z900" s="113">
        <f>IF((DATEDIF(G900,Z$4,"m"))&gt;=120,120,(DATEDIF(G900,Z$4,"m")))</f>
        <v>23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1672.3108333333332</v>
      </c>
      <c r="U901" s="108">
        <f t="shared" si="128"/>
        <v>363.54583333333335</v>
      </c>
      <c r="V901" s="108">
        <f t="shared" si="128"/>
        <v>7053.7891666666674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402.23333333333335</v>
      </c>
      <c r="U903" s="15">
        <f t="shared" ref="U903:U904" si="130">T903-S903</f>
        <v>91.416666666666629</v>
      </c>
      <c r="V903" s="134">
        <f t="shared" ref="V903" si="131">N903-T903</f>
        <v>1792.7666666666667</v>
      </c>
      <c r="W903" s="103" t="s">
        <v>2078</v>
      </c>
      <c r="X903" s="135"/>
      <c r="Y903" s="134"/>
      <c r="Z903" s="113">
        <f>IF((DATEDIF(G903,Z$4,"m"))&gt;=120,120,(DATEDIF(G903,Z$4,"m")))</f>
        <v>22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402.23333333333335</v>
      </c>
      <c r="U904" s="15">
        <f t="shared" si="130"/>
        <v>91.416666666666629</v>
      </c>
      <c r="V904" s="134">
        <f>N904-T904</f>
        <v>1792.7666666666667</v>
      </c>
      <c r="W904" s="103" t="s">
        <v>2078</v>
      </c>
      <c r="X904" s="135"/>
      <c r="Y904" s="134"/>
      <c r="Z904" s="113">
        <f>IF((DATEDIF(G904,Z$4,"m"))&gt;=120,120,(DATEDIF(G904,Z$4,"m")))</f>
        <v>22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804.4666666666667</v>
      </c>
      <c r="U905" s="108">
        <f>SUBTOTAL(9,U903:U904)</f>
        <v>182.83333333333326</v>
      </c>
      <c r="V905" s="108">
        <f t="shared" si="133"/>
        <v>3585.5333333333333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858.03899999999999</v>
      </c>
      <c r="U907" s="15">
        <f t="shared" ref="U907:U908" si="136">T907-S907</f>
        <v>204.29499999999996</v>
      </c>
      <c r="V907" s="134">
        <f t="shared" ref="V907" si="137">N907-T907</f>
        <v>4046.0410000000002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21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858.03899999999999</v>
      </c>
      <c r="U908" s="15">
        <f t="shared" si="136"/>
        <v>204.29499999999996</v>
      </c>
      <c r="V908" s="134">
        <f>N908-T908</f>
        <v>4046.0410000000002</v>
      </c>
      <c r="W908" s="103" t="s">
        <v>2078</v>
      </c>
      <c r="X908" s="135"/>
      <c r="Y908" s="134"/>
      <c r="Z908" s="113">
        <f t="shared" si="138"/>
        <v>21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315.35700000000003</v>
      </c>
      <c r="U909" s="15">
        <f t="shared" ref="U909:U912" si="141">T909-S909</f>
        <v>75.085000000000008</v>
      </c>
      <c r="V909" s="134">
        <f t="shared" ref="V909:V912" si="142">N909-T909</f>
        <v>1487.683</v>
      </c>
      <c r="W909" s="103" t="s">
        <v>2078</v>
      </c>
      <c r="X909" s="135"/>
      <c r="Y909" s="134"/>
      <c r="Z909" s="113">
        <f t="shared" si="138"/>
        <v>21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315.35700000000003</v>
      </c>
      <c r="U910" s="15">
        <f t="shared" si="141"/>
        <v>75.085000000000008</v>
      </c>
      <c r="V910" s="134">
        <f t="shared" si="142"/>
        <v>1487.683</v>
      </c>
      <c r="W910" s="103" t="s">
        <v>2078</v>
      </c>
      <c r="X910" s="135"/>
      <c r="Y910" s="134"/>
      <c r="Z910" s="113">
        <f t="shared" si="138"/>
        <v>21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757.26699999999994</v>
      </c>
      <c r="U911" s="15">
        <f t="shared" si="141"/>
        <v>180.30166666666662</v>
      </c>
      <c r="V911" s="134">
        <f t="shared" si="142"/>
        <v>3570.973</v>
      </c>
      <c r="W911" s="103" t="s">
        <v>2078</v>
      </c>
      <c r="X911" s="135"/>
      <c r="Y911" s="134"/>
      <c r="Z911" s="113">
        <f t="shared" si="138"/>
        <v>21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757.26699999999994</v>
      </c>
      <c r="U912" s="15">
        <f t="shared" si="141"/>
        <v>180.30166666666662</v>
      </c>
      <c r="V912" s="134">
        <f t="shared" si="142"/>
        <v>3570.973</v>
      </c>
      <c r="W912" s="103" t="s">
        <v>2078</v>
      </c>
      <c r="X912" s="135"/>
      <c r="Y912" s="134"/>
      <c r="Z912" s="113">
        <f t="shared" si="138"/>
        <v>21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3861.3259999999996</v>
      </c>
      <c r="U913" s="108">
        <f t="shared" si="143"/>
        <v>919.36333333333323</v>
      </c>
      <c r="V913" s="108">
        <f t="shared" si="143"/>
        <v>18209.394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2165.666666666667</v>
      </c>
      <c r="U915" s="15">
        <f t="shared" ref="U915" si="144">T915-S915</f>
        <v>541.41666666666674</v>
      </c>
      <c r="V915" s="134">
        <f>N915-T915</f>
        <v>10829.333333333332</v>
      </c>
      <c r="W915" s="103"/>
      <c r="X915" s="135"/>
      <c r="Y915" s="134"/>
      <c r="Z915" s="113">
        <f>IF((DATEDIF(G915,Z$4,"m"))&gt;=120,120,(DATEDIF(G915,Z$4,"m")))</f>
        <v>20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2165.666666666667</v>
      </c>
      <c r="U916" s="108">
        <f t="shared" si="145"/>
        <v>541.41666666666674</v>
      </c>
      <c r="V916" s="108">
        <f t="shared" si="145"/>
        <v>10829.333333333332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836.8549999999999</v>
      </c>
      <c r="U918" s="15">
        <f t="shared" ref="U918:U922" si="147">T918-S918</f>
        <v>220.22500000000002</v>
      </c>
      <c r="V918" s="134">
        <f>N918-T918</f>
        <v>4449.5450000000001</v>
      </c>
      <c r="W918" s="103" t="s">
        <v>2078</v>
      </c>
      <c r="X918" s="135"/>
      <c r="Y918" s="134"/>
      <c r="Z918" s="113">
        <f>IF((DATEDIF(G918,Z$4,"m"))&gt;=120,120,(DATEDIF(G918,Z$4,"m")))</f>
        <v>19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1270.3083333333334</v>
      </c>
      <c r="U919" s="15">
        <f t="shared" si="147"/>
        <v>334.29166666666674</v>
      </c>
      <c r="V919" s="134">
        <f t="shared" ref="V919:V922" si="149">N919-T919</f>
        <v>6753.6916666666666</v>
      </c>
      <c r="W919" s="103" t="s">
        <v>2078</v>
      </c>
      <c r="X919" s="135"/>
      <c r="Y919" s="134"/>
      <c r="Z919" s="113">
        <f>IF((DATEDIF(G919,Z$4,"m"))&gt;=120,120,(DATEDIF(G919,Z$4,"m")))</f>
        <v>19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581.26700000000005</v>
      </c>
      <c r="U920" s="15">
        <f t="shared" si="147"/>
        <v>152.96500000000003</v>
      </c>
      <c r="V920" s="134">
        <f t="shared" si="149"/>
        <v>3090.893</v>
      </c>
      <c r="W920" s="103" t="s">
        <v>2078</v>
      </c>
      <c r="X920" s="135"/>
      <c r="Y920" s="134"/>
      <c r="Z920" s="113">
        <f>IF((DATEDIF(G920,Z$4,"m"))&gt;=120,120,(DATEDIF(G920,Z$4,"m")))</f>
        <v>19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1768.7796666666666</v>
      </c>
      <c r="U921" s="15">
        <f t="shared" si="147"/>
        <v>465.46833333333325</v>
      </c>
      <c r="V921" s="134">
        <f t="shared" si="149"/>
        <v>9403.4603333333325</v>
      </c>
      <c r="W921" s="103" t="s">
        <v>2078</v>
      </c>
      <c r="X921" s="135"/>
      <c r="Y921" s="134"/>
      <c r="Z921" s="113">
        <f>IF((DATEDIF(G921,Z$4,"m"))&gt;=120,120,(DATEDIF(G921,Z$4,"m")))</f>
        <v>19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661.23166666666668</v>
      </c>
      <c r="U922" s="15">
        <f t="shared" si="147"/>
        <v>174.00833333333333</v>
      </c>
      <c r="V922" s="134">
        <f t="shared" si="149"/>
        <v>3515.9683333333332</v>
      </c>
      <c r="W922" s="103" t="s">
        <v>2078</v>
      </c>
      <c r="X922" s="135"/>
      <c r="Y922" s="134"/>
      <c r="Z922" s="113">
        <f>IF((DATEDIF(G922,Z$4,"m"))&gt;=120,120,(DATEDIF(G922,Z$4,"m")))</f>
        <v>19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5118.4416666666666</v>
      </c>
      <c r="U923" s="108">
        <f>SUBTOTAL(9,U918:U922)</f>
        <v>1346.9583333333335</v>
      </c>
      <c r="V923" s="108">
        <f>SUBTOTAL(9,V918:V922)</f>
        <v>27213.558333333334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275.96999999999997</v>
      </c>
      <c r="U925" s="15">
        <f t="shared" ref="U925" si="150">T925-S925</f>
        <v>76.658333333333331</v>
      </c>
      <c r="V925" s="134">
        <f>N925-T925</f>
        <v>1564.83</v>
      </c>
      <c r="W925" s="103"/>
      <c r="X925" s="135"/>
      <c r="Y925" s="134"/>
      <c r="Z925" s="113">
        <f>IF((DATEDIF(G925,Z$4,"m"))&gt;=120,120,(DATEDIF(G925,Z$4,"m")))</f>
        <v>18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275.96999999999997</v>
      </c>
      <c r="U926" s="108">
        <f t="shared" si="151"/>
        <v>76.658333333333331</v>
      </c>
      <c r="V926" s="108">
        <f t="shared" si="151"/>
        <v>1564.83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33952.280833333338</v>
      </c>
      <c r="U928" s="114">
        <f>+U898+U901+U905+U913+U916+U923+U926</f>
        <v>7287.333333333333</v>
      </c>
      <c r="V928" s="114">
        <f>+V898+V901+V905+V913+V916+V923+V926</f>
        <v>140962.71916666665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1177.2787499999999</v>
      </c>
      <c r="U931" s="15">
        <f>T931-S931</f>
        <v>392.42624999999998</v>
      </c>
      <c r="V931" s="134">
        <f>N931-T931</f>
        <v>8241.9512500000001</v>
      </c>
      <c r="Z931" s="113">
        <f>IF((DATEDIF(G931,Z$4,"m"))&gt;=120,120,(DATEDIF(G931,Z$4,"m")))</f>
        <v>15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1177.2787499999999</v>
      </c>
      <c r="U932" s="108">
        <f t="shared" ref="U932:V932" si="152">SUM(U931)</f>
        <v>392.42624999999998</v>
      </c>
      <c r="V932" s="108">
        <f t="shared" si="152"/>
        <v>8241.9512500000001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1957.6591666666668</v>
      </c>
      <c r="U934" s="15">
        <f t="shared" ref="U934" si="154">T934-S934</f>
        <v>752.94583333333344</v>
      </c>
      <c r="V934" s="134">
        <f>N934-T934</f>
        <v>16114.040833333334</v>
      </c>
      <c r="W934" s="103" t="s">
        <v>2644</v>
      </c>
      <c r="X934" s="135"/>
      <c r="Y934" s="134"/>
      <c r="Z934" s="113">
        <f>IF((DATEDIF(G934,Z$4,"m"))&gt;=120,120,(DATEDIF(G934,Z$4,"m")))</f>
        <v>13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1957.6591666666668</v>
      </c>
      <c r="U935" s="108">
        <f t="shared" ref="U935:V935" si="155">SUM(U934)</f>
        <v>752.94583333333344</v>
      </c>
      <c r="V935" s="108">
        <f t="shared" si="155"/>
        <v>16114.040833333334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441.2283333333333</v>
      </c>
      <c r="U937" s="15">
        <f t="shared" ref="U937" si="158">T937-S937</f>
        <v>200.55833333333331</v>
      </c>
      <c r="V937" s="134">
        <f t="shared" ref="V937" si="159">N937-T937</f>
        <v>4373.1716666666662</v>
      </c>
      <c r="W937" s="103"/>
      <c r="X937" s="135"/>
      <c r="Y937" s="134"/>
      <c r="Z937" s="113">
        <f t="shared" ref="Z937:Z947" si="160">IF((DATEDIF(G937,Z$4,"m"))&gt;=120,120,(DATEDIF(G937,Z$4,"m")))</f>
        <v>11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441.2283333333333</v>
      </c>
      <c r="U938" s="15">
        <f t="shared" ref="U938:U940" si="163">T938-S938</f>
        <v>200.55833333333331</v>
      </c>
      <c r="V938" s="134">
        <f t="shared" ref="V938:V940" si="164">N938-T938</f>
        <v>4373.1716666666662</v>
      </c>
      <c r="W938" s="103"/>
      <c r="X938" s="135"/>
      <c r="Y938" s="134"/>
      <c r="Z938" s="113">
        <f t="shared" si="160"/>
        <v>11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441.2283333333333</v>
      </c>
      <c r="U939" s="15">
        <f t="shared" si="163"/>
        <v>200.55833333333331</v>
      </c>
      <c r="V939" s="134">
        <f t="shared" si="164"/>
        <v>4373.1716666666662</v>
      </c>
      <c r="W939" s="103"/>
      <c r="X939" s="135"/>
      <c r="Y939" s="134"/>
      <c r="Z939" s="113">
        <f t="shared" si="160"/>
        <v>11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441.2283333333333</v>
      </c>
      <c r="U940" s="15">
        <f t="shared" si="163"/>
        <v>200.55833333333331</v>
      </c>
      <c r="V940" s="134">
        <f t="shared" si="164"/>
        <v>4373.1716666666662</v>
      </c>
      <c r="W940" s="103"/>
      <c r="X940" s="135"/>
      <c r="Y940" s="134"/>
      <c r="Z940" s="113">
        <f t="shared" si="160"/>
        <v>11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799.47633333333329</v>
      </c>
      <c r="U941" s="15">
        <f t="shared" ref="U941" si="167">T941-S941</f>
        <v>363.39833333333331</v>
      </c>
      <c r="V941" s="134">
        <f t="shared" ref="V941" si="168">N941-T941</f>
        <v>7923.0836666666664</v>
      </c>
      <c r="W941" s="103"/>
      <c r="X941" s="135"/>
      <c r="Y941" s="134"/>
      <c r="Z941" s="113">
        <f t="shared" si="160"/>
        <v>11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799.47633333333329</v>
      </c>
      <c r="U942" s="15">
        <f t="shared" ref="U942:U946" si="171">T942-S942</f>
        <v>363.39833333333331</v>
      </c>
      <c r="V942" s="134">
        <f t="shared" ref="V942:V946" si="172">N942-T942</f>
        <v>7923.0836666666664</v>
      </c>
      <c r="W942" s="103"/>
      <c r="X942" s="135"/>
      <c r="Y942" s="134"/>
      <c r="Z942" s="113">
        <f t="shared" si="160"/>
        <v>11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799.47633333333329</v>
      </c>
      <c r="U943" s="15">
        <f t="shared" si="171"/>
        <v>363.39833333333331</v>
      </c>
      <c r="V943" s="134">
        <f t="shared" si="172"/>
        <v>7923.0836666666664</v>
      </c>
      <c r="W943" s="103"/>
      <c r="X943" s="135"/>
      <c r="Y943" s="134"/>
      <c r="Z943" s="113">
        <f t="shared" si="160"/>
        <v>11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799.47633333333329</v>
      </c>
      <c r="U944" s="15">
        <f t="shared" si="171"/>
        <v>363.39833333333331</v>
      </c>
      <c r="V944" s="134">
        <f t="shared" si="172"/>
        <v>7923.0836666666664</v>
      </c>
      <c r="W944" s="103"/>
      <c r="X944" s="135"/>
      <c r="Y944" s="134"/>
      <c r="Z944" s="113">
        <f t="shared" si="160"/>
        <v>11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799.47633333333329</v>
      </c>
      <c r="U945" s="15">
        <f t="shared" si="171"/>
        <v>363.39833333333331</v>
      </c>
      <c r="V945" s="134">
        <f t="shared" si="172"/>
        <v>7923.0836666666664</v>
      </c>
      <c r="W945" s="103"/>
      <c r="X945" s="135"/>
      <c r="Y945" s="134"/>
      <c r="Z945" s="113">
        <f t="shared" si="160"/>
        <v>11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799.47633333333329</v>
      </c>
      <c r="U946" s="15">
        <f t="shared" si="171"/>
        <v>363.39833333333331</v>
      </c>
      <c r="V946" s="134">
        <f t="shared" si="172"/>
        <v>7923.0836666666664</v>
      </c>
      <c r="W946" s="103"/>
      <c r="X946" s="135"/>
      <c r="Y946" s="134"/>
      <c r="Z946" s="113">
        <f t="shared" si="160"/>
        <v>11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2013.4308333333336</v>
      </c>
      <c r="U947" s="15">
        <f t="shared" ref="U947" si="174">T947-S947</f>
        <v>915.19583333333344</v>
      </c>
      <c r="V947" s="134">
        <f t="shared" ref="V947" si="175">N947-T947</f>
        <v>19952.269166666669</v>
      </c>
      <c r="W947" s="103"/>
      <c r="X947" s="135"/>
      <c r="Y947" s="134"/>
      <c r="Z947" s="113">
        <f t="shared" si="160"/>
        <v>11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8575.202166666666</v>
      </c>
      <c r="U948" s="108">
        <f>SUBTOTAL(9,U937:U947)</f>
        <v>3897.8191666666671</v>
      </c>
      <c r="V948" s="108">
        <f>SUBTOTAL(9,V937:V947)</f>
        <v>84983.457833333334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413.70333333333326</v>
      </c>
      <c r="U950" s="15">
        <f t="shared" ref="U950" si="177">T950-S950</f>
        <v>206.85166666666663</v>
      </c>
      <c r="V950" s="134">
        <f t="shared" ref="V950" si="178">N950-T950</f>
        <v>4551.7366666666667</v>
      </c>
      <c r="W950" s="103"/>
      <c r="X950" s="135"/>
      <c r="Y950" s="134"/>
      <c r="Z950" s="113">
        <f>IF((DATEDIF(G950,Z$4,"m"))&gt;=120,120,(DATEDIF(G950,Z$4,"m")))</f>
        <v>10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413.70333333333326</v>
      </c>
      <c r="U951" s="108">
        <f t="shared" ref="U951:V951" si="179">SUM(U950)</f>
        <v>206.85166666666663</v>
      </c>
      <c r="V951" s="108">
        <f t="shared" si="179"/>
        <v>4551.7366666666667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643.3605</v>
      </c>
      <c r="U953" s="15">
        <f t="shared" ref="U953" si="181">T953-S953</f>
        <v>357.42250000000001</v>
      </c>
      <c r="V953" s="134">
        <f t="shared" ref="V953" si="182">N953-T953</f>
        <v>7935.7794999999996</v>
      </c>
      <c r="W953" s="103"/>
      <c r="X953" s="135"/>
      <c r="Y953" s="134"/>
      <c r="Z953" s="113">
        <f>IF((DATEDIF(G953,Z$4,"m"))&gt;=120,120,(DATEDIF(G953,Z$4,"m")))</f>
        <v>9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643.3605</v>
      </c>
      <c r="U954" s="15">
        <f t="shared" ref="U954:U955" si="185">T954-S954</f>
        <v>357.42250000000001</v>
      </c>
      <c r="V954" s="134">
        <f t="shared" ref="V954:V955" si="186">N954-T954</f>
        <v>7935.7794999999996</v>
      </c>
      <c r="W954" s="103"/>
      <c r="X954" s="135"/>
      <c r="Y954" s="134"/>
      <c r="Z954" s="113">
        <f>IF((DATEDIF(G954,Z$4,"m"))&gt;=120,120,(DATEDIF(G954,Z$4,"m")))</f>
        <v>9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643.3605</v>
      </c>
      <c r="U955" s="15">
        <f t="shared" si="185"/>
        <v>357.42250000000001</v>
      </c>
      <c r="V955" s="134">
        <f t="shared" si="186"/>
        <v>7935.7794999999996</v>
      </c>
      <c r="W955" s="103"/>
      <c r="X955" s="135"/>
      <c r="Y955" s="134"/>
      <c r="Z955" s="113">
        <f>IF((DATEDIF(G955,Z$4,"m"))&gt;=120,120,(DATEDIF(G955,Z$4,"m")))</f>
        <v>9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1930.0815</v>
      </c>
      <c r="U956" s="108">
        <f t="shared" si="187"/>
        <v>1072.2674999999999</v>
      </c>
      <c r="V956" s="108">
        <f t="shared" si="187"/>
        <v>23807.338499999998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344.10833333333335</v>
      </c>
      <c r="U958" s="15">
        <f t="shared" ref="U958:U961" si="190">T958-S958</f>
        <v>245.79166666666669</v>
      </c>
      <c r="V958" s="134">
        <f t="shared" ref="V958:V961" si="191">N958-T958</f>
        <v>5555.8916666666664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7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280.78166666666664</v>
      </c>
      <c r="U959" s="15">
        <f t="shared" si="190"/>
        <v>200.55833333333331</v>
      </c>
      <c r="V959" s="134">
        <f t="shared" si="191"/>
        <v>4533.6183333333329</v>
      </c>
      <c r="W959" s="103"/>
      <c r="X959" s="135"/>
      <c r="Y959" s="134"/>
      <c r="Z959" s="113">
        <f t="shared" si="192"/>
        <v>7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280.78166666666664</v>
      </c>
      <c r="U960" s="15">
        <f t="shared" si="190"/>
        <v>200.55833333333331</v>
      </c>
      <c r="V960" s="134">
        <f t="shared" si="191"/>
        <v>4533.6183333333329</v>
      </c>
      <c r="W960" s="103"/>
      <c r="X960" s="135"/>
      <c r="Y960" s="134"/>
      <c r="Z960" s="113">
        <f t="shared" si="192"/>
        <v>7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411.56499999999994</v>
      </c>
      <c r="U961" s="15">
        <f t="shared" si="190"/>
        <v>293.97499999999997</v>
      </c>
      <c r="V961" s="134">
        <f t="shared" si="191"/>
        <v>6644.835</v>
      </c>
      <c r="W961" s="103"/>
      <c r="X961" s="135"/>
      <c r="Y961" s="134"/>
      <c r="Z961" s="113">
        <f t="shared" si="192"/>
        <v>7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411.56499999999994</v>
      </c>
      <c r="U962" s="15">
        <f t="shared" ref="U962:U964" si="195">T962-S962</f>
        <v>293.97499999999997</v>
      </c>
      <c r="V962" s="134">
        <f t="shared" ref="V962:V964" si="196">N962-T962</f>
        <v>6644.835</v>
      </c>
      <c r="W962" s="103"/>
      <c r="X962" s="135"/>
      <c r="Y962" s="134"/>
      <c r="Z962" s="113">
        <f t="shared" si="192"/>
        <v>7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411.56499999999994</v>
      </c>
      <c r="U963" s="15">
        <f t="shared" si="195"/>
        <v>293.97499999999997</v>
      </c>
      <c r="V963" s="134">
        <f t="shared" si="196"/>
        <v>6644.835</v>
      </c>
      <c r="W963" s="103"/>
      <c r="X963" s="135"/>
      <c r="Y963" s="134"/>
      <c r="Z963" s="113">
        <f t="shared" si="192"/>
        <v>7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411.56499999999994</v>
      </c>
      <c r="U964" s="15">
        <f t="shared" si="195"/>
        <v>293.97499999999997</v>
      </c>
      <c r="V964" s="134">
        <f t="shared" si="196"/>
        <v>6644.835</v>
      </c>
      <c r="W964" s="103"/>
      <c r="X964" s="135"/>
      <c r="Y964" s="134"/>
      <c r="Z964" s="113">
        <f t="shared" si="192"/>
        <v>7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425.12140737500005</v>
      </c>
      <c r="U966" s="15">
        <f t="shared" ref="U966:U969" si="199">T966-S966</f>
        <v>303.65814812500003</v>
      </c>
      <c r="V966" s="134">
        <f t="shared" ref="V966:V969" si="200">N966-T966</f>
        <v>6863.6741476249999</v>
      </c>
      <c r="W966" s="103"/>
      <c r="X966" s="135"/>
      <c r="Y966" s="134"/>
      <c r="Z966" s="113">
        <f>IF((DATEDIF(G966,Z$4,"m"))&gt;=120,120,(DATEDIF(G966,Z$4,"m")))</f>
        <v>7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425.12140737500005</v>
      </c>
      <c r="U967" s="15">
        <f t="shared" si="199"/>
        <v>303.65814812500003</v>
      </c>
      <c r="V967" s="134">
        <f t="shared" si="200"/>
        <v>6863.6741476249999</v>
      </c>
      <c r="W967" s="103"/>
      <c r="X967" s="135"/>
      <c r="Y967" s="134"/>
      <c r="Z967" s="113">
        <f>IF((DATEDIF(G967,Z$4,"m"))&gt;=120,120,(DATEDIF(G967,Z$4,"m")))</f>
        <v>7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357.875</v>
      </c>
      <c r="U968" s="15">
        <f t="shared" si="199"/>
        <v>255.625</v>
      </c>
      <c r="V968" s="134">
        <f t="shared" si="200"/>
        <v>5778.125</v>
      </c>
      <c r="W968" s="103"/>
      <c r="X968" s="135"/>
      <c r="Y968" s="134"/>
      <c r="Z968" s="113">
        <f>IF((DATEDIF(G968,Z$4,"m"))&gt;=120,120,(DATEDIF(G968,Z$4,"m")))</f>
        <v>7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280.78166666666664</v>
      </c>
      <c r="U969" s="15">
        <f t="shared" si="199"/>
        <v>200.55833333333331</v>
      </c>
      <c r="V969" s="134">
        <f t="shared" si="200"/>
        <v>4533.6183333333329</v>
      </c>
      <c r="W969" s="103"/>
      <c r="X969" s="135"/>
      <c r="Y969" s="134"/>
      <c r="Z969" s="113">
        <f>IF((DATEDIF(G969,Z$4,"m"))&gt;=120,120,(DATEDIF(G969,Z$4,"m")))</f>
        <v>7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4040.831148083334</v>
      </c>
      <c r="U970" s="108">
        <f>SUBTOTAL(9,U958:U969)</f>
        <v>2886.3079629166664</v>
      </c>
      <c r="V970" s="108">
        <f>SUBTOTAL(9,V958:V969)</f>
        <v>65241.559961916668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1161.0700000000002</v>
      </c>
      <c r="U974" s="15">
        <f>T974-S974</f>
        <v>967.55833333333351</v>
      </c>
      <c r="V974" s="134">
        <f t="shared" ref="V974:V975" si="203">N974-T974</f>
        <v>22061.33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6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240.67</v>
      </c>
      <c r="U975" s="15">
        <f t="shared" ref="U975" si="205">T975-S975</f>
        <v>200.55833333333334</v>
      </c>
      <c r="V975" s="134">
        <f t="shared" si="203"/>
        <v>4573.7299999999996</v>
      </c>
      <c r="W975" s="103"/>
      <c r="X975" s="135"/>
      <c r="Y975" s="134"/>
      <c r="Z975" s="113">
        <f t="shared" si="204"/>
        <v>6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240.67</v>
      </c>
      <c r="U976" s="15">
        <f t="shared" ref="U976:U977" si="208">T976-S976</f>
        <v>200.55833333333334</v>
      </c>
      <c r="V976" s="134">
        <f t="shared" ref="V976:V977" si="209">N976-T976</f>
        <v>4573.7299999999996</v>
      </c>
      <c r="W976" s="103"/>
      <c r="X976" s="135"/>
      <c r="Y976" s="134"/>
      <c r="Z976" s="113">
        <f t="shared" si="204"/>
        <v>6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240.67</v>
      </c>
      <c r="U977" s="15">
        <f t="shared" si="208"/>
        <v>200.55833333333334</v>
      </c>
      <c r="V977" s="134">
        <f t="shared" si="209"/>
        <v>4573.7299999999996</v>
      </c>
      <c r="W977" s="103"/>
      <c r="X977" s="135"/>
      <c r="Y977" s="134"/>
      <c r="Z977" s="113">
        <f t="shared" si="204"/>
        <v>6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352.77</v>
      </c>
      <c r="U978" s="15">
        <f t="shared" ref="U978" si="212">T978-S978</f>
        <v>293.97499999999997</v>
      </c>
      <c r="V978" s="134">
        <f t="shared" ref="V978" si="213">N978-T978</f>
        <v>6703.6299999999992</v>
      </c>
      <c r="W978" s="103"/>
      <c r="X978" s="135"/>
      <c r="Y978" s="134"/>
      <c r="Z978" s="113">
        <f t="shared" si="204"/>
        <v>6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352.77</v>
      </c>
      <c r="U979" s="15">
        <f t="shared" ref="U979:U992" si="216">T979-S979</f>
        <v>293.97499999999997</v>
      </c>
      <c r="V979" s="134">
        <f t="shared" ref="V979:V992" si="217">N979-T979</f>
        <v>6703.6299999999992</v>
      </c>
      <c r="W979" s="103"/>
      <c r="X979" s="135"/>
      <c r="Y979" s="134"/>
      <c r="Z979" s="113">
        <f t="shared" si="204"/>
        <v>6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352.77</v>
      </c>
      <c r="U980" s="15">
        <f t="shared" si="216"/>
        <v>293.97499999999997</v>
      </c>
      <c r="V980" s="134">
        <f t="shared" si="217"/>
        <v>6703.6299999999992</v>
      </c>
      <c r="W980" s="103"/>
      <c r="X980" s="135"/>
      <c r="Y980" s="134"/>
      <c r="Z980" s="113">
        <f t="shared" si="204"/>
        <v>6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352.77</v>
      </c>
      <c r="U981" s="15">
        <f t="shared" si="216"/>
        <v>293.97499999999997</v>
      </c>
      <c r="V981" s="134">
        <f t="shared" si="217"/>
        <v>6703.6299999999992</v>
      </c>
      <c r="W981" s="103"/>
      <c r="X981" s="135"/>
      <c r="Y981" s="134"/>
      <c r="Z981" s="113">
        <f t="shared" si="204"/>
        <v>6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352.77</v>
      </c>
      <c r="U982" s="15">
        <f t="shared" si="216"/>
        <v>293.97499999999997</v>
      </c>
      <c r="V982" s="134">
        <f t="shared" si="217"/>
        <v>6703.6299999999992</v>
      </c>
      <c r="W982" s="103"/>
      <c r="X982" s="135"/>
      <c r="Y982" s="134"/>
      <c r="Z982" s="113">
        <f t="shared" si="204"/>
        <v>6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352.77</v>
      </c>
      <c r="U983" s="15">
        <f t="shared" si="216"/>
        <v>293.97499999999997</v>
      </c>
      <c r="V983" s="134">
        <f t="shared" si="217"/>
        <v>6703.6299999999992</v>
      </c>
      <c r="W983" s="103"/>
      <c r="X983" s="135"/>
      <c r="Y983" s="134"/>
      <c r="Z983" s="113">
        <f t="shared" si="204"/>
        <v>6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245.154</v>
      </c>
      <c r="U984" s="15">
        <f t="shared" si="216"/>
        <v>204.29499999999999</v>
      </c>
      <c r="V984" s="134">
        <f t="shared" si="217"/>
        <v>4658.9259999999995</v>
      </c>
      <c r="W984" s="103" t="s">
        <v>2078</v>
      </c>
      <c r="X984" s="135"/>
      <c r="Y984" s="134"/>
      <c r="Z984" s="113">
        <f t="shared" si="204"/>
        <v>6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90.102000000000004</v>
      </c>
      <c r="U985" s="15">
        <f t="shared" si="216"/>
        <v>75.085000000000008</v>
      </c>
      <c r="V985" s="134">
        <f t="shared" si="217"/>
        <v>1712.9379999999999</v>
      </c>
      <c r="W985" s="103" t="s">
        <v>2078</v>
      </c>
      <c r="X985" s="135"/>
      <c r="Y985" s="134"/>
      <c r="Z985" s="113">
        <f t="shared" si="204"/>
        <v>6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195.82999999999998</v>
      </c>
      <c r="U986" s="15">
        <f t="shared" si="216"/>
        <v>163.19166666666666</v>
      </c>
      <c r="V986" s="134">
        <f t="shared" si="217"/>
        <v>3721.77</v>
      </c>
      <c r="W986" s="103" t="s">
        <v>2078</v>
      </c>
      <c r="X986" s="135"/>
      <c r="Y986" s="134"/>
      <c r="Z986" s="113">
        <f t="shared" si="204"/>
        <v>6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436.07799999999997</v>
      </c>
      <c r="U987" s="15">
        <f t="shared" si="216"/>
        <v>363.39833333333331</v>
      </c>
      <c r="V987" s="134">
        <f t="shared" si="217"/>
        <v>8286.482</v>
      </c>
      <c r="W987" s="103"/>
      <c r="X987" s="135"/>
      <c r="Y987" s="134"/>
      <c r="Z987" s="113">
        <f t="shared" si="204"/>
        <v>6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436.07799999999997</v>
      </c>
      <c r="U988" s="15">
        <f t="shared" si="216"/>
        <v>363.39833333333331</v>
      </c>
      <c r="V988" s="134">
        <f t="shared" si="217"/>
        <v>8286.482</v>
      </c>
      <c r="W988" s="103"/>
      <c r="X988" s="135"/>
      <c r="Y988" s="134"/>
      <c r="Z988" s="113">
        <f t="shared" si="204"/>
        <v>6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436.07799999999997</v>
      </c>
      <c r="U989" s="15">
        <f t="shared" si="216"/>
        <v>363.39833333333331</v>
      </c>
      <c r="V989" s="134">
        <f t="shared" si="217"/>
        <v>8286.482</v>
      </c>
      <c r="W989" s="103"/>
      <c r="X989" s="135"/>
      <c r="Y989" s="134"/>
      <c r="Z989" s="113">
        <f t="shared" si="204"/>
        <v>6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436.07799999999997</v>
      </c>
      <c r="U990" s="15">
        <f t="shared" si="216"/>
        <v>363.39833333333331</v>
      </c>
      <c r="V990" s="134">
        <f t="shared" si="217"/>
        <v>8286.482</v>
      </c>
      <c r="W990" s="103"/>
      <c r="X990" s="135"/>
      <c r="Y990" s="134"/>
      <c r="Z990" s="113">
        <f t="shared" si="204"/>
        <v>6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436.07799999999997</v>
      </c>
      <c r="U991" s="15">
        <f t="shared" si="216"/>
        <v>363.39833333333331</v>
      </c>
      <c r="V991" s="134">
        <f t="shared" si="217"/>
        <v>8286.482</v>
      </c>
      <c r="W991" s="103"/>
      <c r="X991" s="135"/>
      <c r="Y991" s="134"/>
      <c r="Z991" s="113">
        <f t="shared" si="204"/>
        <v>6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436.07799999999997</v>
      </c>
      <c r="U992" s="15">
        <f t="shared" si="216"/>
        <v>363.39833333333331</v>
      </c>
      <c r="V992" s="134">
        <f t="shared" si="217"/>
        <v>8286.482</v>
      </c>
      <c r="W992" s="103"/>
      <c r="X992" s="135"/>
      <c r="Y992" s="134"/>
      <c r="Z992" s="113">
        <f t="shared" si="204"/>
        <v>6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7147.2539999999972</v>
      </c>
      <c r="U993" s="108">
        <f t="shared" ref="U993:V993" si="218">SUM(U974:U992)</f>
        <v>5956.045000000001</v>
      </c>
      <c r="V993" s="108">
        <f t="shared" si="218"/>
        <v>135816.826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25242.010064749997</v>
      </c>
      <c r="U996" s="114">
        <f>+U932+U935+U948+U951+U970+U956+U993</f>
        <v>15164.663379583333</v>
      </c>
      <c r="V996" s="114">
        <f>+V932+V935+V948+V951+V970+V956+V993</f>
        <v>338756.91104525002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6475770.7412188472</v>
      </c>
      <c r="U1000" s="293">
        <f>+U893+U928+U996</f>
        <v>266097.92980089528</v>
      </c>
      <c r="V1000" s="293">
        <f>+V893+V928+V996</f>
        <v>2892049.3893359723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topLeftCell="F1" zoomScaleNormal="100" workbookViewId="0">
      <selection activeCell="Q14" sqref="Q1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2642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31 de Mayo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42886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Mayo 2017</v>
      </c>
      <c r="T7" s="10" t="str">
        <f>+'Camaras Fotograficas y de Video'!$T$6</f>
        <v>Deprec. a Registrar Mayo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1679.2</v>
      </c>
      <c r="T8" s="15">
        <f>S8-R8</f>
        <v>524.75</v>
      </c>
      <c r="U8" s="134">
        <f>N8-S8</f>
        <v>10915.8</v>
      </c>
      <c r="X8" s="485">
        <f>((2011-J8)*12)+(12-I8)+1</f>
        <v>31</v>
      </c>
      <c r="Y8" s="77"/>
      <c r="Z8" s="43">
        <f>IF((DATEDIF(G8,Z$5,"m"))&gt;=60,60,(DATEDIF(G8,Z$5,"m")))</f>
        <v>16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232.98275000000001</v>
      </c>
      <c r="T9" s="15">
        <f>S9-R9</f>
        <v>166.41624999999999</v>
      </c>
      <c r="U9" s="134">
        <f>N9-S9</f>
        <v>3762.0072499999997</v>
      </c>
      <c r="X9" s="485">
        <f>((2011-J9)*12)+(12-I9)+1</f>
        <v>31</v>
      </c>
      <c r="Y9" s="77"/>
      <c r="Z9" s="43">
        <f>IF((DATEDIF(G9,Z$5,"m"))&gt;=60,60,(DATEDIF(G9,Z$5,"m")))</f>
        <v>7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271.19166666666666</v>
      </c>
      <c r="T10" s="15">
        <f>S10-R10</f>
        <v>193.70833333333331</v>
      </c>
      <c r="U10" s="134">
        <f>N10-S10</f>
        <v>4378.8083333333334</v>
      </c>
      <c r="X10" s="485">
        <f>((2011-J10)*12)+(12-I10)+1</f>
        <v>31</v>
      </c>
      <c r="Y10" s="77"/>
      <c r="Z10" s="43">
        <f>IF((DATEDIF(G10,Z$5,"m"))&gt;=60,60,(DATEDIF(G10,Z$5,"m")))</f>
        <v>7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684.7</v>
      </c>
      <c r="T11" s="15">
        <f>S11-R11</f>
        <v>570.58333333333337</v>
      </c>
      <c r="U11" s="134">
        <f>N11-S11</f>
        <v>13010.3</v>
      </c>
      <c r="X11" s="485">
        <f>((2011-J11)*12)+(12-I11)+1</f>
        <v>31</v>
      </c>
      <c r="Y11" s="77"/>
      <c r="Z11" s="43">
        <f>IF((DATEDIF(G11,Z$5,"m"))&gt;=60,60,(DATEDIF(G11,Z$5,"m")))</f>
        <v>6</v>
      </c>
    </row>
    <row r="12" spans="1:26" ht="19.5" customHeight="1" thickBot="1" x14ac:dyDescent="0.3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>(((N12)-1)/10)/12</f>
        <v>15.783333333333333</v>
      </c>
      <c r="R12" s="5">
        <v>0</v>
      </c>
      <c r="S12" s="312">
        <f>Z12*Q12</f>
        <v>47.35</v>
      </c>
      <c r="T12" s="15">
        <f>S12-R12</f>
        <v>47.35</v>
      </c>
      <c r="U12" s="134">
        <f>N12-S12</f>
        <v>1847.65</v>
      </c>
      <c r="X12" s="485">
        <f>((2011-J12)*12)+(12-I12)+1</f>
        <v>31</v>
      </c>
      <c r="Y12" s="77"/>
      <c r="Z12" s="43">
        <f>IF((DATEDIF(G12,Z$5,"m"))&gt;=60,60,(DATEDIF(G12,Z$5,"m")))</f>
        <v>3</v>
      </c>
    </row>
    <row r="13" spans="1:26" ht="16.5" thickBot="1" x14ac:dyDescent="0.3">
      <c r="B13" s="486" t="s">
        <v>2265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36829.99</v>
      </c>
      <c r="O13" s="488"/>
      <c r="P13" s="488"/>
      <c r="Q13" s="487">
        <f>SUM(Q8:Q12)</f>
        <v>306.87491666666671</v>
      </c>
      <c r="R13" s="487">
        <v>1412.6165000000001</v>
      </c>
      <c r="S13" s="487">
        <f>SUM(S8:S12)</f>
        <v>2915.4244166666663</v>
      </c>
      <c r="T13" s="487">
        <f>SUM(T8:T12)</f>
        <v>1502.8079166666666</v>
      </c>
      <c r="U13" s="487">
        <f>SUM(U8:U12)</f>
        <v>33914.565583333329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4"/>
  <sheetViews>
    <sheetView topLeftCell="K31" zoomScaleNormal="100" workbookViewId="0">
      <selection activeCell="Q51" sqref="Q5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2762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31 de Mayo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42886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Mayo 2017</v>
      </c>
      <c r="T7" s="10" t="str">
        <f>+'Camaras Fotograficas y de Video'!$T$6</f>
        <v>Deprec. a Registrar Mayo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43786.558333333327</v>
      </c>
      <c r="T8" s="15">
        <f>S8-R8</f>
        <v>1937.4583333333358</v>
      </c>
      <c r="U8" s="378">
        <f>N8-S8</f>
        <v>2713.441666666673</v>
      </c>
      <c r="Z8" s="43">
        <f t="shared" ref="Z8:Z16" si="1">IF((DATEDIF(G8,Z$5,"m"))&gt;=120,120,(DATEDIF(G8,Z$5,"m")))</f>
        <v>113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16760.725000000002</v>
      </c>
      <c r="T9" s="15">
        <f>S9-R9</f>
        <v>741.625</v>
      </c>
      <c r="U9" s="378">
        <f>N9-S9</f>
        <v>1039.2749999999978</v>
      </c>
      <c r="Z9" s="43">
        <f t="shared" si="1"/>
        <v>113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16760.725000000002</v>
      </c>
      <c r="T17" s="15">
        <f>S17-R17</f>
        <v>741.625</v>
      </c>
      <c r="U17" s="378">
        <f>N17-S17</f>
        <v>1039.2749999999978</v>
      </c>
      <c r="Z17" s="43">
        <f>IF((DATEDIF(G17,Z$5,"m"))&gt;=120,120,(DATEDIF(G17,Z$5,"m")))</f>
        <v>113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16760.725000000002</v>
      </c>
      <c r="T18" s="15">
        <f>S18-R18</f>
        <v>741.625</v>
      </c>
      <c r="U18" s="378">
        <f>N18-S18</f>
        <v>1039.2749999999978</v>
      </c>
      <c r="Z18" s="43">
        <f>IF((DATEDIF(G18,Z$5,"m"))&gt;=120,120,(DATEDIF(G18,Z$5,"m")))</f>
        <v>113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23291.308333333331</v>
      </c>
      <c r="T19" s="15">
        <f>S19-R19</f>
        <v>2708.2916666666642</v>
      </c>
      <c r="U19" s="378">
        <f>N19-S19</f>
        <v>41708.691666666666</v>
      </c>
      <c r="V19" s="390">
        <v>18602</v>
      </c>
      <c r="Z19" s="43">
        <f>IF((DATEDIF(G19,Z$5,"m"))&gt;=120,120,(DATEDIF(G19,Z$5,"m")))</f>
        <v>43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387858.44166666665</v>
      </c>
      <c r="T20" s="577">
        <f>SUM(T8:T19)</f>
        <v>6870.625</v>
      </c>
      <c r="U20" s="577">
        <f>SUM(U8:U19)</f>
        <v>47546.958333333328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14746.216500000004</v>
      </c>
      <c r="T23" s="15">
        <f>S23-R23</f>
        <v>695.57625000000007</v>
      </c>
      <c r="U23" s="312">
        <f>N23-S23</f>
        <v>1948.6134999999977</v>
      </c>
      <c r="V23" s="244">
        <v>11224</v>
      </c>
      <c r="W23" s="311"/>
      <c r="X23" s="312"/>
      <c r="Z23" s="43">
        <f>IF((DATEDIF(G23,Z$5,"m"))&gt;=120,120,(DATEDIF(G23,Z$5,"m")))</f>
        <v>106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63248.158676494546</v>
      </c>
      <c r="T24" s="15">
        <f>S24-R24</f>
        <v>3070.2989648783696</v>
      </c>
      <c r="U24" s="312">
        <f>N24-S24</f>
        <v>10440.016480586484</v>
      </c>
      <c r="V24" s="244">
        <v>11645</v>
      </c>
      <c r="W24" s="311"/>
      <c r="X24" s="312"/>
      <c r="Z24" s="43">
        <f>IF((DATEDIF(G24,Z$5,"m"))&gt;=120,120,(DATEDIF(G24,Z$5,"m")))</f>
        <v>103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60021.171679642874</v>
      </c>
      <c r="T25" s="15">
        <f>S25-R25</f>
        <v>2913.649110662278</v>
      </c>
      <c r="U25" s="312">
        <f>N25-S25</f>
        <v>9907.4069762517393</v>
      </c>
      <c r="V25" s="244">
        <v>11645</v>
      </c>
      <c r="W25" s="311"/>
      <c r="X25" s="312"/>
      <c r="Z25" s="43">
        <f>IF((DATEDIF(G25,Z$5,"m"))&gt;=120,120,(DATEDIF(G25,Z$5,"m")))</f>
        <v>103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218604.5468561374</v>
      </c>
      <c r="T26" s="577">
        <f>SUM(T22:T25)</f>
        <v>6679.5243255406476</v>
      </c>
      <c r="U26" s="577">
        <f>SUM(U22:U25)</f>
        <v>22297.036956838238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21943.826666666668</v>
      </c>
      <c r="T28" s="15">
        <f t="shared" ref="T28:T38" si="5">S28-R28</f>
        <v>1246.8083333333343</v>
      </c>
      <c r="U28" s="134">
        <f t="shared" ref="U28:U36" si="6">N28-S28</f>
        <v>7980.5733333333337</v>
      </c>
      <c r="Z28" s="43">
        <f>IF((DATEDIF(G28,Z$5,"m"))&gt;=120,120,(DATEDIF(G28,Z$5,"m")))</f>
        <v>88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54266.292666666668</v>
      </c>
      <c r="T29" s="15">
        <f t="shared" si="5"/>
        <v>3083.3120833333378</v>
      </c>
      <c r="U29" s="134">
        <f t="shared" si="6"/>
        <v>19734.197333333337</v>
      </c>
      <c r="Z29" s="43">
        <f t="shared" ref="Z29" si="7">IF((DATEDIF(G29,Z$5,"m"))&gt;=120,120,(DATEDIF(G29,Z$5,"m")))</f>
        <v>88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15707.332666666669</v>
      </c>
      <c r="T30" s="15">
        <f t="shared" si="5"/>
        <v>892.46208333333379</v>
      </c>
      <c r="U30" s="312">
        <f t="shared" si="6"/>
        <v>5712.7573333333312</v>
      </c>
      <c r="X30" s="312"/>
      <c r="Z30" s="43">
        <f t="shared" ref="Z30:Z38" si="8">IF((DATEDIF(G30,Z$5,"m"))&gt;=120,120,(DATEDIF(G30,Z$5,"m")))</f>
        <v>88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15707.332666666669</v>
      </c>
      <c r="T31" s="15">
        <f t="shared" si="5"/>
        <v>892.46208333333379</v>
      </c>
      <c r="U31" s="312">
        <f t="shared" si="6"/>
        <v>5712.7573333333312</v>
      </c>
      <c r="X31" s="312"/>
      <c r="Z31" s="43">
        <f t="shared" si="8"/>
        <v>88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15707.332666666669</v>
      </c>
      <c r="T32" s="15">
        <f t="shared" si="5"/>
        <v>892.46208333333379</v>
      </c>
      <c r="U32" s="312">
        <f t="shared" si="6"/>
        <v>5712.7573333333312</v>
      </c>
      <c r="X32" s="312"/>
      <c r="Z32" s="43">
        <f t="shared" si="8"/>
        <v>88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15707.332666666669</v>
      </c>
      <c r="T33" s="15">
        <f t="shared" si="5"/>
        <v>892.46208333333379</v>
      </c>
      <c r="U33" s="312">
        <f t="shared" si="6"/>
        <v>5712.7573333333312</v>
      </c>
      <c r="X33" s="312"/>
      <c r="Z33" s="43">
        <f t="shared" si="8"/>
        <v>88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15707.332666666669</v>
      </c>
      <c r="T34" s="15">
        <f t="shared" si="5"/>
        <v>892.46208333333379</v>
      </c>
      <c r="U34" s="312">
        <f t="shared" si="6"/>
        <v>5712.7573333333312</v>
      </c>
      <c r="X34" s="312"/>
      <c r="Z34" s="43">
        <f t="shared" si="8"/>
        <v>88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15707.332666666669</v>
      </c>
      <c r="T35" s="15">
        <f t="shared" si="5"/>
        <v>892.46208333333379</v>
      </c>
      <c r="U35" s="312">
        <f t="shared" si="6"/>
        <v>5712.7573333333312</v>
      </c>
      <c r="X35" s="312"/>
      <c r="Z35" s="43">
        <f t="shared" si="8"/>
        <v>88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15707.332666666669</v>
      </c>
      <c r="T36" s="15">
        <f t="shared" si="5"/>
        <v>892.46208333333379</v>
      </c>
      <c r="U36" s="312">
        <f t="shared" si="6"/>
        <v>5712.7573333333312</v>
      </c>
      <c r="X36" s="312"/>
      <c r="Z36" s="43">
        <f t="shared" si="8"/>
        <v>88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25630.19666666667</v>
      </c>
      <c r="T37" s="15">
        <f t="shared" si="5"/>
        <v>1830.7283333333326</v>
      </c>
      <c r="U37" s="312">
        <v>20139.011666666665</v>
      </c>
      <c r="V37" s="555"/>
      <c r="X37" s="312"/>
      <c r="Z37" s="43">
        <f t="shared" si="8"/>
        <v>70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53496.708333333336</v>
      </c>
      <c r="T38" s="15">
        <f t="shared" si="5"/>
        <v>3992.2916666666642</v>
      </c>
      <c r="U38" s="312">
        <v>46311.583333333328</v>
      </c>
      <c r="V38" s="363"/>
      <c r="X38" s="312"/>
      <c r="Z38" s="43">
        <f t="shared" si="8"/>
        <v>67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265288.35299999994</v>
      </c>
      <c r="T39" s="114">
        <f>SUM(T28:T38)</f>
        <v>16400.375000000007</v>
      </c>
      <c r="U39" s="114">
        <f>SUM(U28:U38)</f>
        <v>134154.66699999996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483892.89985613734</v>
      </c>
      <c r="T41" s="114">
        <f>+T39+T26</f>
        <v>23079.899325540653</v>
      </c>
      <c r="U41" s="114">
        <f>+U39+U26</f>
        <v>156451.7039568382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3559.8653333333336</v>
      </c>
      <c r="T43" s="15">
        <f>S43-R43</f>
        <v>1112.4579166666667</v>
      </c>
      <c r="U43" s="134">
        <f>N43-S43</f>
        <v>23140.124666666667</v>
      </c>
      <c r="X43" s="485">
        <f>((2011-J43)*12)+(12-I43)+1</f>
        <v>31</v>
      </c>
      <c r="Y43" s="77"/>
      <c r="Z43" s="43">
        <f>IF((DATEDIF(G43,Z$5,"m"))&gt;=120,120,(DATEDIF(G43,Z$5,"m")))</f>
        <v>16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4069.6308333333336</v>
      </c>
      <c r="T44" s="15">
        <f t="shared" ref="T44" si="11">S44-R44</f>
        <v>2906.8791666666666</v>
      </c>
      <c r="U44" s="134">
        <f t="shared" ref="U44" si="12">N44-S44</f>
        <v>65696.469166666677</v>
      </c>
      <c r="X44" s="485">
        <f>((2011-J44)*12)+(12-I44)+1</f>
        <v>-57</v>
      </c>
      <c r="Y44" s="77"/>
      <c r="Z44" s="43">
        <f>IF((DATEDIF(G44,Z$5,"m"))&gt;=60,60,(DATEDIF(G44,Z$5,"m")))</f>
        <v>7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7629.4961666666677</v>
      </c>
      <c r="T45" s="114">
        <f>SUM(T43:T44)</f>
        <v>4019.3370833333333</v>
      </c>
      <c r="U45" s="114">
        <f>SUM(U43:U44)</f>
        <v>88836.593833333347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880.54316666666671</v>
      </c>
      <c r="T47" s="15">
        <f>S47-R47</f>
        <v>880.54316666666671</v>
      </c>
      <c r="U47" s="134">
        <f t="shared" ref="U47" si="15">N47-S47</f>
        <v>51953.046833333327</v>
      </c>
      <c r="X47" s="485">
        <f>((2011-J47)*12)+(12-I47)+1</f>
        <v>-57</v>
      </c>
      <c r="Y47" s="77"/>
      <c r="Z47" s="43">
        <f>IF((DATEDIF(G47,Z$5,"m"))&gt;=60,60,(DATEDIF(G47,Z$5,"m")))</f>
        <v>2</v>
      </c>
    </row>
    <row r="48" spans="1:26" s="390" customFormat="1" x14ac:dyDescent="0.25">
      <c r="A48" s="104" t="s">
        <v>2769</v>
      </c>
      <c r="B48" s="402"/>
      <c r="D48" s="391"/>
      <c r="G48" s="131"/>
      <c r="H48" s="392"/>
      <c r="I48" s="392"/>
      <c r="J48" s="393"/>
      <c r="N48" s="114">
        <f>SUM(N46:N47)</f>
        <v>52833.59</v>
      </c>
      <c r="O48" s="114"/>
      <c r="P48" s="420"/>
      <c r="Q48" s="114">
        <f>SUM(Q46:Q47)</f>
        <v>440.27158333333335</v>
      </c>
      <c r="R48" s="114">
        <f>SUM(R47)</f>
        <v>0</v>
      </c>
      <c r="S48" s="114">
        <f>SUM(S47)</f>
        <v>880.54316666666671</v>
      </c>
      <c r="T48" s="114">
        <f t="shared" ref="T48:U48" si="16">SUM(T47)</f>
        <v>880.54316666666671</v>
      </c>
      <c r="U48" s="114">
        <f t="shared" si="16"/>
        <v>51953.046833333327</v>
      </c>
      <c r="W48" s="43"/>
    </row>
    <row r="49" spans="1:26" ht="19.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Q49" s="30"/>
      <c r="R49" s="5"/>
      <c r="S49" s="312"/>
      <c r="T49" s="15"/>
      <c r="U49" s="134"/>
      <c r="X49" s="485"/>
      <c r="Y49" s="77"/>
      <c r="Z49" s="43"/>
    </row>
    <row r="50" spans="1:26" ht="16.5" thickBot="1" x14ac:dyDescent="0.3">
      <c r="A50" s="486" t="s">
        <v>2748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5"/>
      <c r="M50" s="474"/>
      <c r="N50" s="645">
        <f>+N45+N41+N20+N48</f>
        <v>1219226.6638129756</v>
      </c>
      <c r="O50" s="488"/>
      <c r="P50" s="488"/>
      <c r="Q50" s="645">
        <f>+Q45+Q41+Q20+Q48</f>
        <v>7234.2438651081311</v>
      </c>
      <c r="R50" s="645">
        <v>845410.97628059704</v>
      </c>
      <c r="S50" s="645">
        <f>+S45+S41+S20+S48</f>
        <v>880261.38085613737</v>
      </c>
      <c r="T50" s="645">
        <f>+T45+T41+T20+T48</f>
        <v>34850.404575540655</v>
      </c>
      <c r="U50" s="645">
        <f>+U45+U41+U20+U48</f>
        <v>344788.30295683822</v>
      </c>
      <c r="V50" s="488"/>
    </row>
    <row r="51" spans="1:26" ht="16.5" thickTop="1" x14ac:dyDescent="0.25"/>
    <row r="52" spans="1:26" s="474" customFormat="1" x14ac:dyDescent="0.25"/>
    <row r="53" spans="1:26" x14ac:dyDescent="0.25">
      <c r="N53" s="656"/>
      <c r="Q53" s="378"/>
      <c r="R53" s="378"/>
    </row>
    <row r="54" spans="1:26" x14ac:dyDescent="0.25">
      <c r="N54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M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3" s="371" customFormat="1" ht="20.25" x14ac:dyDescent="0.3">
      <c r="A2" s="666" t="s">
        <v>2773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3" s="372" customFormat="1" ht="20.25" x14ac:dyDescent="0.3">
      <c r="A3" s="665" t="str">
        <f>+'Camaras Fotograficas y de Video'!A3:U3</f>
        <v>(Al 31 de Mayo del 2017)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42886</v>
      </c>
    </row>
    <row r="5" spans="1:23" x14ac:dyDescent="0.25">
      <c r="H5" s="667" t="s">
        <v>2</v>
      </c>
      <c r="I5" s="668"/>
      <c r="J5" s="669"/>
      <c r="Q5" s="670" t="s">
        <v>3</v>
      </c>
      <c r="R5" s="671"/>
      <c r="S5" s="672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34147.047416666661</v>
      </c>
      <c r="T14" s="15">
        <f>S14-R14</f>
        <v>1760.157083333328</v>
      </c>
      <c r="U14" s="378">
        <f>N14-S14</f>
        <v>8097.7225833333359</v>
      </c>
      <c r="W14" s="43">
        <f>IF((DATEDIF(G14,W$4,"m"))&gt;=120,120,(DATEDIF(G14,W$4,"m")))</f>
        <v>97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34147.047416666661</v>
      </c>
      <c r="T15" s="15">
        <f>S15-R15</f>
        <v>1760.157083333328</v>
      </c>
      <c r="U15" s="378">
        <f>N15-S15</f>
        <v>8097.7225833333359</v>
      </c>
      <c r="W15" s="43">
        <f>IF((DATEDIF(G15,W$4,"m"))&gt;=120,120,(DATEDIF(G15,W$4,"m")))</f>
        <v>97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34147.047416666661</v>
      </c>
      <c r="T16" s="15">
        <f>S16-R16</f>
        <v>1760.157083333328</v>
      </c>
      <c r="U16" s="378">
        <f>N16-S16</f>
        <v>8097.7225833333359</v>
      </c>
      <c r="W16" s="43">
        <f>IF((DATEDIF(G16,W$4,"m"))&gt;=120,120,(DATEDIF(G16,W$4,"m")))</f>
        <v>97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102441.14224999998</v>
      </c>
      <c r="T17" s="114">
        <f>SUM(T14:T16)</f>
        <v>5280.4712499999841</v>
      </c>
      <c r="U17" s="114">
        <f>SUM(U14:U16)</f>
        <v>24293.167750000008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396646.9833333334</v>
      </c>
      <c r="T19" s="15">
        <f>S19-R19</f>
        <v>24185.791666666686</v>
      </c>
      <c r="U19" s="378">
        <f>N19-S19</f>
        <v>183813.0166666666</v>
      </c>
      <c r="W19" s="43">
        <f>IF((DATEDIF(G19,W$4,"m"))&gt;=120,120,(DATEDIF(G19,W$4,"m")))</f>
        <v>82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991618.48333333328</v>
      </c>
      <c r="T20" s="15">
        <f>S20-R20</f>
        <v>60464.541666666628</v>
      </c>
      <c r="U20" s="378">
        <f>N20-S20</f>
        <v>459531.51666666672</v>
      </c>
      <c r="W20" s="43">
        <f>IF((DATEDIF(G20,W$4,"m"))&gt;=120,120,(DATEDIF(G20,W$4,"m")))</f>
        <v>82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594970.81666666665</v>
      </c>
      <c r="T21" s="15">
        <f>S21-R21</f>
        <v>36278.708333333372</v>
      </c>
      <c r="U21" s="378">
        <f>N21-S21</f>
        <v>275719.18333333335</v>
      </c>
      <c r="W21" s="43">
        <f>IF((DATEDIF(G21,W$4,"m"))&gt;=120,120,(DATEDIF(G21,W$4,"m")))</f>
        <v>82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1983236.2833333334</v>
      </c>
      <c r="T22" s="114">
        <f>SUM(T19:T21)</f>
        <v>120929.04166666669</v>
      </c>
      <c r="U22" s="114">
        <f>SUM(U19:U21)</f>
        <v>919063.71666666667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2085677.4255833335</v>
      </c>
      <c r="T24" s="409">
        <f t="shared" si="4"/>
        <v>126209.51291666667</v>
      </c>
      <c r="U24" s="409">
        <f t="shared" si="4"/>
        <v>943361.8844166667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4150.7166666666662</v>
      </c>
      <c r="T27" s="15">
        <f>S27-R27</f>
        <v>4150.7166666666662</v>
      </c>
      <c r="U27" s="378">
        <f>N27-S27</f>
        <v>120371.78333333334</v>
      </c>
      <c r="W27" s="43">
        <f>IF((DATEDIF(G27,W$4,"m"))&gt;=120,120,(DATEDIF(G27,W$4,"m")))</f>
        <v>4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4150.7166666666662</v>
      </c>
      <c r="T28" s="15">
        <f t="shared" ref="T28:T29" si="7">S28-R28</f>
        <v>4150.7166666666662</v>
      </c>
      <c r="U28" s="378">
        <f t="shared" ref="U28:U29" si="8">N28-S28</f>
        <v>120371.78333333334</v>
      </c>
      <c r="W28" s="43">
        <f t="shared" ref="W28:W29" si="9">IF((DATEDIF(G28,W$4,"m"))&gt;=120,120,(DATEDIF(G28,W$4,"m")))</f>
        <v>4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4150.7166666666662</v>
      </c>
      <c r="T29" s="15">
        <f t="shared" si="7"/>
        <v>4150.7166666666662</v>
      </c>
      <c r="U29" s="378">
        <f t="shared" si="8"/>
        <v>120371.78333333334</v>
      </c>
      <c r="W29" s="43">
        <f t="shared" si="9"/>
        <v>4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12452.149999999998</v>
      </c>
      <c r="T30" s="114">
        <f>SUM(T27:T29)</f>
        <v>12452.149999999998</v>
      </c>
      <c r="U30" s="114">
        <f>SUM(U27:U29)</f>
        <v>361115.35000000003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2098129.5755833336</v>
      </c>
      <c r="T33" s="414">
        <f>+T24+T30</f>
        <v>138661.66291666668</v>
      </c>
      <c r="U33" s="414">
        <f>+U24+U30</f>
        <v>1304477.2344166667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2017-06-02T15:35:22Z</cp:lastPrinted>
  <dcterms:created xsi:type="dcterms:W3CDTF">2015-04-07T19:09:43Z</dcterms:created>
  <dcterms:modified xsi:type="dcterms:W3CDTF">2017-06-07T15:30:53Z</dcterms:modified>
</cp:coreProperties>
</file>