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MQTER4I0\"/>
    </mc:Choice>
  </mc:AlternateContent>
  <bookViews>
    <workbookView xWindow="720" yWindow="12525" windowWidth="18315" windowHeight="11505" tabRatio="774"/>
  </bookViews>
  <sheets>
    <sheet name="Equipos de Producción" sheetId="3" r:id="rId1"/>
    <sheet name="Camaras Fotograficas y de Video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Sistema Aire Acondicionado" sheetId="13" r:id="rId10"/>
    <sheet name="Edificaciones" sheetId="9" r:id="rId11"/>
    <sheet name="Obras de Arte" sheetId="11" r:id="rId12"/>
    <sheet name="Resumén" sheetId="10" r:id="rId13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1">'Camaras Fotograficas y de Video'!$A$1:$U$43</definedName>
    <definedName name="_xlnm.Print_Area" localSheetId="10">Edificaciones!$A$1:$R$7</definedName>
    <definedName name="_xlnm.Print_Area" localSheetId="7">Electrodomésticos!$A$1:$U$17</definedName>
    <definedName name="_xlnm.Print_Area" localSheetId="3">'Eq. Computos '!$A$1:$Y$639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4">'Equipos Médicos'!$A$1:$T$93</definedName>
    <definedName name="_xlnm.Print_Area" localSheetId="8">'Equipos Varios'!$A$1:$U$16</definedName>
    <definedName name="_xlnm.Print_Area" localSheetId="11">'Obras de Arte'!$A$1:$J$63</definedName>
    <definedName name="_xlnm.Print_Area" localSheetId="9">'Sistema Aire Acondicionado'!$A$1:$U$17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1">'Obras de Arte'!$7:$7</definedName>
  </definedNames>
  <calcPr calcId="152511"/>
</workbook>
</file>

<file path=xl/calcChain.xml><?xml version="1.0" encoding="utf-8"?>
<calcChain xmlns="http://schemas.openxmlformats.org/spreadsheetml/2006/main">
  <c r="R276" i="2" l="1"/>
  <c r="R291" i="2"/>
  <c r="R292" i="2"/>
  <c r="R293" i="2"/>
  <c r="R294" i="2"/>
  <c r="R295" i="2"/>
  <c r="R296" i="2"/>
  <c r="R297" i="2"/>
  <c r="R298" i="2"/>
  <c r="R299" i="2"/>
  <c r="R290" i="2"/>
  <c r="V1072" i="2"/>
  <c r="R1072" i="2"/>
  <c r="N1072" i="2"/>
  <c r="O106" i="7"/>
  <c r="T362" i="1"/>
  <c r="T361" i="1"/>
  <c r="T360" i="1"/>
  <c r="T359" i="1"/>
  <c r="W361" i="1"/>
  <c r="W351" i="1"/>
  <c r="T354" i="1"/>
  <c r="Z14" i="6"/>
  <c r="Q15" i="6"/>
  <c r="N40" i="6"/>
  <c r="R40" i="6"/>
  <c r="Q40" i="6"/>
  <c r="S14" i="12"/>
  <c r="Q14" i="12"/>
  <c r="Z12" i="12"/>
  <c r="X12" i="12"/>
  <c r="Q12" i="12"/>
  <c r="T482" i="1"/>
  <c r="T481" i="1"/>
  <c r="T480" i="1"/>
  <c r="T479" i="1"/>
  <c r="T478" i="1"/>
  <c r="T477" i="1"/>
  <c r="T476" i="1"/>
  <c r="T475" i="1"/>
  <c r="T474" i="1"/>
  <c r="T473" i="1"/>
  <c r="T472" i="1"/>
  <c r="T471" i="1"/>
  <c r="T484" i="1"/>
  <c r="T483" i="1"/>
  <c r="U485" i="1"/>
  <c r="U489" i="1" s="1"/>
  <c r="V102" i="7"/>
  <c r="O102" i="7"/>
  <c r="Q102" i="7" s="1"/>
  <c r="V101" i="7"/>
  <c r="O101" i="7"/>
  <c r="Q101" i="7" s="1"/>
  <c r="R101" i="7" s="1"/>
  <c r="V100" i="7"/>
  <c r="O100" i="7"/>
  <c r="Q100" i="7" s="1"/>
  <c r="V99" i="7"/>
  <c r="O99" i="7"/>
  <c r="Q99" i="7" s="1"/>
  <c r="V98" i="7"/>
  <c r="O98" i="7"/>
  <c r="Q98" i="7" s="1"/>
  <c r="V97" i="7"/>
  <c r="O97" i="7"/>
  <c r="Q97" i="7" s="1"/>
  <c r="R97" i="7" s="1"/>
  <c r="V96" i="7"/>
  <c r="O96" i="7"/>
  <c r="Q96" i="7" s="1"/>
  <c r="V95" i="7"/>
  <c r="O95" i="7"/>
  <c r="Q95" i="7" s="1"/>
  <c r="V94" i="7"/>
  <c r="O94" i="7"/>
  <c r="Q94" i="7" s="1"/>
  <c r="V93" i="7"/>
  <c r="Q93" i="7"/>
  <c r="S93" i="7" s="1"/>
  <c r="O93" i="7"/>
  <c r="V92" i="7"/>
  <c r="O92" i="7"/>
  <c r="Q92" i="7" s="1"/>
  <c r="P103" i="7"/>
  <c r="M118" i="7"/>
  <c r="M117" i="7"/>
  <c r="M112" i="7"/>
  <c r="M103" i="7"/>
  <c r="M106" i="7" s="1"/>
  <c r="O91" i="7"/>
  <c r="T470" i="1"/>
  <c r="T469" i="1"/>
  <c r="T468" i="1"/>
  <c r="U1072" i="2"/>
  <c r="T1072" i="2"/>
  <c r="S1072" i="2"/>
  <c r="Z1068" i="2"/>
  <c r="T1068" i="2" s="1"/>
  <c r="R1068" i="2"/>
  <c r="Z1067" i="2"/>
  <c r="T1067" i="2" s="1"/>
  <c r="V1067" i="2" s="1"/>
  <c r="R1067" i="2"/>
  <c r="Z1066" i="2"/>
  <c r="T1066" i="2" s="1"/>
  <c r="R1066" i="2"/>
  <c r="Z1065" i="2"/>
  <c r="T1065" i="2" s="1"/>
  <c r="R1065" i="2"/>
  <c r="Z1064" i="2"/>
  <c r="T1064" i="2" s="1"/>
  <c r="R1064" i="2"/>
  <c r="Z1063" i="2"/>
  <c r="T1063" i="2" s="1"/>
  <c r="V1063" i="2" s="1"/>
  <c r="R1063" i="2"/>
  <c r="R1061" i="2"/>
  <c r="R1060" i="2"/>
  <c r="S1069" i="2"/>
  <c r="R1059" i="2"/>
  <c r="R1058" i="2"/>
  <c r="R1057" i="2"/>
  <c r="R1056" i="2"/>
  <c r="R1055" i="2"/>
  <c r="R1053" i="2"/>
  <c r="R1051" i="2"/>
  <c r="R1054" i="2"/>
  <c r="R1050" i="2"/>
  <c r="R1052" i="2"/>
  <c r="S100" i="7" l="1"/>
  <c r="R100" i="7"/>
  <c r="R92" i="7"/>
  <c r="S92" i="7"/>
  <c r="S96" i="7"/>
  <c r="R96" i="7"/>
  <c r="S12" i="12"/>
  <c r="U12" i="12"/>
  <c r="T12" i="12"/>
  <c r="P485" i="1"/>
  <c r="T485" i="1"/>
  <c r="R95" i="7"/>
  <c r="S95" i="7"/>
  <c r="R99" i="7"/>
  <c r="S99" i="7"/>
  <c r="S94" i="7"/>
  <c r="R94" i="7"/>
  <c r="S98" i="7"/>
  <c r="R98" i="7"/>
  <c r="S102" i="7"/>
  <c r="R102" i="7"/>
  <c r="O103" i="7"/>
  <c r="R93" i="7"/>
  <c r="S97" i="7"/>
  <c r="S101" i="7"/>
  <c r="V1066" i="2"/>
  <c r="U1066" i="2"/>
  <c r="N1069" i="2"/>
  <c r="R1062" i="2"/>
  <c r="U1065" i="2"/>
  <c r="V1065" i="2"/>
  <c r="V1068" i="2"/>
  <c r="U1068" i="2"/>
  <c r="V1064" i="2"/>
  <c r="U1064" i="2"/>
  <c r="U1063" i="2"/>
  <c r="U1067" i="2"/>
  <c r="R1069" i="2"/>
  <c r="D16" i="10"/>
  <c r="Q14" i="13"/>
  <c r="C16" i="10"/>
  <c r="B16" i="10"/>
  <c r="N1046" i="2"/>
  <c r="U466" i="1"/>
  <c r="P465" i="1"/>
  <c r="P466" i="1" s="1"/>
  <c r="T465" i="1"/>
  <c r="N37" i="6"/>
  <c r="X11" i="12" l="1"/>
  <c r="Q11" i="12"/>
  <c r="X10" i="12"/>
  <c r="Q10" i="12"/>
  <c r="T464" i="1"/>
  <c r="T466" i="1" s="1"/>
  <c r="X9" i="13"/>
  <c r="Q9" i="13"/>
  <c r="R14" i="13"/>
  <c r="N14" i="13"/>
  <c r="X8" i="13"/>
  <c r="T7" i="13"/>
  <c r="S7" i="13"/>
  <c r="R7" i="13"/>
  <c r="Z5" i="13"/>
  <c r="Z9" i="13" s="1"/>
  <c r="S9" i="13" s="1"/>
  <c r="U9" i="13" s="1"/>
  <c r="A4" i="13"/>
  <c r="R1045" i="2"/>
  <c r="R1044" i="2"/>
  <c r="R1040" i="2"/>
  <c r="R1039" i="2"/>
  <c r="R1038" i="2"/>
  <c r="R1037" i="2"/>
  <c r="R1036" i="2"/>
  <c r="R1035" i="2"/>
  <c r="S1046" i="2"/>
  <c r="R1034" i="2"/>
  <c r="Z8" i="13" l="1"/>
  <c r="S8" i="13" s="1"/>
  <c r="U8" i="13" s="1"/>
  <c r="U14" i="13" s="1"/>
  <c r="G16" i="10" s="1"/>
  <c r="T9" i="13"/>
  <c r="S14" i="13" l="1"/>
  <c r="E16" i="10" s="1"/>
  <c r="T8" i="13"/>
  <c r="T14" i="13"/>
  <c r="F16" i="10" s="1"/>
  <c r="R1043" i="2" l="1"/>
  <c r="R1042" i="2"/>
  <c r="R1046" i="2" s="1"/>
  <c r="Q11" i="6" l="1"/>
  <c r="Q12" i="6"/>
  <c r="Q13" i="6"/>
  <c r="Q14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10" i="6"/>
  <c r="Q37" i="6" l="1"/>
  <c r="T460" i="1"/>
  <c r="P461" i="1"/>
  <c r="T459" i="1"/>
  <c r="T458" i="1"/>
  <c r="T457" i="1"/>
  <c r="T456" i="1"/>
  <c r="T461" i="1" l="1"/>
  <c r="S1032" i="2"/>
  <c r="N1032" i="2"/>
  <c r="R1031" i="2"/>
  <c r="R1030" i="2"/>
  <c r="R1029" i="2" l="1"/>
  <c r="R1032" i="2" s="1"/>
  <c r="R25" i="4" l="1"/>
  <c r="R1026" i="2"/>
  <c r="R1027" i="2" s="1"/>
  <c r="N1027" i="2"/>
  <c r="T452" i="1" l="1"/>
  <c r="P454" i="1"/>
  <c r="T453" i="1"/>
  <c r="R1023" i="2"/>
  <c r="R1022" i="2"/>
  <c r="R1021" i="2"/>
  <c r="R1020" i="2"/>
  <c r="R1019" i="2"/>
  <c r="R1018" i="2"/>
  <c r="R1017" i="2"/>
  <c r="R1016" i="2"/>
  <c r="R1015" i="2"/>
  <c r="R1014" i="2"/>
  <c r="P1024" i="2"/>
  <c r="O1024" i="2"/>
  <c r="N1024" i="2"/>
  <c r="R1013" i="2"/>
  <c r="N25" i="4"/>
  <c r="S23" i="4"/>
  <c r="R23" i="4"/>
  <c r="N23" i="4"/>
  <c r="R22" i="4"/>
  <c r="T454" i="1" l="1"/>
  <c r="R1024" i="2"/>
  <c r="S62" i="5" l="1"/>
  <c r="P64" i="5"/>
  <c r="P63" i="5"/>
  <c r="P62" i="5"/>
  <c r="T441" i="1"/>
  <c r="T64" i="5"/>
  <c r="T356" i="1"/>
  <c r="T355" i="1"/>
  <c r="T353" i="1"/>
  <c r="T352" i="1"/>
  <c r="T351" i="1"/>
  <c r="T350" i="1"/>
  <c r="T349" i="1"/>
  <c r="T348" i="1"/>
  <c r="R1010" i="2" l="1"/>
  <c r="R1011" i="2" s="1"/>
  <c r="N1011" i="2"/>
  <c r="W343" i="1" l="1"/>
  <c r="AB4" i="1" l="1"/>
  <c r="AB481" i="1" l="1"/>
  <c r="V481" i="1" s="1"/>
  <c r="AB482" i="1"/>
  <c r="V482" i="1" s="1"/>
  <c r="AB476" i="1"/>
  <c r="V476" i="1" s="1"/>
  <c r="AB473" i="1"/>
  <c r="V473" i="1" s="1"/>
  <c r="AB480" i="1"/>
  <c r="V480" i="1" s="1"/>
  <c r="AB477" i="1"/>
  <c r="V477" i="1" s="1"/>
  <c r="AB475" i="1"/>
  <c r="V475" i="1" s="1"/>
  <c r="AB474" i="1"/>
  <c r="V474" i="1" s="1"/>
  <c r="AB479" i="1"/>
  <c r="V479" i="1" s="1"/>
  <c r="AB478" i="1"/>
  <c r="V478" i="1" s="1"/>
  <c r="AB472" i="1"/>
  <c r="V472" i="1" s="1"/>
  <c r="AB471" i="1"/>
  <c r="V471" i="1" s="1"/>
  <c r="AB484" i="1"/>
  <c r="V484" i="1" s="1"/>
  <c r="AB483" i="1"/>
  <c r="V483" i="1" s="1"/>
  <c r="AB469" i="1"/>
  <c r="V469" i="1" s="1"/>
  <c r="AB470" i="1"/>
  <c r="V470" i="1" s="1"/>
  <c r="AB468" i="1"/>
  <c r="V468" i="1" s="1"/>
  <c r="AB464" i="1"/>
  <c r="V464" i="1" s="1"/>
  <c r="X464" i="1" s="1"/>
  <c r="AB465" i="1"/>
  <c r="V465" i="1" s="1"/>
  <c r="AB459" i="1"/>
  <c r="V459" i="1" s="1"/>
  <c r="AB460" i="1"/>
  <c r="V460" i="1" s="1"/>
  <c r="AB458" i="1"/>
  <c r="V458" i="1" s="1"/>
  <c r="AB456" i="1"/>
  <c r="V456" i="1" s="1"/>
  <c r="AB457" i="1"/>
  <c r="V457" i="1" s="1"/>
  <c r="AB453" i="1"/>
  <c r="V453" i="1" s="1"/>
  <c r="X453" i="1" s="1"/>
  <c r="AB452" i="1"/>
  <c r="V452" i="1" s="1"/>
  <c r="R1007" i="2"/>
  <c r="Q48" i="3"/>
  <c r="W482" i="1" l="1"/>
  <c r="X482" i="1"/>
  <c r="X481" i="1"/>
  <c r="W481" i="1"/>
  <c r="W478" i="1"/>
  <c r="X478" i="1"/>
  <c r="X477" i="1"/>
  <c r="W477" i="1"/>
  <c r="W479" i="1"/>
  <c r="X479" i="1"/>
  <c r="X480" i="1"/>
  <c r="W480" i="1"/>
  <c r="X471" i="1"/>
  <c r="W471" i="1"/>
  <c r="W474" i="1"/>
  <c r="X474" i="1"/>
  <c r="X473" i="1"/>
  <c r="W473" i="1"/>
  <c r="X472" i="1"/>
  <c r="W472" i="1"/>
  <c r="W475" i="1"/>
  <c r="X475" i="1"/>
  <c r="X476" i="1"/>
  <c r="W476" i="1"/>
  <c r="V485" i="1"/>
  <c r="X483" i="1"/>
  <c r="W483" i="1"/>
  <c r="W484" i="1"/>
  <c r="X484" i="1"/>
  <c r="V466" i="1"/>
  <c r="W468" i="1"/>
  <c r="X468" i="1"/>
  <c r="W470" i="1"/>
  <c r="X470" i="1"/>
  <c r="W469" i="1"/>
  <c r="X469" i="1"/>
  <c r="W464" i="1"/>
  <c r="X465" i="1"/>
  <c r="X466" i="1" s="1"/>
  <c r="W465" i="1"/>
  <c r="V461" i="1"/>
  <c r="X460" i="1"/>
  <c r="W460" i="1"/>
  <c r="W459" i="1"/>
  <c r="X459" i="1"/>
  <c r="W458" i="1"/>
  <c r="X458" i="1"/>
  <c r="W457" i="1"/>
  <c r="X457" i="1"/>
  <c r="X456" i="1"/>
  <c r="W456" i="1"/>
  <c r="V454" i="1"/>
  <c r="W453" i="1"/>
  <c r="W452" i="1"/>
  <c r="X452" i="1"/>
  <c r="X454" i="1" s="1"/>
  <c r="G27" i="10"/>
  <c r="Q13" i="8"/>
  <c r="N14" i="12"/>
  <c r="S1076" i="2"/>
  <c r="P450" i="1"/>
  <c r="P489" i="1" s="1"/>
  <c r="W485" i="1" l="1"/>
  <c r="X485" i="1"/>
  <c r="W466" i="1"/>
  <c r="X461" i="1"/>
  <c r="W461" i="1"/>
  <c r="W454" i="1"/>
  <c r="R1008" i="2"/>
  <c r="N1008" i="2"/>
  <c r="T449" i="1"/>
  <c r="T450" i="1" s="1"/>
  <c r="T489" i="1" s="1"/>
  <c r="C14" i="10" l="1"/>
  <c r="B14" i="10"/>
  <c r="R14" i="12"/>
  <c r="D14" i="10" s="1"/>
  <c r="Q8" i="12"/>
  <c r="Q30" i="7"/>
  <c r="S30" i="7" s="1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A4" i="12"/>
  <c r="Z8" i="12" l="1"/>
  <c r="S8" i="12" s="1"/>
  <c r="U8" i="12" s="1"/>
  <c r="Z10" i="12"/>
  <c r="S10" i="12" s="1"/>
  <c r="Z11" i="12"/>
  <c r="S11" i="12" s="1"/>
  <c r="R30" i="7"/>
  <c r="U15" i="4"/>
  <c r="Z9" i="12"/>
  <c r="S9" i="12" s="1"/>
  <c r="U9" i="12" s="1"/>
  <c r="H60" i="11"/>
  <c r="T8" i="12" l="1"/>
  <c r="T10" i="12"/>
  <c r="U10" i="12"/>
  <c r="U11" i="12"/>
  <c r="T11" i="12"/>
  <c r="E14" i="10"/>
  <c r="U14" i="12"/>
  <c r="G14" i="10" s="1"/>
  <c r="T9" i="12"/>
  <c r="V12" i="4"/>
  <c r="V11" i="4"/>
  <c r="T14" i="12" l="1"/>
  <c r="F14" i="10" s="1"/>
  <c r="N1002" i="2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31" i="7"/>
  <c r="S8" i="7"/>
  <c r="O26" i="7"/>
  <c r="P91" i="5"/>
  <c r="O33" i="7" l="1"/>
  <c r="O981" i="2"/>
  <c r="P981" i="2"/>
  <c r="N981" i="2"/>
  <c r="R980" i="2"/>
  <c r="R981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442" i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289" i="2"/>
  <c r="R288" i="2"/>
  <c r="R284" i="2"/>
  <c r="R281" i="2"/>
  <c r="R280" i="2"/>
  <c r="R279" i="2"/>
  <c r="R278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9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1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T4" i="9"/>
  <c r="Z5" i="8"/>
  <c r="W5" i="5"/>
  <c r="V5" i="7" s="1"/>
  <c r="X4" i="4"/>
  <c r="X22" i="4" s="1"/>
  <c r="T22" i="4" s="1"/>
  <c r="Z5" i="6"/>
  <c r="Z4" i="2"/>
  <c r="A3" i="10"/>
  <c r="A4" i="11"/>
  <c r="A3" i="9"/>
  <c r="A4" i="8"/>
  <c r="A3" i="2"/>
  <c r="A3" i="7"/>
  <c r="A4" i="5"/>
  <c r="A3" i="4"/>
  <c r="A4" i="6"/>
  <c r="B24" i="10"/>
  <c r="V52" i="7" l="1"/>
  <c r="Q52" i="7" s="1"/>
  <c r="S52" i="7" s="1"/>
  <c r="V91" i="7"/>
  <c r="Q91" i="7" s="1"/>
  <c r="Q103" i="7" s="1"/>
  <c r="Q106" i="7" s="1"/>
  <c r="Z1053" i="2"/>
  <c r="T1053" i="2" s="1"/>
  <c r="Z1061" i="2"/>
  <c r="T1061" i="2" s="1"/>
  <c r="Z1058" i="2"/>
  <c r="T1058" i="2" s="1"/>
  <c r="Z1062" i="2"/>
  <c r="T1062" i="2" s="1"/>
  <c r="Z1060" i="2"/>
  <c r="T1060" i="2" s="1"/>
  <c r="Z1059" i="2"/>
  <c r="T1059" i="2" s="1"/>
  <c r="Z1057" i="2"/>
  <c r="T1057" i="2" s="1"/>
  <c r="Z1056" i="2"/>
  <c r="T1056" i="2" s="1"/>
  <c r="Z1055" i="2"/>
  <c r="T1055" i="2" s="1"/>
  <c r="V1053" i="2"/>
  <c r="U1053" i="2"/>
  <c r="Z1051" i="2"/>
  <c r="T1051" i="2" s="1"/>
  <c r="Z1054" i="2"/>
  <c r="T1054" i="2" s="1"/>
  <c r="Z1050" i="2"/>
  <c r="T1050" i="2" s="1"/>
  <c r="Z1052" i="2"/>
  <c r="T1052" i="2" s="1"/>
  <c r="Z1045" i="2"/>
  <c r="T1045" i="2" s="1"/>
  <c r="Z1044" i="2"/>
  <c r="T1044" i="2" s="1"/>
  <c r="Z1034" i="2"/>
  <c r="T1034" i="2" s="1"/>
  <c r="V1034" i="2" s="1"/>
  <c r="Z1039" i="2"/>
  <c r="T1039" i="2" s="1"/>
  <c r="Z1037" i="2"/>
  <c r="T1037" i="2" s="1"/>
  <c r="Z1035" i="2"/>
  <c r="T1035" i="2" s="1"/>
  <c r="Z1040" i="2"/>
  <c r="T1040" i="2" s="1"/>
  <c r="Z1038" i="2"/>
  <c r="T1038" i="2" s="1"/>
  <c r="Z1036" i="2"/>
  <c r="T1036" i="2" s="1"/>
  <c r="Z1042" i="2"/>
  <c r="T1042" i="2" s="1"/>
  <c r="Z1043" i="2"/>
  <c r="T1043" i="2" s="1"/>
  <c r="Z11" i="6"/>
  <c r="S11" i="6" s="1"/>
  <c r="Z15" i="6"/>
  <c r="S15" i="6" s="1"/>
  <c r="Z19" i="6"/>
  <c r="S19" i="6" s="1"/>
  <c r="Z23" i="6"/>
  <c r="S23" i="6" s="1"/>
  <c r="Z27" i="6"/>
  <c r="S27" i="6" s="1"/>
  <c r="Z31" i="6"/>
  <c r="S31" i="6" s="1"/>
  <c r="Z35" i="6"/>
  <c r="S35" i="6" s="1"/>
  <c r="Z12" i="6"/>
  <c r="S12" i="6" s="1"/>
  <c r="Z16" i="6"/>
  <c r="S16" i="6" s="1"/>
  <c r="Z20" i="6"/>
  <c r="S20" i="6" s="1"/>
  <c r="Z24" i="6"/>
  <c r="S24" i="6" s="1"/>
  <c r="Z28" i="6"/>
  <c r="S28" i="6" s="1"/>
  <c r="Z32" i="6"/>
  <c r="S32" i="6" s="1"/>
  <c r="Z36" i="6"/>
  <c r="S36" i="6" s="1"/>
  <c r="Z13" i="6"/>
  <c r="S13" i="6" s="1"/>
  <c r="Z17" i="6"/>
  <c r="S17" i="6" s="1"/>
  <c r="Z21" i="6"/>
  <c r="S21" i="6" s="1"/>
  <c r="Z25" i="6"/>
  <c r="S25" i="6" s="1"/>
  <c r="Z29" i="6"/>
  <c r="S29" i="6" s="1"/>
  <c r="Z33" i="6"/>
  <c r="S33" i="6" s="1"/>
  <c r="Z10" i="6"/>
  <c r="S10" i="6" s="1"/>
  <c r="T10" i="6" s="1"/>
  <c r="S14" i="6"/>
  <c r="Z18" i="6"/>
  <c r="S18" i="6" s="1"/>
  <c r="Z22" i="6"/>
  <c r="S22" i="6" s="1"/>
  <c r="Z26" i="6"/>
  <c r="S26" i="6" s="1"/>
  <c r="Z30" i="6"/>
  <c r="S30" i="6" s="1"/>
  <c r="Z34" i="6"/>
  <c r="S34" i="6" s="1"/>
  <c r="Z1030" i="2"/>
  <c r="T1030" i="2" s="1"/>
  <c r="Z1031" i="2"/>
  <c r="T1031" i="2" s="1"/>
  <c r="Z1026" i="2"/>
  <c r="T1026" i="2" s="1"/>
  <c r="T1027" i="2" s="1"/>
  <c r="Z1029" i="2"/>
  <c r="T1029" i="2" s="1"/>
  <c r="T23" i="4"/>
  <c r="U22" i="4"/>
  <c r="U23" i="4" s="1"/>
  <c r="V22" i="4"/>
  <c r="V23" i="4" s="1"/>
  <c r="Z1023" i="2"/>
  <c r="V86" i="7"/>
  <c r="Q86" i="7" s="1"/>
  <c r="R86" i="7" s="1"/>
  <c r="R87" i="7" s="1"/>
  <c r="Z1018" i="2"/>
  <c r="T1018" i="2" s="1"/>
  <c r="Z1016" i="2"/>
  <c r="T1016" i="2" s="1"/>
  <c r="Z1014" i="2"/>
  <c r="T1014" i="2" s="1"/>
  <c r="Z1021" i="2"/>
  <c r="T1021" i="2" s="1"/>
  <c r="Z1019" i="2"/>
  <c r="T1019" i="2" s="1"/>
  <c r="Z1017" i="2"/>
  <c r="T1017" i="2" s="1"/>
  <c r="Z1015" i="2"/>
  <c r="T1015" i="2" s="1"/>
  <c r="Z1022" i="2"/>
  <c r="T1022" i="2" s="1"/>
  <c r="Z1020" i="2"/>
  <c r="T1020" i="2" s="1"/>
  <c r="Z1010" i="2"/>
  <c r="T1010" i="2" s="1"/>
  <c r="V1010" i="2" s="1"/>
  <c r="V1011" i="2" s="1"/>
  <c r="Z1013" i="2"/>
  <c r="T1013" i="2" s="1"/>
  <c r="Z1001" i="2"/>
  <c r="T1001" i="2" s="1"/>
  <c r="U1001" i="2" s="1"/>
  <c r="U1002" i="2" s="1"/>
  <c r="Z1007" i="2"/>
  <c r="T1007" i="2" s="1"/>
  <c r="AB441" i="1"/>
  <c r="AB449" i="1"/>
  <c r="V449" i="1" s="1"/>
  <c r="X12" i="4"/>
  <c r="X11" i="4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9" i="10"/>
  <c r="E29" i="10" s="1"/>
  <c r="G29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B8" i="10"/>
  <c r="X8" i="6"/>
  <c r="Q8" i="6"/>
  <c r="C8" i="10" s="1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S91" i="7" l="1"/>
  <c r="S103" i="7" s="1"/>
  <c r="S106" i="7" s="1"/>
  <c r="R91" i="7"/>
  <c r="R103" i="7" s="1"/>
  <c r="R106" i="7" s="1"/>
  <c r="V1057" i="2"/>
  <c r="U1057" i="2"/>
  <c r="U1056" i="2"/>
  <c r="V1056" i="2"/>
  <c r="V1062" i="2"/>
  <c r="U1062" i="2"/>
  <c r="V1058" i="2"/>
  <c r="U1058" i="2"/>
  <c r="V1059" i="2"/>
  <c r="U1059" i="2"/>
  <c r="V1061" i="2"/>
  <c r="U1061" i="2"/>
  <c r="V1055" i="2"/>
  <c r="U1055" i="2"/>
  <c r="T1069" i="2"/>
  <c r="V1060" i="2"/>
  <c r="U1060" i="2"/>
  <c r="U1054" i="2"/>
  <c r="V1054" i="2"/>
  <c r="U1051" i="2"/>
  <c r="V1051" i="2"/>
  <c r="U1052" i="2"/>
  <c r="V1052" i="2"/>
  <c r="U1050" i="2"/>
  <c r="V1050" i="2"/>
  <c r="U1034" i="2"/>
  <c r="V1044" i="2"/>
  <c r="U1044" i="2"/>
  <c r="U1045" i="2"/>
  <c r="V1045" i="2"/>
  <c r="U1036" i="2"/>
  <c r="V1036" i="2"/>
  <c r="U1037" i="2"/>
  <c r="V1037" i="2"/>
  <c r="V1038" i="2"/>
  <c r="U1038" i="2"/>
  <c r="V1039" i="2"/>
  <c r="U1039" i="2"/>
  <c r="V1035" i="2"/>
  <c r="U1035" i="2"/>
  <c r="V1040" i="2"/>
  <c r="U1040" i="2"/>
  <c r="T1046" i="2"/>
  <c r="U18" i="6"/>
  <c r="T18" i="6"/>
  <c r="U13" i="6"/>
  <c r="T13" i="6"/>
  <c r="U35" i="6"/>
  <c r="T35" i="6"/>
  <c r="U30" i="6"/>
  <c r="T30" i="6"/>
  <c r="T14" i="6"/>
  <c r="U14" i="6"/>
  <c r="T25" i="6"/>
  <c r="U25" i="6"/>
  <c r="U36" i="6"/>
  <c r="T36" i="6"/>
  <c r="U20" i="6"/>
  <c r="T20" i="6"/>
  <c r="T31" i="6"/>
  <c r="U31" i="6"/>
  <c r="U15" i="6"/>
  <c r="T15" i="6"/>
  <c r="U29" i="6"/>
  <c r="T29" i="6"/>
  <c r="U19" i="6"/>
  <c r="T19" i="6"/>
  <c r="U26" i="6"/>
  <c r="T26" i="6"/>
  <c r="T21" i="6"/>
  <c r="U21" i="6"/>
  <c r="U32" i="6"/>
  <c r="T32" i="6"/>
  <c r="U16" i="6"/>
  <c r="T16" i="6"/>
  <c r="U27" i="6"/>
  <c r="T27" i="6"/>
  <c r="U11" i="6"/>
  <c r="T11" i="6"/>
  <c r="U34" i="6"/>
  <c r="T34" i="6"/>
  <c r="U24" i="6"/>
  <c r="T24" i="6"/>
  <c r="U22" i="6"/>
  <c r="T22" i="6"/>
  <c r="T33" i="6"/>
  <c r="U33" i="6"/>
  <c r="U17" i="6"/>
  <c r="T17" i="6"/>
  <c r="U28" i="6"/>
  <c r="T28" i="6"/>
  <c r="U12" i="6"/>
  <c r="T12" i="6"/>
  <c r="U23" i="6"/>
  <c r="T23" i="6"/>
  <c r="U1043" i="2"/>
  <c r="V1043" i="2"/>
  <c r="V1042" i="2"/>
  <c r="U1042" i="2"/>
  <c r="T1032" i="2"/>
  <c r="U10" i="6"/>
  <c r="S37" i="6"/>
  <c r="S40" i="6" s="1"/>
  <c r="V1026" i="2"/>
  <c r="V1027" i="2" s="1"/>
  <c r="U1031" i="2"/>
  <c r="V1031" i="2"/>
  <c r="V1030" i="2"/>
  <c r="U1030" i="2"/>
  <c r="U1026" i="2"/>
  <c r="U1027" i="2" s="1"/>
  <c r="U1029" i="2"/>
  <c r="V1029" i="2"/>
  <c r="T1023" i="2"/>
  <c r="U1023" i="2" s="1"/>
  <c r="T1011" i="2"/>
  <c r="Q87" i="7"/>
  <c r="S86" i="7"/>
  <c r="S87" i="7" s="1"/>
  <c r="U1010" i="2"/>
  <c r="U1011" i="2" s="1"/>
  <c r="V1022" i="2"/>
  <c r="U1022" i="2"/>
  <c r="V1021" i="2"/>
  <c r="U1021" i="2"/>
  <c r="V1015" i="2"/>
  <c r="U1015" i="2"/>
  <c r="V1014" i="2"/>
  <c r="U1014" i="2"/>
  <c r="U1017" i="2"/>
  <c r="V1017" i="2"/>
  <c r="V1016" i="2"/>
  <c r="U1016" i="2"/>
  <c r="V1020" i="2"/>
  <c r="U1020" i="2"/>
  <c r="U1019" i="2"/>
  <c r="V1019" i="2"/>
  <c r="V1018" i="2"/>
  <c r="U1018" i="2"/>
  <c r="U1013" i="2"/>
  <c r="V1013" i="2"/>
  <c r="T1002" i="2"/>
  <c r="V1001" i="2"/>
  <c r="V1002" i="2" s="1"/>
  <c r="V441" i="1"/>
  <c r="X441" i="1" s="1"/>
  <c r="T1008" i="2"/>
  <c r="V1007" i="2"/>
  <c r="V1008" i="2" s="1"/>
  <c r="U1007" i="2"/>
  <c r="U1008" i="2" s="1"/>
  <c r="W449" i="1"/>
  <c r="W450" i="1" s="1"/>
  <c r="W489" i="1" s="1"/>
  <c r="X449" i="1"/>
  <c r="X450" i="1" s="1"/>
  <c r="X489" i="1" s="1"/>
  <c r="V450" i="1"/>
  <c r="V489" i="1" s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P67" i="5" s="1"/>
  <c r="P93" i="5" s="1"/>
  <c r="W436" i="1"/>
  <c r="W437" i="1" s="1"/>
  <c r="T977" i="2"/>
  <c r="V979" i="2"/>
  <c r="T981" i="2"/>
  <c r="U979" i="2"/>
  <c r="U980" i="2"/>
  <c r="V980" i="2"/>
  <c r="X440" i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1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E8" i="10"/>
  <c r="D8" i="10"/>
  <c r="V381" i="1"/>
  <c r="W380" i="1"/>
  <c r="W381" i="1" s="1"/>
  <c r="X380" i="1"/>
  <c r="X381" i="1" s="1"/>
  <c r="N7" i="9"/>
  <c r="O72" i="7"/>
  <c r="O74" i="7" s="1"/>
  <c r="O76" i="7" s="1"/>
  <c r="O82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V1069" i="2" l="1"/>
  <c r="U1069" i="2"/>
  <c r="T37" i="6"/>
  <c r="T40" i="6" s="1"/>
  <c r="V1046" i="2"/>
  <c r="U1046" i="2"/>
  <c r="U37" i="6"/>
  <c r="U40" i="6" s="1"/>
  <c r="U1032" i="2"/>
  <c r="V1032" i="2"/>
  <c r="T1024" i="2"/>
  <c r="V1023" i="2"/>
  <c r="V1024" i="2" s="1"/>
  <c r="U1024" i="2"/>
  <c r="W441" i="1"/>
  <c r="W442" i="1" s="1"/>
  <c r="X442" i="1"/>
  <c r="V442" i="1"/>
  <c r="V445" i="1" s="1"/>
  <c r="U13" i="4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G8" i="10" s="1"/>
  <c r="W430" i="1"/>
  <c r="X430" i="1"/>
  <c r="F15" i="10"/>
  <c r="T8" i="6"/>
  <c r="V974" i="2"/>
  <c r="X418" i="1"/>
  <c r="U974" i="2"/>
  <c r="W418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1" i="10"/>
  <c r="M50" i="7"/>
  <c r="M76" i="7" s="1"/>
  <c r="M82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F8" i="10" l="1"/>
  <c r="X445" i="1"/>
  <c r="V13" i="4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T25" i="4" s="1"/>
  <c r="V14" i="4"/>
  <c r="R47" i="7"/>
  <c r="S55" i="7"/>
  <c r="S63" i="7"/>
  <c r="G15" i="10"/>
  <c r="S43" i="7"/>
  <c r="S57" i="7"/>
  <c r="S81" i="5"/>
  <c r="V18" i="4"/>
  <c r="V20" i="4" s="1"/>
  <c r="V25" i="4" s="1"/>
  <c r="R79" i="7"/>
  <c r="S37" i="7"/>
  <c r="S69" i="7"/>
  <c r="Q80" i="7"/>
  <c r="S67" i="7"/>
  <c r="T52" i="5"/>
  <c r="D9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U25" i="4" s="1"/>
  <c r="V8" i="4"/>
  <c r="T16" i="4"/>
  <c r="E9" i="10" l="1"/>
  <c r="R72" i="7"/>
  <c r="T67" i="5"/>
  <c r="R80" i="7"/>
  <c r="R48" i="7"/>
  <c r="S48" i="7"/>
  <c r="S72" i="7"/>
  <c r="R67" i="5"/>
  <c r="S65" i="5"/>
  <c r="S67" i="5" s="1"/>
  <c r="U16" i="4"/>
  <c r="V16" i="4"/>
  <c r="D12" i="10"/>
  <c r="G21" i="10"/>
  <c r="Q74" i="7"/>
  <c r="S60" i="7"/>
  <c r="R60" i="7"/>
  <c r="T91" i="5"/>
  <c r="S91" i="5"/>
  <c r="R93" i="5" l="1"/>
  <c r="E11" i="10" s="1"/>
  <c r="T93" i="5"/>
  <c r="G11" i="10" s="1"/>
  <c r="R74" i="7"/>
  <c r="S93" i="5"/>
  <c r="F11" i="10" s="1"/>
  <c r="G9" i="10"/>
  <c r="F9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AB361" i="1"/>
  <c r="AB360" i="1"/>
  <c r="AB359" i="1"/>
  <c r="AB358" i="1"/>
  <c r="AB357" i="1"/>
  <c r="P357" i="1"/>
  <c r="AB356" i="1"/>
  <c r="AB355" i="1"/>
  <c r="AB354" i="1"/>
  <c r="AB353" i="1"/>
  <c r="AB352" i="1"/>
  <c r="AB351" i="1"/>
  <c r="AB350" i="1"/>
  <c r="AB349" i="1"/>
  <c r="AB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X361" i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X362" i="1"/>
  <c r="X290" i="1"/>
  <c r="W294" i="1"/>
  <c r="X298" i="1"/>
  <c r="W302" i="1"/>
  <c r="W306" i="1"/>
  <c r="X311" i="1"/>
  <c r="X323" i="1"/>
  <c r="X327" i="1"/>
  <c r="W331" i="1"/>
  <c r="W349" i="1"/>
  <c r="W350" i="1"/>
  <c r="X352" i="1"/>
  <c r="W353" i="1"/>
  <c r="W354" i="1"/>
  <c r="X355" i="1"/>
  <c r="X356" i="1"/>
  <c r="W360" i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Z286" i="2"/>
  <c r="Z287" i="2"/>
  <c r="Z288" i="2"/>
  <c r="T288" i="2" s="1"/>
  <c r="Z289" i="2"/>
  <c r="T289" i="2" s="1"/>
  <c r="Z290" i="2"/>
  <c r="Z291" i="2"/>
  <c r="Z292" i="2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V376" i="1" s="1"/>
  <c r="W297" i="1"/>
  <c r="W327" i="1"/>
  <c r="X354" i="1"/>
  <c r="S11" i="3"/>
  <c r="T11" i="3" s="1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P492" i="1" s="1"/>
  <c r="P496" i="1" s="1"/>
  <c r="W298" i="1"/>
  <c r="V363" i="1"/>
  <c r="W326" i="1"/>
  <c r="X359" i="1"/>
  <c r="X353" i="1"/>
  <c r="X349" i="1"/>
  <c r="W314" i="1"/>
  <c r="W308" i="1"/>
  <c r="W359" i="1"/>
  <c r="X296" i="1"/>
  <c r="X330" i="1"/>
  <c r="V357" i="1"/>
  <c r="X328" i="1"/>
  <c r="X307" i="1"/>
  <c r="W175" i="1"/>
  <c r="W286" i="1"/>
  <c r="V276" i="2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N1076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U54" i="2"/>
  <c r="U52" i="2"/>
  <c r="U50" i="2"/>
  <c r="U56" i="2"/>
  <c r="U55" i="2"/>
  <c r="U53" i="2"/>
  <c r="U51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11" i="3" l="1"/>
  <c r="V915" i="2"/>
  <c r="V841" i="2"/>
  <c r="U36" i="3"/>
  <c r="S31" i="3"/>
  <c r="S38" i="3" s="1"/>
  <c r="S4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T492" i="1" s="1"/>
  <c r="U907" i="2"/>
  <c r="T31" i="3"/>
  <c r="B13" i="10"/>
  <c r="B17" i="10" s="1"/>
  <c r="V10" i="2"/>
  <c r="U10" i="2"/>
  <c r="W346" i="1"/>
  <c r="U31" i="3"/>
  <c r="U38" i="3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76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V287" i="2"/>
  <c r="V289" i="2"/>
  <c r="U289" i="2"/>
  <c r="V291" i="2"/>
  <c r="V293" i="2"/>
  <c r="V295" i="2"/>
  <c r="V297" i="2"/>
  <c r="V299" i="2"/>
  <c r="V309" i="2"/>
  <c r="U309" i="2"/>
  <c r="V311" i="2"/>
  <c r="U311" i="2"/>
  <c r="V313" i="2"/>
  <c r="U313" i="2"/>
  <c r="V315" i="2"/>
  <c r="U315" i="2"/>
  <c r="V317" i="2"/>
  <c r="U317" i="2"/>
  <c r="V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V211" i="2"/>
  <c r="U211" i="2"/>
  <c r="V217" i="2"/>
  <c r="U217" i="2"/>
  <c r="V219" i="2"/>
  <c r="U219" i="2"/>
  <c r="V241" i="2"/>
  <c r="U241" i="2"/>
  <c r="U261" i="2"/>
  <c r="V261" i="2"/>
  <c r="V286" i="2"/>
  <c r="V288" i="2"/>
  <c r="U288" i="2"/>
  <c r="V290" i="2"/>
  <c r="V292" i="2"/>
  <c r="V294" i="2"/>
  <c r="V296" i="2"/>
  <c r="V298" i="2"/>
  <c r="V300" i="2"/>
  <c r="U300" i="2"/>
  <c r="V310" i="2"/>
  <c r="V312" i="2"/>
  <c r="U312" i="2"/>
  <c r="V314" i="2"/>
  <c r="V316" i="2"/>
  <c r="U316" i="2"/>
  <c r="V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U48" i="3" l="1"/>
  <c r="G7" i="10" s="1"/>
  <c r="B31" i="10"/>
  <c r="W231" i="1"/>
  <c r="W275" i="1" s="1"/>
  <c r="W318" i="1" s="1"/>
  <c r="V918" i="2"/>
  <c r="E7" i="10"/>
  <c r="W365" i="1"/>
  <c r="V367" i="1"/>
  <c r="V378" i="1" s="1"/>
  <c r="V492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W492" i="1" s="1"/>
  <c r="X367" i="1"/>
  <c r="X378" i="1" s="1"/>
  <c r="X492" i="1" s="1"/>
  <c r="V967" i="2"/>
  <c r="V890" i="2"/>
  <c r="F7" i="10"/>
  <c r="E10" i="10"/>
  <c r="D13" i="10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D17" i="10" l="1"/>
  <c r="D31" i="10" s="1"/>
  <c r="G10" i="10"/>
  <c r="F10" i="10"/>
  <c r="U892" i="2"/>
  <c r="U926" i="2" s="1"/>
  <c r="U969" i="2" s="1"/>
  <c r="U1076" i="2" s="1"/>
  <c r="T771" i="2"/>
  <c r="T892" i="2" s="1"/>
  <c r="T926" i="2" s="1"/>
  <c r="T969" i="2" s="1"/>
  <c r="T1076" i="2" s="1"/>
  <c r="E13" i="10" l="1"/>
  <c r="F13" i="10"/>
  <c r="V771" i="2"/>
  <c r="V892" i="2" s="1"/>
  <c r="V926" i="2" s="1"/>
  <c r="V969" i="2" s="1"/>
  <c r="V1076" i="2" s="1"/>
  <c r="G13" i="10" l="1"/>
  <c r="R26" i="7" l="1"/>
  <c r="R33" i="7" s="1"/>
  <c r="R50" i="7" s="1"/>
  <c r="R76" i="7" s="1"/>
  <c r="R82" i="7" s="1"/>
  <c r="Q26" i="7"/>
  <c r="Q33" i="7" s="1"/>
  <c r="Q50" i="7" s="1"/>
  <c r="Q76" i="7" s="1"/>
  <c r="Q82" i="7" s="1"/>
  <c r="S26" i="7"/>
  <c r="S33" i="7" s="1"/>
  <c r="S50" i="7" s="1"/>
  <c r="S76" i="7" s="1"/>
  <c r="S82" i="7" s="1"/>
  <c r="G12" i="10" l="1"/>
  <c r="F12" i="10"/>
  <c r="E12" i="10"/>
  <c r="C12" i="10"/>
  <c r="C17" i="10" l="1"/>
  <c r="C31" i="10" s="1"/>
  <c r="E17" i="10"/>
  <c r="E31" i="10" s="1"/>
  <c r="F17" i="10"/>
  <c r="F31" i="10" s="1"/>
  <c r="G17" i="10"/>
  <c r="G31" i="10" s="1"/>
</calcChain>
</file>

<file path=xl/comments1.xml><?xml version="1.0" encoding="utf-8"?>
<comments xmlns="http://schemas.openxmlformats.org/spreadsheetml/2006/main">
  <authors>
    <author>Miguel  Rivera</author>
  </authors>
  <commentList>
    <comment ref="B1042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1043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<sst xmlns="http://schemas.openxmlformats.org/spreadsheetml/2006/main" count="10194" uniqueCount="3050">
  <si>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</si>
  <si>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</si>
  <si>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</si>
  <si>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</si>
  <si>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</si>
  <si>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</si>
  <si>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</si>
  <si>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</si>
  <si>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</si>
  <si>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</si>
  <si>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</si>
  <si>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</si>
  <si>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</si>
  <si>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</si>
  <si>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</si>
  <si>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</si>
  <si>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</si>
  <si>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</si>
  <si>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</si>
  <si>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</si>
  <si>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</si>
  <si>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</si>
  <si>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</si>
  <si>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</si>
  <si>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</si>
  <si>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</si>
  <si>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</si>
  <si>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</si>
  <si>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</si>
  <si>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</si>
  <si>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</si>
  <si>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</si>
  <si>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</si>
  <si>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</si>
  <si>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</si>
  <si>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</si>
  <si>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</si>
  <si>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</si>
  <si>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</si>
  <si>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</si>
  <si>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</si>
  <si>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</si>
  <si>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</si>
  <si>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</si>
  <si>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</si>
  <si>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</si>
  <si>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</si>
  <si>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</si>
  <si>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</si>
  <si>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</si>
  <si>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</si>
  <si>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</si>
  <si>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</si>
  <si>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</si>
  <si>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</si>
  <si>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</si>
  <si>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</si>
  <si>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</si>
  <si>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</si>
  <si>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</si>
  <si>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</si>
  <si>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</si>
  <si>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</si>
  <si>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</si>
  <si>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</si>
  <si>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</si>
  <si>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</si>
  <si>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</si>
  <si>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</si>
  <si>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</si>
  <si>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</si>
  <si>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</si>
  <si>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</si>
  <si>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</si>
  <si>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</si>
  <si>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</si>
  <si>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</si>
  <si>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</si>
  <si>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</si>
  <si>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</si>
  <si>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</si>
  <si>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</si>
  <si>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</si>
  <si>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</si>
  <si>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</si>
  <si>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</si>
  <si>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</si>
  <si>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</si>
  <si>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</si>
  <si>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</si>
  <si>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</si>
  <si>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</si>
  <si>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</si>
  <si>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</si>
  <si>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</si>
  <si>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</si>
  <si>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</si>
  <si>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</si>
  <si>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</si>
  <si>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</si>
  <si>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</si>
  <si>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</si>
  <si>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</si>
  <si>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</si>
  <si>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</si>
  <si>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</si>
  <si>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</si>
  <si>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</si>
  <si>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</si>
  <si>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</si>
  <si>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</si>
  <si>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</si>
  <si>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</si>
  <si>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</si>
  <si>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</si>
  <si>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</si>
  <si>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</si>
  <si>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</si>
  <si>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</si>
  <si>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</si>
  <si>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</si>
  <si>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</si>
  <si>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</si>
  <si>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</si>
  <si>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</si>
  <si>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</si>
  <si>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</si>
  <si>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</si>
  <si>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</si>
  <si>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</si>
  <si>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</si>
  <si>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</si>
  <si>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</si>
  <si>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</si>
  <si>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</si>
  <si>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</si>
  <si>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</si>
  <si>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</si>
  <si>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</si>
  <si>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</si>
  <si>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</si>
  <si>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</si>
  <si>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</si>
  <si>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</si>
  <si>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</si>
  <si>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</si>
  <si>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</si>
  <si>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</si>
  <si>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</si>
  <si>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</si>
  <si>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</si>
  <si>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</si>
  <si>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</si>
  <si>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</si>
  <si>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</si>
  <si>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</si>
  <si>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</si>
  <si>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</si>
  <si>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</si>
  <si>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</si>
  <si>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</si>
  <si>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</si>
  <si>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</si>
  <si>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</si>
  <si>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</si>
  <si>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</si>
  <si>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</si>
  <si>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</si>
  <si>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</si>
  <si>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</si>
  <si>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</si>
  <si>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</si>
  <si>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</si>
  <si>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</si>
  <si>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</si>
  <si>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</si>
  <si>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</si>
  <si>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</si>
  <si>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</si>
  <si>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</si>
  <si>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</si>
  <si>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</si>
  <si>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</si>
  <si>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</si>
  <si>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</si>
  <si>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</si>
  <si>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</si>
  <si>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</si>
  <si>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</si>
  <si>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</si>
  <si>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</si>
  <si>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</si>
  <si>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</si>
  <si>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</si>
  <si>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</si>
  <si>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</si>
  <si>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</si>
  <si>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</si>
  <si>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</si>
  <si>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</si>
  <si>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</si>
  <si>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</si>
  <si>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</si>
  <si>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</si>
  <si>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</si>
  <si>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</si>
  <si>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</si>
  <si>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</si>
  <si>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</si>
  <si>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</si>
  <si>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</si>
  <si>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</si>
  <si>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</si>
  <si>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</si>
  <si>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</si>
  <si>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</si>
  <si>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</si>
  <si>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</si>
  <si>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</si>
  <si>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</si>
  <si>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</si>
  <si>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</si>
  <si>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</si>
  <si>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</si>
  <si>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</si>
  <si>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</si>
  <si>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</si>
  <si>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</si>
  <si>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</si>
  <si>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</si>
  <si>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</si>
  <si>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</si>
  <si>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</si>
  <si>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</si>
  <si>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</si>
  <si>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</si>
  <si>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</si>
  <si>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</si>
  <si>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</si>
  <si>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</si>
  <si>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</si>
  <si>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</si>
  <si>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</si>
  <si>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</si>
  <si>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</si>
  <si>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</si>
  <si>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</si>
  <si>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</si>
  <si>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</si>
  <si>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</si>
  <si>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</si>
  <si>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</si>
  <si>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</si>
  <si>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</si>
  <si>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</si>
  <si>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</si>
  <si>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</si>
  <si>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</si>
  <si>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</si>
  <si>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</si>
  <si>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</si>
  <si>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</si>
  <si>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</si>
  <si>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</si>
  <si>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</si>
  <si>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</si>
  <si>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</si>
  <si>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</si>
  <si>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</si>
  <si>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</si>
  <si>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</si>
  <si>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</si>
  <si>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</si>
  <si>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</si>
  <si>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</si>
  <si>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</si>
  <si>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</si>
  <si>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</si>
  <si>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</si>
  <si>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</si>
  <si>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</si>
  <si>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</si>
  <si>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</si>
  <si>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</si>
  <si>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</si>
  <si>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</si>
  <si>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</si>
  <si>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</si>
  <si>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</si>
  <si>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</si>
  <si>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</si>
  <si>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</si>
  <si>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</si>
  <si>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</si>
  <si>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</si>
  <si>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</si>
  <si>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</si>
  <si>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</si>
  <si>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</si>
  <si>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</si>
  <si>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</si>
  <si>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</si>
  <si>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</si>
  <si>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</si>
  <si>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</si>
  <si>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</si>
  <si>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</si>
  <si>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</si>
  <si>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</si>
  <si>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</si>
  <si>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</si>
  <si>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</si>
  <si>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</si>
  <si>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</si>
  <si>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</si>
  <si>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</si>
  <si>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</si>
  <si>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</si>
  <si>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</si>
  <si>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</si>
  <si>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</si>
  <si>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</si>
  <si>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</si>
  <si>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</si>
  <si>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</si>
  <si>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</si>
  <si>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</si>
  <si>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</si>
  <si>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</si>
  <si>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</si>
  <si>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</si>
  <si>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</si>
  <si>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</si>
  <si>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</si>
  <si>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</si>
  <si>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</si>
  <si>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</si>
  <si>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</si>
  <si>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</si>
  <si>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</si>
  <si>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</si>
  <si>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</si>
  <si>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</si>
  <si>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</si>
  <si>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</si>
  <si>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</si>
  <si>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</si>
  <si>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</si>
  <si>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</si>
  <si>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</si>
  <si>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</si>
  <si>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</si>
  <si>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</si>
  <si>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</si>
  <si>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</si>
  <si>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</si>
  <si>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</si>
  <si>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</si>
  <si>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</si>
  <si>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</si>
  <si>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</si>
  <si>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</si>
  <si>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</si>
  <si>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</si>
  <si>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</si>
  <si>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</si>
  <si>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</si>
  <si>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</si>
  <si>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</si>
  <si>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</si>
  <si>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</si>
  <si>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</si>
  <si>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</si>
  <si>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</si>
  <si>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</si>
  <si>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</si>
  <si>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</si>
  <si>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</si>
  <si>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</si>
  <si>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</si>
  <si>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</si>
  <si>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</si>
  <si>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</si>
  <si>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</si>
  <si>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</si>
  <si>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</si>
  <si>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</si>
  <si>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</si>
  <si>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</si>
  <si>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</si>
  <si>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</si>
  <si>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</si>
  <si>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</si>
  <si>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</si>
  <si>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</si>
  <si>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</si>
  <si>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</si>
  <si>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</si>
  <si>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</si>
  <si>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</si>
  <si>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</si>
  <si>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</si>
  <si>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</si>
  <si>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</si>
  <si>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</si>
  <si>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</si>
  <si>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</si>
  <si>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</si>
  <si>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</si>
  <si>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</si>
  <si>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</si>
  <si>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</si>
  <si>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</si>
  <si>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</si>
  <si>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</si>
  <si>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</si>
  <si>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</si>
  <si>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</si>
  <si>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</si>
  <si>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</si>
  <si>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</si>
  <si>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</si>
  <si>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</si>
  <si>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</si>
  <si>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</si>
  <si>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</si>
  <si>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</si>
  <si>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</si>
  <si>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</si>
  <si>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</si>
  <si>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</si>
  <si>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</si>
  <si>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</si>
  <si>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</si>
  <si>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</si>
  <si>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</si>
  <si>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</si>
  <si>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</si>
  <si>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</si>
  <si>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</si>
  <si>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</si>
  <si>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</si>
  <si>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</si>
  <si>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</si>
  <si>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</si>
  <si>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</si>
  <si>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</si>
  <si>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</si>
  <si>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</si>
  <si>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</si>
  <si>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</si>
  <si>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</si>
  <si>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</si>
  <si>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</si>
  <si>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</si>
  <si>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</si>
  <si>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</si>
  <si>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</si>
  <si>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</si>
  <si>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</si>
  <si>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</si>
  <si>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</si>
  <si>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</si>
  <si>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</si>
  <si>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</si>
  <si>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</si>
  <si>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</si>
  <si>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</si>
  <si>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</si>
  <si>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</si>
  <si>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</si>
  <si>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</si>
  <si>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</si>
  <si>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</si>
  <si>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</si>
  <si>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</si>
  <si>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</si>
  <si>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</si>
  <si>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</si>
  <si>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</si>
  <si>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</si>
  <si>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</si>
  <si>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</si>
  <si>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</si>
  <si>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</si>
  <si>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</si>
  <si>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</si>
  <si>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</si>
  <si>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</si>
  <si>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</si>
  <si>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</si>
  <si>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</si>
  <si>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</si>
  <si>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</si>
  <si>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</si>
  <si>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</si>
  <si>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</si>
  <si>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</si>
  <si>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</si>
  <si>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</si>
  <si>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</si>
  <si>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</si>
  <si>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</si>
  <si>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</si>
  <si>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</si>
  <si>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</si>
  <si>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</si>
  <si>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</si>
  <si>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</si>
  <si>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</si>
  <si>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</si>
  <si>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</si>
  <si>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</si>
  <si>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</si>
  <si>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</si>
  <si>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</si>
  <si>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</si>
  <si>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</si>
  <si>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</si>
  <si>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</si>
  <si>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</si>
  <si>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</si>
  <si>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</si>
  <si>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</si>
  <si>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</si>
  <si>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</si>
  <si>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</si>
  <si>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</si>
  <si>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</si>
  <si>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</si>
  <si>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</si>
  <si>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</si>
  <si>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</si>
  <si>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</si>
  <si>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</si>
  <si>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</si>
  <si>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</si>
  <si>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</si>
  <si>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</si>
  <si>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</si>
  <si>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</si>
  <si>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</si>
  <si>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</si>
  <si>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</si>
  <si>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</si>
  <si>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</si>
  <si>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</si>
  <si>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</si>
  <si>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</si>
  <si>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</si>
  <si>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</si>
  <si>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</si>
  <si>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</si>
  <si>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</si>
  <si>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</si>
  <si>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</si>
  <si>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</si>
  <si>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</si>
  <si>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</si>
  <si>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</si>
  <si>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</si>
  <si>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</si>
  <si>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</si>
  <si>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</si>
  <si>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</si>
  <si>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</si>
  <si>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</si>
  <si>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</si>
  <si>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</si>
  <si>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</si>
  <si>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</si>
  <si>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</si>
  <si>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</si>
  <si>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</si>
  <si>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</si>
  <si>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</si>
  <si>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</si>
  <si>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</si>
  <si>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</si>
  <si>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</si>
  <si>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</si>
  <si>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</si>
  <si>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</si>
  <si>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</si>
  <si>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</si>
  <si>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</si>
  <si>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</si>
  <si>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</si>
  <si>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</si>
  <si>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</si>
  <si>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</si>
  <si>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</si>
  <si>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</si>
  <si>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</si>
  <si>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</si>
  <si>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</si>
  <si>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</si>
  <si>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</si>
  <si>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</si>
  <si>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</si>
  <si>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</si>
  <si>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</si>
  <si>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</si>
  <si>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</si>
  <si>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</si>
  <si>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</si>
  <si>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</si>
  <si>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</si>
  <si>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</si>
  <si>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</si>
  <si>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</si>
  <si>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</si>
  <si>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</si>
  <si>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</si>
  <si>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</si>
  <si>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</si>
  <si>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</si>
  <si>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</si>
  <si>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</si>
  <si>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</si>
  <si>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</si>
  <si>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</si>
  <si>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</si>
  <si>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</si>
  <si>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</si>
  <si>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</si>
  <si>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</si>
  <si>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</si>
  <si>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</si>
  <si>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</si>
  <si>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</si>
  <si>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</si>
  <si>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</si>
  <si>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</si>
  <si>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</si>
  <si>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</si>
  <si>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</si>
  <si>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</si>
  <si>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</si>
  <si>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</si>
  <si>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</si>
  <si>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</si>
  <si>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</si>
  <si>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</si>
  <si>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</si>
  <si>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</si>
  <si>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</si>
  <si>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</si>
  <si>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</si>
  <si>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</si>
  <si>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</si>
  <si>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</si>
  <si>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</si>
  <si>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</si>
  <si>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</si>
  <si>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</si>
  <si>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</si>
  <si>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</si>
  <si>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</si>
  <si>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</si>
  <si>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</si>
  <si>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</si>
  <si>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</si>
  <si>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</si>
  <si>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</si>
  <si>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</si>
  <si>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</si>
  <si>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</si>
  <si>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</si>
  <si>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</si>
  <si>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</si>
  <si>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</si>
  <si>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</si>
  <si>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</si>
  <si>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</si>
  <si>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</si>
  <si>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</si>
  <si>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</si>
  <si>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</si>
  <si>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</si>
  <si>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</si>
  <si>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</si>
  <si>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</si>
  <si>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</si>
  <si>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</si>
  <si>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</si>
  <si>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</si>
  <si>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</si>
  <si>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</si>
  <si>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</si>
  <si>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</si>
  <si>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</si>
  <si>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</si>
  <si>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</si>
  <si>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</si>
  <si>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</si>
  <si>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</si>
  <si>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</si>
  <si>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</si>
  <si>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</si>
  <si>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</si>
  <si>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</si>
  <si>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</si>
  <si>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</si>
  <si>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</si>
  <si>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</si>
  <si>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</si>
  <si>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</si>
  <si>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</si>
  <si>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</si>
  <si>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</si>
  <si>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</si>
  <si>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</si>
  <si>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</si>
  <si>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</si>
  <si>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</si>
  <si>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</si>
  <si>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</si>
  <si>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</si>
  <si>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</si>
  <si>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</si>
  <si>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</si>
  <si>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</si>
  <si>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</si>
  <si>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</si>
  <si>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</si>
  <si>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</si>
  <si>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</si>
  <si>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</si>
  <si>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</si>
  <si>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</si>
  <si>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</si>
  <si>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</si>
  <si>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</si>
  <si>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</si>
  <si>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</si>
  <si>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</si>
  <si>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</si>
  <si>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</si>
  <si>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</si>
  <si>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</si>
  <si>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</si>
  <si>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</si>
  <si>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</si>
  <si>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</si>
  <si>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</si>
  <si>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</si>
  <si>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</si>
  <si>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</si>
  <si>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</si>
  <si>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</si>
  <si>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</si>
  <si>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</si>
  <si>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</si>
  <si>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</si>
  <si>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</si>
  <si>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</si>
  <si>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</si>
  <si>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</si>
  <si>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</si>
  <si>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</si>
  <si>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</si>
  <si>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</si>
  <si>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</si>
  <si>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</si>
  <si>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</si>
  <si>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</si>
  <si>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</si>
  <si>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</si>
  <si>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</si>
  <si>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</si>
  <si>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</si>
  <si>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</si>
  <si>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</si>
  <si>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</si>
  <si>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</si>
  <si>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</si>
  <si>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</si>
  <si>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</si>
  <si>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</si>
  <si>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</si>
  <si>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</si>
  <si>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</si>
  <si>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</si>
  <si>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</si>
  <si>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</si>
  <si>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</si>
  <si>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</si>
  <si>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</si>
  <si>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</si>
  <si>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</si>
  <si>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</si>
  <si>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</si>
  <si>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</si>
  <si>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</si>
  <si>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</si>
  <si>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</si>
  <si>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</si>
  <si>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</si>
  <si>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</si>
  <si>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</si>
  <si>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</si>
  <si>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</si>
  <si>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</si>
  <si>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</si>
  <si>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</si>
  <si>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</si>
  <si>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</si>
  <si>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</si>
  <si>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</si>
  <si>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</si>
  <si>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</si>
  <si>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</si>
  <si>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</si>
  <si>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</si>
  <si>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</si>
  <si>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</si>
  <si>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</si>
  <si>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</si>
  <si>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</si>
  <si>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</si>
  <si>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</si>
  <si>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</si>
  <si>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</si>
  <si>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</si>
  <si>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</si>
  <si>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</si>
  <si>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</si>
  <si>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</si>
  <si>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</si>
  <si>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</si>
  <si>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</si>
  <si>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</si>
  <si>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</si>
  <si>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</si>
  <si>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</si>
  <si>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</si>
  <si>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</si>
  <si>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</si>
  <si>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</si>
  <si>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</si>
  <si>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</si>
  <si>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</si>
  <si>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</si>
  <si>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</si>
  <si>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</si>
  <si>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</si>
  <si>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</si>
  <si>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</si>
  <si>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</si>
  <si>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</si>
  <si>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</si>
  <si>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</si>
  <si>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</si>
  <si>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</si>
  <si>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</si>
  <si>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</si>
  <si>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</si>
  <si>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</si>
  <si>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</si>
  <si>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</si>
  <si>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</si>
  <si>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</si>
  <si>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</si>
  <si>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</si>
  <si>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</si>
  <si>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</si>
  <si>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</si>
  <si>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</si>
  <si>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</si>
  <si>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</si>
  <si>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</si>
  <si>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</si>
  <si>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</si>
  <si>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</si>
  <si>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</si>
  <si>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</si>
  <si>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</si>
  <si>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</si>
  <si>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</si>
  <si>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</si>
  <si>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</si>
  <si>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</si>
  <si>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</si>
  <si>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</si>
  <si>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</si>
  <si>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</si>
  <si>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</si>
  <si>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</si>
  <si>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</si>
  <si>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</si>
  <si>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</si>
  <si>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</si>
  <si>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</si>
  <si>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</si>
  <si>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</si>
  <si>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</si>
  <si>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</si>
  <si>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</si>
  <si>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</si>
  <si>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</si>
  <si>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</si>
  <si>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</si>
  <si>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</si>
  <si>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</si>
  <si>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</si>
  <si>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</si>
  <si>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</si>
  <si>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</si>
  <si>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</si>
  <si>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</si>
  <si>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</si>
  <si>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</si>
  <si>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</si>
  <si>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</si>
  <si>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</si>
  <si>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</si>
  <si>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</si>
  <si>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</si>
  <si>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</si>
  <si>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</si>
  <si>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</si>
  <si>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</si>
  <si>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</si>
  <si>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</si>
  <si>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</si>
  <si>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</si>
  <si>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</si>
  <si>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</si>
  <si>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</si>
  <si>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</si>
  <si>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</si>
  <si>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</si>
  <si>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</si>
  <si>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</si>
  <si>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</si>
  <si>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</si>
  <si>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</si>
  <si>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</si>
  <si>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</si>
  <si>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</si>
  <si>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</si>
  <si>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</si>
  <si>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</si>
  <si>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</si>
  <si>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</si>
  <si>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</si>
  <si>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</si>
  <si>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</si>
  <si>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</si>
  <si>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</si>
  <si>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</si>
  <si>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</si>
  <si>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</si>
  <si>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</si>
  <si>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</si>
  <si>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</si>
  <si>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</si>
  <si>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</si>
  <si>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</si>
  <si>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</si>
  <si>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</si>
  <si>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</si>
  <si>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</si>
  <si>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</si>
  <si>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</si>
  <si>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</si>
  <si>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</si>
  <si>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</si>
  <si>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</si>
  <si>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</si>
  <si>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</si>
  <si>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</si>
  <si>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</si>
  <si>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</si>
  <si>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</si>
  <si>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</si>
  <si>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</si>
  <si>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</si>
  <si>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</si>
  <si>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</si>
  <si>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</si>
  <si>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</si>
  <si>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</si>
  <si>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</si>
  <si>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</si>
  <si>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</si>
  <si>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</si>
  <si>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</si>
  <si>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</si>
  <si>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</si>
  <si>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</si>
  <si>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</si>
  <si>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</si>
  <si>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</si>
  <si>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</si>
  <si>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</si>
  <si>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</si>
  <si>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</si>
  <si>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</si>
  <si>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</si>
  <si>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</si>
  <si>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</si>
  <si>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</si>
  <si>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</si>
  <si>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</si>
  <si>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</si>
  <si>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</si>
  <si>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</si>
  <si>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</si>
  <si>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</si>
  <si>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</si>
  <si>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</si>
  <si>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</si>
  <si>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</si>
  <si>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</si>
  <si>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</si>
  <si>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</si>
  <si>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</si>
  <si>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</si>
  <si>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</si>
  <si>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</si>
  <si>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</si>
  <si>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</si>
  <si>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</si>
  <si>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</si>
  <si>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</si>
  <si>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</si>
  <si>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</si>
  <si>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</si>
  <si>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</si>
  <si>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</si>
  <si>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</si>
  <si>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</si>
  <si>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</si>
  <si>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</si>
  <si>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</si>
  <si>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</si>
  <si>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</si>
  <si>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</si>
  <si>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</si>
  <si>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</si>
  <si>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</si>
  <si>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</si>
  <si>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</si>
  <si>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</si>
  <si>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</si>
  <si>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</si>
  <si>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</si>
  <si>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</si>
  <si>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</si>
  <si>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</si>
  <si>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</si>
  <si>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</si>
  <si>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</si>
  <si>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</si>
  <si>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</si>
  <si>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</si>
  <si>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</si>
  <si>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</si>
  <si>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</si>
  <si>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</si>
  <si>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</si>
  <si>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</si>
  <si>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</si>
  <si>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</si>
  <si>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</si>
  <si>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</si>
  <si>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</si>
  <si>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</si>
  <si>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</si>
  <si>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</si>
  <si>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</si>
  <si>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</si>
  <si>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</si>
  <si>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</si>
  <si>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</si>
  <si>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</si>
  <si>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</si>
  <si>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</si>
  <si>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</si>
  <si>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</si>
  <si>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</si>
  <si>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</si>
  <si>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</si>
  <si>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</si>
  <si>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</si>
  <si>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</si>
  <si>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</si>
  <si>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</si>
  <si>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</si>
  <si>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</si>
  <si>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</si>
  <si>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</si>
  <si>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</si>
  <si>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</si>
  <si>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</si>
  <si>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</si>
  <si>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</si>
  <si>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</si>
  <si>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</si>
  <si>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</si>
  <si>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</si>
  <si>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</si>
  <si>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</si>
  <si>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</si>
  <si>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</si>
  <si>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</si>
  <si>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</si>
  <si>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</si>
  <si>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</si>
  <si>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</si>
  <si>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</si>
  <si>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</si>
  <si>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</si>
  <si>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</si>
  <si>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</si>
  <si>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</si>
  <si>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</si>
  <si>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</si>
  <si>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</si>
  <si>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</si>
  <si>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</si>
  <si>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</si>
  <si>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</si>
  <si>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</si>
  <si>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</si>
  <si>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</si>
  <si>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</si>
  <si>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</si>
  <si>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</si>
  <si>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</si>
  <si>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</si>
  <si>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</si>
  <si>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</si>
  <si>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</si>
  <si>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</si>
  <si>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</si>
  <si>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</si>
  <si>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</si>
  <si>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</si>
  <si>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</si>
  <si>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</si>
  <si>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</si>
  <si>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</si>
  <si>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</si>
  <si>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</si>
  <si>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</si>
  <si>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</si>
  <si>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</si>
  <si>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</si>
  <si>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</si>
  <si>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</si>
  <si>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</si>
  <si>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</si>
  <si>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</si>
  <si>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</si>
  <si>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</si>
  <si>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</si>
  <si>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</si>
  <si>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</si>
  <si>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</si>
  <si>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</si>
  <si>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</si>
  <si>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</si>
  <si>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</si>
  <si>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</si>
  <si>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</si>
  <si>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</si>
  <si>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</si>
  <si>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</si>
  <si>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</si>
  <si>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</si>
  <si>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</si>
  <si>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</si>
  <si>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</si>
  <si>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</si>
  <si>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</si>
  <si>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</si>
  <si>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</si>
  <si>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</si>
  <si>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</si>
  <si>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</si>
  <si>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</si>
  <si>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</si>
  <si>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</si>
  <si>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</si>
  <si>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</si>
  <si>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</si>
  <si>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</si>
  <si>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</si>
  <si>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</si>
  <si>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</si>
  <si>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</si>
  <si>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</si>
  <si>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</si>
  <si>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</si>
  <si>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</si>
  <si>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</si>
  <si>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</si>
  <si>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</si>
  <si>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</si>
  <si>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</si>
  <si>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</si>
  <si>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</si>
  <si>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</si>
  <si>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</si>
  <si>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</si>
  <si>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</si>
  <si>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</si>
  <si>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</si>
  <si>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</si>
  <si>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</si>
  <si>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</si>
  <si>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</si>
  <si>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</si>
  <si>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</si>
  <si>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</si>
  <si>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</si>
  <si>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</si>
  <si>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</si>
  <si>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</si>
  <si>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</si>
  <si>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</si>
  <si>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</si>
  <si>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</si>
  <si>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</si>
  <si>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</si>
  <si>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</si>
  <si>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</si>
  <si>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</si>
  <si>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</si>
  <si>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</si>
  <si>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</si>
  <si>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</si>
  <si>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</si>
  <si>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</si>
  <si>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</si>
  <si>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</si>
  <si>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</si>
  <si>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</si>
  <si>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</si>
  <si>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</si>
  <si>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</si>
  <si>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</si>
  <si>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</si>
  <si>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</si>
  <si>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</si>
  <si>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</si>
  <si>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</si>
  <si>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</si>
  <si>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</si>
  <si>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</si>
  <si>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</si>
  <si>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</si>
  <si>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</si>
  <si>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</si>
  <si>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</si>
  <si>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</si>
  <si>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</si>
  <si>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</si>
  <si>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</si>
  <si>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</si>
  <si>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</si>
  <si>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</si>
  <si>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</si>
  <si>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</si>
  <si>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</si>
  <si>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</si>
  <si>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</si>
  <si>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</si>
  <si>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</si>
  <si>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</si>
  <si>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</si>
  <si>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</si>
  <si>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</si>
  <si>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</si>
  <si>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</si>
  <si>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</si>
  <si>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</si>
  <si>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</si>
  <si>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</si>
  <si>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</si>
  <si>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</si>
  <si>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</si>
  <si>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</si>
  <si>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</si>
  <si>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</si>
  <si>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</si>
  <si>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</si>
  <si>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</si>
  <si>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</si>
  <si>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</si>
  <si>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</si>
  <si>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</si>
  <si>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</si>
  <si>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</si>
  <si>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</si>
  <si>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</si>
  <si>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</si>
  <si>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</si>
  <si>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</si>
  <si>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</si>
  <si>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</si>
  <si>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</si>
  <si>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</si>
  <si>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</si>
  <si>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</si>
  <si>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</si>
  <si>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</si>
  <si>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</si>
  <si>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</si>
  <si>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</si>
  <si>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</si>
  <si>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</si>
  <si>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</si>
  <si>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</si>
  <si>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</si>
  <si>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</si>
  <si>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</si>
  <si>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</si>
  <si>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</si>
  <si>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</si>
  <si>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</si>
  <si>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</si>
  <si>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</si>
  <si>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</si>
  <si>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</si>
  <si>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</si>
  <si>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</si>
  <si>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</si>
  <si>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</si>
  <si>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</si>
  <si>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</si>
  <si>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</si>
  <si>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</si>
  <si>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</si>
  <si>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</si>
  <si>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</si>
  <si>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</si>
  <si>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</si>
  <si>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</si>
  <si>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</si>
  <si>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</si>
  <si>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</si>
  <si>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</si>
  <si>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</si>
  <si>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</si>
  <si>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</si>
  <si>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</si>
  <si>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</si>
  <si>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</si>
  <si>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</si>
  <si>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</si>
  <si>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</si>
  <si>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</si>
  <si>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</si>
  <si>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</si>
  <si>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</si>
  <si>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</si>
  <si>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</si>
  <si>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</si>
  <si>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</si>
  <si>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</si>
  <si>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</si>
  <si>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</si>
  <si>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</si>
  <si>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</si>
  <si>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</si>
  <si>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</si>
  <si>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</si>
  <si>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</si>
  <si>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</si>
  <si>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</si>
  <si>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</si>
  <si>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</si>
  <si>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</si>
  <si>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</si>
  <si>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</si>
  <si>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</si>
  <si>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</si>
  <si>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</si>
  <si>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</si>
  <si>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</si>
  <si>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</si>
  <si>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</si>
  <si>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</si>
  <si>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</si>
  <si>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</si>
  <si>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</si>
  <si>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</si>
  <si>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</si>
  <si>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</si>
  <si>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</si>
  <si>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</si>
  <si>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</si>
  <si>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</si>
  <si>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</si>
  <si>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</si>
  <si>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</si>
  <si>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</si>
  <si>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</si>
  <si>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</si>
  <si>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</si>
  <si>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</si>
  <si>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</si>
  <si>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</si>
  <si>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</si>
  <si>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</si>
  <si>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</si>
  <si>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</si>
  <si>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</si>
  <si>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</si>
  <si>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</si>
  <si>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</si>
  <si>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</si>
  <si>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</si>
  <si>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</si>
  <si>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</si>
  <si>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</si>
  <si>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</si>
  <si>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</si>
  <si>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</si>
  <si>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</si>
  <si>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</si>
  <si>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</si>
  <si>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</si>
  <si>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</si>
  <si>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</si>
  <si>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</si>
  <si>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</si>
  <si>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</si>
  <si>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</si>
  <si>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</si>
  <si>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</si>
  <si>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</si>
  <si>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</si>
  <si>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</si>
  <si>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</si>
  <si>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</si>
  <si>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</si>
  <si>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</si>
  <si>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</si>
  <si>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</si>
  <si>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</si>
  <si>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</si>
  <si>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</si>
  <si>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</si>
  <si>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</si>
  <si>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</si>
  <si>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</si>
  <si>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</si>
  <si>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</si>
  <si>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</si>
  <si>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</si>
  <si>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</si>
  <si>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</si>
  <si>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</si>
  <si>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</si>
  <si>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</si>
  <si>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</si>
  <si>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</si>
  <si>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</si>
  <si>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</si>
  <si>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</si>
  <si>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</si>
  <si>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</si>
  <si>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</si>
  <si>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</si>
  <si>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</si>
  <si>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</si>
  <si>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</si>
  <si>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</si>
  <si>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</si>
  <si>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</si>
  <si>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</si>
  <si>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</si>
  <si>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</si>
  <si>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</si>
  <si>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</si>
  <si>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</si>
  <si>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</si>
  <si>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</si>
  <si>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</si>
  <si>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</si>
  <si>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</si>
  <si>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</si>
  <si>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</si>
  <si>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</si>
  <si>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</si>
  <si>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</si>
  <si>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</si>
  <si>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</si>
  <si>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</si>
  <si>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</si>
  <si>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</si>
  <si>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</si>
  <si>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</si>
  <si>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</si>
  <si>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</si>
  <si>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</si>
  <si>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</si>
  <si>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</si>
  <si>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</si>
  <si>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</si>
  <si>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</si>
  <si>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</si>
  <si>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</si>
  <si>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</si>
  <si>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</si>
  <si>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</si>
  <si>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</si>
  <si>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</si>
  <si>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</si>
  <si>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</si>
  <si>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</si>
  <si>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</si>
  <si>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</si>
  <si>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</si>
  <si>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</si>
  <si>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</si>
  <si>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</si>
  <si>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</si>
  <si>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</si>
  <si>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</si>
  <si>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</si>
  <si>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</si>
  <si>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</si>
  <si>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</si>
  <si>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</si>
  <si>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</si>
  <si>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</si>
  <si>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</si>
  <si>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</si>
  <si>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</si>
  <si>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</si>
  <si>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</si>
  <si>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</si>
  <si>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</si>
  <si>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</si>
  <si>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</si>
  <si>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</si>
  <si>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</si>
  <si>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</si>
  <si>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</si>
  <si>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</si>
  <si>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</si>
  <si>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</si>
  <si>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</si>
  <si>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</si>
  <si>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</si>
  <si>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</si>
  <si>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</si>
  <si>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</si>
  <si>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</si>
  <si>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</si>
  <si>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</si>
  <si>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</si>
  <si>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</si>
  <si>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</si>
  <si>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</si>
  <si>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</si>
  <si>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</si>
  <si>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</si>
  <si>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</si>
  <si>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</si>
  <si>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</si>
  <si>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</si>
  <si>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</si>
  <si>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</si>
  <si>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</si>
  <si>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</si>
  <si>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</si>
  <si>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</si>
  <si>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</si>
  <si>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</si>
  <si>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</si>
  <si>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</si>
  <si>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</si>
  <si>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</si>
  <si>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</si>
  <si>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</si>
  <si>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</si>
  <si>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</si>
  <si>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</si>
  <si>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</si>
  <si>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</si>
  <si>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</si>
  <si>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</si>
  <si>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</si>
  <si>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</si>
  <si>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</si>
  <si>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</si>
  <si>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</si>
  <si>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</si>
  <si>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</si>
  <si>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</si>
  <si>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</si>
  <si>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</si>
  <si>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</si>
  <si>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</si>
  <si>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</si>
  <si>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</si>
  <si>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</si>
  <si>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</si>
  <si>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</si>
  <si>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</si>
  <si>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</si>
  <si>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</si>
  <si>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</si>
  <si>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</si>
  <si>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</si>
  <si>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</si>
  <si>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</si>
  <si>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</si>
  <si>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</si>
  <si>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</si>
  <si>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</si>
  <si>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</si>
  <si>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</si>
  <si>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</si>
  <si>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</si>
  <si>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</si>
  <si>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</si>
  <si>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</si>
  <si>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</si>
  <si>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</si>
  <si>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</si>
  <si>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</si>
  <si>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</si>
  <si>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</si>
  <si>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</si>
  <si>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</si>
  <si>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</si>
  <si>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</si>
  <si>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</si>
  <si>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</si>
  <si>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</si>
  <si>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</si>
  <si>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</si>
  <si>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</si>
  <si>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</si>
  <si>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</si>
  <si>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</si>
  <si>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</si>
  <si>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</si>
  <si>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</si>
  <si>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</si>
  <si>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</si>
  <si>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</si>
  <si>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</si>
  <si>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</si>
  <si>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</si>
  <si>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</si>
  <si>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</si>
  <si>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</si>
  <si>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</si>
  <si>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</si>
  <si>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</si>
  <si>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</si>
  <si>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</si>
  <si>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</si>
  <si>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</si>
  <si>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</si>
  <si>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</si>
  <si>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</si>
  <si>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</si>
  <si>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</si>
  <si>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</si>
  <si>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</si>
  <si>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</si>
  <si>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</si>
  <si>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</si>
  <si>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</si>
  <si>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</si>
  <si>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</si>
  <si>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</si>
  <si>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</si>
  <si>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</si>
  <si>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</si>
  <si>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</si>
  <si>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</si>
  <si>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</si>
  <si>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</si>
  <si>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</si>
  <si>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</si>
  <si>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</si>
  <si>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</si>
  <si>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</si>
  <si>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</si>
  <si>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</si>
  <si>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</si>
  <si>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</si>
  <si>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</si>
  <si>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</si>
  <si>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</si>
  <si>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</si>
  <si>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</si>
  <si>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</si>
  <si>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</si>
  <si>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</si>
  <si>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</si>
  <si>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</si>
  <si>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</si>
  <si>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</si>
  <si>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</si>
  <si>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</si>
  <si>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</si>
  <si>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</si>
  <si>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</si>
  <si>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</si>
  <si>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</si>
  <si>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</si>
  <si>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</si>
  <si>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</si>
  <si>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</si>
  <si>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</si>
  <si>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</si>
  <si>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</si>
  <si>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</si>
  <si>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</si>
  <si>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</si>
  <si>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</si>
  <si>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</si>
  <si>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</si>
  <si>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</si>
  <si>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</si>
  <si>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</si>
  <si>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</si>
  <si>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</si>
  <si>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</si>
  <si>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</si>
  <si>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</si>
  <si>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</si>
  <si>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</si>
  <si>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</si>
  <si>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</si>
  <si>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</si>
  <si>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</si>
  <si>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</si>
  <si>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</si>
  <si>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</si>
  <si>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</si>
  <si>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</si>
  <si>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</si>
  <si>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</si>
  <si>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</si>
  <si>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</si>
  <si>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</si>
  <si>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</si>
  <si>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</si>
  <si>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</si>
  <si>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</si>
  <si>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</si>
  <si>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</si>
  <si>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</si>
  <si>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</si>
  <si>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</si>
  <si>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</si>
  <si>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</si>
  <si>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</si>
  <si>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</si>
  <si>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</si>
  <si>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</si>
  <si>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</si>
  <si>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</si>
  <si>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</si>
  <si>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</si>
  <si>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</si>
  <si>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</si>
  <si>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</si>
  <si>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</si>
  <si>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</si>
  <si>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</si>
  <si>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</si>
  <si>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</si>
  <si>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</si>
  <si>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</si>
  <si>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</si>
  <si>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</si>
  <si>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</si>
  <si>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</si>
  <si>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</si>
  <si>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</si>
  <si>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</si>
  <si>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</si>
  <si>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</si>
  <si>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</si>
  <si>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</si>
  <si>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</si>
  <si>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</si>
  <si>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</si>
  <si>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</si>
  <si>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</si>
  <si>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</si>
  <si>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</si>
  <si>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</si>
  <si>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</si>
  <si>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</si>
  <si>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</si>
  <si>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</si>
  <si>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</si>
  <si>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</si>
  <si>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</si>
  <si>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</si>
  <si>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</si>
  <si>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</si>
  <si>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</si>
  <si>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</si>
  <si>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</si>
  <si>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</si>
  <si>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</si>
  <si>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</si>
  <si>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</si>
  <si>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</si>
  <si>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</si>
  <si>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</si>
  <si>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</si>
  <si>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</si>
  <si>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</si>
  <si>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</si>
  <si>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</si>
  <si>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</si>
  <si>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</si>
  <si>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</si>
  <si>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</si>
  <si>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</si>
  <si>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</si>
  <si>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</si>
  <si>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</si>
  <si>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</si>
  <si>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</si>
  <si>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</si>
  <si>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</si>
  <si>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</si>
  <si>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</si>
  <si>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</si>
  <si>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</si>
  <si>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</si>
  <si>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</si>
  <si>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</si>
  <si>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</si>
  <si>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</si>
  <si>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</si>
  <si>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</si>
  <si>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</si>
  <si>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</si>
  <si>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</si>
  <si>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</si>
  <si>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</si>
  <si>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</si>
  <si>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</si>
  <si>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</si>
  <si>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</si>
  <si>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</si>
  <si>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</si>
  <si>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</si>
  <si>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</si>
  <si>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</si>
  <si>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</si>
  <si>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</si>
  <si>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</si>
  <si>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</si>
  <si>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</si>
  <si>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</si>
  <si>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</si>
  <si>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</si>
  <si>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</si>
  <si>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</si>
  <si>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</si>
  <si>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</si>
  <si>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</si>
  <si>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</si>
  <si>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</si>
  <si>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</si>
  <si>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</si>
  <si>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</si>
  <si>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</si>
  <si>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</si>
  <si>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</si>
  <si>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</si>
  <si>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</si>
  <si>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</si>
  <si>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</si>
  <si>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</si>
  <si>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</si>
  <si>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</si>
  <si>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</si>
  <si>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</si>
  <si>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</si>
  <si>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</si>
  <si>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</si>
  <si>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</si>
  <si>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</si>
  <si>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</si>
  <si>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</si>
  <si>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</si>
  <si>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</si>
  <si>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</si>
  <si>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</si>
  <si>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</si>
  <si>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</si>
  <si>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</si>
  <si>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</si>
  <si>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</si>
  <si>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</si>
  <si>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</si>
  <si>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</si>
  <si>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</si>
  <si>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</si>
  <si>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</si>
  <si>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</si>
  <si>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</si>
  <si>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</si>
  <si>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</si>
  <si>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</si>
  <si>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</si>
  <si>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</si>
  <si>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</si>
  <si>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</si>
  <si>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</si>
  <si>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</si>
  <si>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</si>
  <si>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</si>
  <si>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</si>
  <si>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</si>
  <si>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</si>
  <si>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</si>
  <si>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</si>
  <si>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</si>
  <si>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</si>
  <si>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</si>
  <si>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</si>
  <si>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</si>
  <si>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</si>
  <si>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</si>
  <si>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</si>
  <si>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</si>
  <si>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</si>
  <si>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</si>
  <si>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</si>
  <si>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</si>
  <si>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</si>
  <si>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</si>
  <si>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</si>
  <si>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</si>
  <si>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</si>
  <si>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</si>
  <si>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</si>
  <si>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</si>
  <si>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</si>
  <si>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</si>
  <si>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</si>
  <si>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</si>
  <si>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</si>
  <si>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</si>
  <si>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</si>
  <si>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</si>
  <si>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</si>
  <si>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</si>
  <si>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</si>
  <si>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</si>
  <si>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</si>
  <si>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</si>
  <si>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</si>
  <si>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</si>
  <si>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</si>
  <si>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</si>
  <si>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</si>
  <si>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</si>
  <si>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</si>
  <si>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</si>
  <si>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</si>
  <si>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</si>
  <si>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</si>
  <si>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</si>
  <si>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</si>
  <si>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</si>
  <si>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</si>
  <si>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</si>
  <si>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</si>
  <si>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</si>
  <si>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</si>
  <si>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</si>
  <si>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</si>
  <si>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</si>
  <si>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</si>
  <si>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</si>
  <si>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</si>
  <si>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</si>
  <si>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</si>
  <si>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</si>
  <si>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</si>
  <si>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</si>
  <si>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</si>
  <si>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</si>
  <si>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</si>
  <si>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</si>
  <si>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</si>
  <si>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</si>
  <si>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</si>
  <si>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</si>
  <si>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</si>
  <si>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</si>
  <si>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</si>
  <si>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</si>
  <si>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</si>
  <si>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</si>
  <si>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</si>
  <si>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</si>
  <si>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</si>
  <si>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</si>
  <si>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</si>
  <si>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</si>
  <si>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</si>
  <si>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</si>
  <si>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</si>
  <si>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</si>
  <si>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</si>
  <si>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</si>
  <si>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</si>
  <si>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</si>
  <si>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</si>
  <si>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</si>
  <si>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</si>
  <si>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</si>
  <si>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</si>
  <si>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</si>
  <si>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</si>
  <si>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</si>
  <si>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</si>
  <si>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</si>
  <si>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</si>
  <si>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</si>
  <si>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</si>
  <si>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</si>
  <si>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</si>
  <si>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</si>
  <si>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</si>
  <si>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</si>
  <si>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</si>
  <si>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</si>
  <si>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</si>
  <si>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</si>
  <si>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</si>
  <si>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</si>
  <si>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</si>
  <si>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</si>
  <si>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</si>
  <si>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</si>
  <si>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</si>
  <si>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</si>
  <si>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</si>
  <si>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</si>
  <si>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</si>
  <si>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</si>
  <si>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</si>
  <si>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</si>
  <si>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</si>
  <si>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</si>
  <si>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</si>
  <si>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</si>
  <si>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</si>
  <si>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</si>
  <si>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</si>
  <si>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</si>
  <si>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</si>
  <si>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</si>
  <si>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</si>
  <si>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</si>
  <si>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</si>
  <si>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</si>
  <si>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</si>
  <si>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</si>
  <si>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</si>
  <si>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</si>
  <si>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</si>
  <si>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</si>
  <si>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</si>
  <si>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</si>
  <si>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</si>
  <si>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</si>
  <si>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</si>
  <si>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</si>
  <si>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</si>
  <si>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</si>
  <si>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</si>
  <si>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</si>
  <si>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</si>
  <si>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</si>
  <si>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</si>
  <si>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</si>
  <si>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</si>
  <si>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</si>
  <si>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</si>
  <si>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</si>
  <si>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</si>
  <si>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</si>
  <si>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</si>
  <si>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</si>
  <si>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</si>
  <si>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</si>
  <si>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</si>
  <si>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</si>
  <si>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</si>
  <si>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</si>
  <si>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</si>
  <si>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</si>
  <si>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</si>
  <si>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</si>
  <si>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</si>
  <si>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</si>
  <si>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</si>
  <si>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</si>
  <si>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</si>
  <si>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</si>
  <si>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</si>
  <si>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</si>
  <si>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</si>
  <si>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</si>
  <si>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</si>
  <si>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</si>
  <si>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</si>
  <si>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</si>
  <si>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</si>
  <si>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</si>
  <si>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</si>
  <si>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</si>
  <si>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</si>
  <si>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</si>
  <si>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</si>
  <si>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</si>
  <si>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</si>
  <si>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</si>
  <si>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</si>
  <si>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</si>
  <si>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</si>
  <si>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</si>
  <si>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</si>
  <si>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</si>
  <si>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</si>
  <si>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</si>
  <si>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</si>
  <si>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</si>
  <si>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</si>
  <si>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</si>
  <si>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</si>
  <si>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</si>
  <si>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</si>
  <si>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</si>
  <si>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</si>
  <si>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</si>
  <si>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</si>
  <si>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</si>
  <si>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</si>
  <si>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</si>
  <si>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</si>
  <si>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</si>
  <si>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</si>
  <si>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</si>
  <si>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</si>
  <si>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</si>
  <si>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</si>
  <si>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</si>
  <si>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</si>
  <si>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</si>
  <si>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</si>
  <si>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</si>
  <si>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</si>
  <si>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</si>
  <si>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</si>
  <si>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</si>
  <si>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</si>
  <si>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</si>
  <si>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</si>
  <si>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</si>
  <si>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</si>
  <si>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</si>
  <si>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</si>
  <si>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</si>
  <si>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</si>
  <si>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</si>
  <si>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</si>
  <si>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</si>
  <si>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</si>
  <si>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</si>
  <si>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</si>
  <si>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</si>
  <si>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</si>
  <si>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</si>
  <si>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</si>
  <si>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</si>
  <si>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</si>
  <si>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</si>
  <si>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</si>
  <si>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</si>
  <si>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</si>
  <si>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</si>
  <si>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</si>
  <si>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</si>
  <si>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</si>
  <si>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</si>
  <si>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</si>
  <si>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</si>
  <si>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</si>
  <si>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</si>
  <si>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</si>
  <si>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</si>
  <si>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</si>
  <si>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</si>
  <si>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</si>
  <si>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</si>
  <si>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</si>
  <si>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</si>
  <si>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</si>
  <si>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</si>
  <si>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</si>
  <si>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</si>
  <si>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</si>
  <si>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</si>
  <si>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</si>
  <si>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</si>
  <si>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</si>
  <si>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</si>
  <si>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</si>
  <si>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</si>
  <si>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</si>
  <si>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</si>
  <si>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</si>
  <si>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</si>
  <si>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</si>
  <si>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</si>
  <si>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</si>
  <si>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</si>
  <si>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</si>
  <si>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</si>
  <si>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</si>
  <si>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</si>
  <si>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</si>
  <si>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</si>
  <si>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</si>
  <si>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</si>
  <si>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</si>
  <si>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</si>
  <si>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</si>
  <si>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</si>
  <si>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</si>
  <si>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</si>
  <si>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</si>
  <si>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</si>
  <si>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</si>
  <si>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</si>
  <si>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</si>
  <si>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</si>
  <si>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</si>
  <si>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</si>
  <si>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</si>
  <si>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</si>
  <si>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</si>
  <si>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</si>
  <si>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</si>
  <si>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</si>
  <si>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</si>
  <si>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</si>
  <si>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</si>
  <si>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</si>
  <si>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</si>
  <si>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</si>
  <si>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</si>
  <si>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</si>
  <si>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</si>
  <si>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</si>
  <si>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</si>
  <si>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</si>
  <si>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</si>
  <si>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</si>
  <si>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</si>
  <si>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</si>
  <si>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</si>
  <si>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</si>
  <si>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</si>
  <si>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</si>
  <si>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</si>
  <si>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</si>
  <si>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</si>
  <si>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</si>
  <si>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</si>
  <si>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</si>
  <si>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</si>
  <si>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</si>
  <si>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</si>
  <si>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</si>
  <si>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</si>
  <si>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</si>
  <si>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</si>
  <si>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</si>
  <si>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</si>
  <si>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</si>
  <si>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</si>
  <si>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</si>
  <si>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</si>
  <si>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</si>
  <si>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</si>
  <si>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</si>
  <si>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</si>
  <si>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</si>
  <si>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</si>
  <si>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</si>
  <si>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</si>
  <si>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</si>
  <si>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</si>
  <si>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</si>
  <si>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</si>
  <si>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</si>
  <si>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</si>
  <si>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</si>
  <si>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</si>
  <si>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</si>
  <si>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</si>
  <si>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</si>
  <si>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</si>
  <si>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</si>
  <si>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</si>
  <si>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</si>
  <si>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</si>
  <si>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</si>
  <si>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</si>
  <si>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</si>
  <si>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</si>
  <si>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</si>
  <si>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</si>
  <si>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</si>
  <si>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</si>
  <si>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</si>
  <si>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</si>
  <si>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</si>
  <si>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</si>
  <si>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</si>
  <si>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</si>
  <si>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</si>
  <si>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</si>
  <si>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</si>
  <si>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</si>
  <si>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</si>
  <si>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</si>
  <si>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</si>
  <si>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</si>
  <si>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</si>
  <si>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</si>
  <si>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</si>
  <si>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</si>
  <si>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</si>
  <si>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</si>
  <si>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</si>
  <si>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</si>
  <si>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</si>
  <si>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</si>
  <si>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</si>
  <si>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</si>
  <si>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</si>
  <si>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</si>
  <si>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</si>
  <si>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</si>
  <si>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</si>
  <si>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</si>
  <si>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</si>
  <si>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</si>
  <si>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</si>
  <si>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</si>
  <si>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</si>
  <si>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</si>
  <si>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</si>
  <si>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</si>
  <si>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</si>
  <si>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</si>
  <si>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</si>
  <si>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</si>
  <si>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</si>
  <si>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</si>
  <si>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</si>
  <si>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</si>
  <si>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</si>
  <si>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</si>
  <si>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</si>
  <si>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</si>
  <si>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</si>
  <si>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</si>
  <si>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</si>
  <si>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</si>
  <si>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</si>
  <si>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</si>
  <si>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</si>
  <si>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</si>
  <si>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</si>
  <si>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</si>
  <si>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</si>
  <si>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</si>
  <si>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</si>
  <si>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</si>
  <si>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</si>
  <si>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</si>
  <si>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</si>
  <si>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</si>
  <si>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</si>
  <si>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</si>
  <si>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</si>
  <si>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</si>
  <si>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</si>
  <si>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</si>
  <si>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</si>
  <si>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</si>
  <si>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</si>
  <si>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</si>
  <si>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</si>
  <si>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</si>
  <si>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</si>
  <si>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</si>
  <si>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</si>
  <si>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</si>
  <si>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</si>
  <si>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</si>
  <si>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</si>
  <si>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</si>
  <si>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</si>
  <si>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</si>
  <si>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</si>
  <si>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</si>
  <si>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</si>
  <si>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</si>
  <si>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</si>
  <si>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</si>
  <si>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</si>
  <si>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</si>
  <si>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</si>
  <si>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</si>
  <si>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</si>
  <si>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</si>
  <si>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</si>
  <si>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</si>
  <si>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</si>
  <si>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</si>
  <si>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</si>
  <si>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</si>
  <si>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</si>
  <si>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</si>
  <si>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</si>
  <si>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</si>
  <si>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</si>
  <si>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</si>
  <si>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</si>
  <si>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</si>
  <si>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</si>
  <si>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</si>
  <si>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</si>
  <si>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</si>
  <si>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</si>
  <si>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</si>
  <si>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</si>
  <si>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</si>
  <si>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</si>
  <si>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</si>
  <si>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</si>
  <si>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</si>
  <si>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</si>
  <si>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</si>
  <si>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</si>
  <si>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</si>
  <si>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</si>
  <si>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</si>
  <si>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</si>
  <si>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</si>
  <si>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</si>
  <si>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</si>
  <si>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</si>
  <si>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</si>
  <si>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</si>
  <si>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</si>
  <si>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</si>
  <si>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</si>
  <si>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</si>
  <si>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</si>
  <si>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</si>
  <si>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</si>
  <si>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</si>
  <si>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</si>
  <si>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</si>
  <si>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</si>
  <si>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</si>
  <si>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</si>
  <si>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</si>
  <si>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</si>
  <si>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</si>
  <si>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</si>
  <si>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</si>
  <si>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</si>
  <si>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</si>
  <si>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</si>
  <si>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</si>
  <si>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</si>
  <si>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</si>
  <si>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</si>
  <si>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</si>
  <si>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</si>
  <si>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</si>
  <si>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</si>
  <si>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</si>
  <si>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</si>
  <si>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</si>
  <si>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</si>
  <si>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</si>
  <si>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</si>
  <si>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</si>
  <si>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</si>
  <si>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</si>
  <si>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</si>
  <si>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</si>
  <si>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</si>
  <si>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</si>
  <si>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</si>
  <si>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</si>
  <si>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</si>
  <si>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</si>
  <si>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</si>
  <si>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</si>
  <si>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</si>
  <si>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</si>
  <si>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</si>
  <si>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</si>
  <si>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</si>
  <si>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</si>
  <si>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</si>
  <si>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</si>
  <si>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</si>
  <si>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</si>
  <si>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</si>
  <si>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</si>
  <si>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</si>
  <si>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</si>
  <si>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</si>
  <si>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</si>
  <si>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</si>
  <si>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</si>
  <si>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</si>
  <si>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</si>
  <si>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</si>
  <si>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</si>
  <si>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</si>
  <si>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</si>
  <si>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</si>
  <si>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</si>
  <si>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</si>
  <si>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</si>
  <si>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</si>
  <si>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</si>
  <si>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</si>
  <si>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</si>
  <si>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</si>
  <si>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</si>
  <si>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</si>
  <si>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</si>
  <si>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</si>
  <si>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</si>
  <si>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</si>
  <si>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</si>
  <si>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</si>
  <si>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</si>
  <si>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</si>
  <si>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</si>
  <si>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</si>
  <si>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</si>
  <si>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</si>
  <si>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</si>
  <si>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</si>
  <si>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</si>
  <si>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</si>
  <si>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</si>
  <si>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</si>
  <si>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</si>
  <si>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</si>
  <si>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</si>
  <si>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</si>
  <si>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</si>
  <si>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</si>
  <si>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</si>
  <si>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</si>
  <si>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</si>
  <si>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</si>
  <si>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</si>
  <si>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</si>
  <si>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</si>
  <si>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</si>
  <si>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</si>
  <si>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</si>
  <si>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</si>
  <si>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</si>
  <si>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</si>
  <si>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</si>
  <si>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</si>
  <si>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</si>
  <si>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</si>
  <si>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</si>
  <si>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</si>
  <si>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</si>
  <si>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</si>
  <si>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</si>
  <si>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</si>
  <si>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</si>
  <si>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</si>
  <si>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</si>
  <si>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</si>
  <si>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</si>
  <si>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</si>
  <si>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</si>
  <si>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</si>
  <si>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</si>
  <si>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</si>
  <si>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</si>
  <si>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</si>
  <si>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</si>
  <si>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</si>
  <si>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</si>
  <si>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</si>
  <si>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</si>
  <si>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</si>
  <si>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</si>
  <si>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</si>
  <si>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</si>
  <si>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</si>
  <si>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</si>
  <si>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</si>
  <si>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</si>
  <si>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</si>
  <si>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</si>
  <si>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</si>
  <si>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</si>
  <si>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</si>
  <si>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</si>
  <si>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</si>
  <si>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</si>
  <si>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</si>
  <si>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</si>
  <si>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</si>
  <si>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</si>
  <si>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</si>
  <si>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</si>
  <si>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</si>
  <si>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</si>
  <si>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</si>
  <si>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</si>
  <si>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</si>
  <si>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</si>
  <si>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</si>
  <si>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</si>
  <si>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</si>
  <si>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</si>
  <si>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</si>
  <si>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</si>
  <si>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</si>
  <si>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</si>
  <si>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</si>
  <si>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</si>
  <si>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</si>
  <si>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</si>
  <si>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</si>
  <si>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</si>
  <si>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</si>
  <si>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</si>
  <si>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</si>
  <si>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</si>
  <si>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</si>
  <si>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</si>
  <si>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</si>
  <si>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</si>
  <si>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</si>
  <si>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</si>
  <si>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</si>
  <si>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</si>
  <si>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</si>
  <si>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</si>
  <si>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</si>
  <si>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</si>
  <si>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</si>
  <si>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</si>
  <si>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</si>
  <si>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</si>
  <si>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</si>
  <si>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</si>
  <si>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</si>
  <si>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</si>
  <si>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</si>
  <si>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</si>
  <si>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</si>
  <si>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</si>
  <si>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</si>
  <si>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</si>
  <si>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</si>
  <si>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</si>
  <si>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</si>
  <si>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</si>
  <si>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</si>
  <si>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</si>
  <si>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</si>
  <si>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</si>
  <si>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</si>
  <si>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</si>
  <si>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</si>
  <si>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</si>
  <si>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</si>
  <si>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</si>
  <si>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</si>
  <si>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</si>
  <si>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</si>
  <si>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</si>
  <si>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</si>
  <si>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</si>
  <si>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</si>
  <si>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</si>
  <si>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</si>
  <si>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</si>
  <si>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</si>
  <si>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</si>
  <si>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</si>
  <si>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</si>
  <si>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</si>
  <si>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</si>
  <si>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</si>
  <si>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</si>
  <si>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</si>
  <si>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</si>
  <si>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</si>
  <si>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</si>
  <si>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</si>
  <si>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</si>
  <si>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</si>
  <si>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</si>
  <si>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</si>
  <si>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</si>
  <si>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</si>
  <si>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</si>
  <si>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</si>
  <si>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</si>
  <si>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</si>
  <si>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</si>
  <si>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</si>
  <si>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</si>
  <si>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</si>
  <si>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</si>
  <si>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</si>
  <si>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</si>
  <si>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</si>
  <si>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</si>
  <si>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</si>
  <si>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</si>
  <si>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</si>
  <si>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</si>
  <si>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</si>
  <si>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</si>
  <si>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</si>
  <si>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</si>
  <si>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</si>
  <si>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</si>
  <si>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</si>
  <si>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</si>
  <si>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</si>
  <si>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</si>
  <si>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</si>
  <si>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</si>
  <si>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</si>
  <si>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</si>
  <si>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</si>
  <si>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</si>
  <si>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</si>
  <si>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</si>
  <si>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</si>
  <si>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</si>
  <si>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</si>
  <si>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</si>
  <si>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</si>
  <si>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</si>
  <si>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</si>
  <si>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</si>
  <si>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</si>
  <si>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</si>
  <si>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</si>
  <si>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</si>
  <si>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</si>
  <si>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</si>
  <si>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</si>
  <si>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</si>
  <si>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</si>
  <si>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</si>
  <si>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</si>
  <si>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</si>
  <si>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</si>
  <si>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</si>
  <si>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</si>
  <si>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</si>
  <si>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</si>
  <si>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</si>
  <si>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</si>
  <si>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</si>
  <si>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</si>
  <si>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</si>
  <si>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</si>
  <si>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</si>
  <si>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</si>
  <si>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</si>
  <si>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</si>
  <si>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</si>
  <si>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</si>
  <si>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</si>
  <si>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</si>
  <si>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</si>
  <si>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</si>
  <si>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</si>
  <si>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</si>
  <si>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</si>
  <si>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</si>
  <si>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</si>
  <si>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</si>
  <si>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</si>
  <si>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</si>
  <si>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</si>
  <si>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</si>
  <si>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</si>
  <si>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</si>
  <si>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</si>
  <si>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</si>
  <si>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</si>
  <si>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</si>
  <si>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</si>
  <si>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</si>
  <si>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</si>
  <si>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</si>
  <si>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</si>
  <si>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</si>
  <si>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</si>
  <si>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</si>
  <si>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</si>
  <si>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</si>
  <si>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</si>
  <si>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</si>
  <si>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</si>
  <si>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</si>
  <si>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</si>
  <si>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</si>
  <si>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</si>
  <si>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</si>
  <si>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</si>
  <si>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</si>
  <si>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</si>
  <si>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</si>
  <si>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</si>
  <si>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</si>
  <si>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</si>
  <si>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</si>
  <si>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</si>
  <si>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</si>
  <si>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</si>
  <si>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</si>
  <si>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</si>
  <si>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</si>
  <si>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</si>
  <si>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</si>
  <si>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</si>
  <si>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</si>
  <si>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</si>
  <si>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</si>
  <si>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</si>
  <si>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</si>
  <si>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</si>
  <si>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</si>
  <si>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</si>
  <si>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</si>
  <si>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</si>
  <si>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</si>
  <si>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</si>
  <si>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</si>
  <si>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</si>
  <si>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</si>
  <si>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</si>
  <si>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</si>
  <si>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</si>
  <si>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</si>
  <si>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</si>
  <si>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</si>
  <si>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</si>
  <si>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</si>
  <si>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</si>
  <si>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</si>
  <si>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</si>
  <si>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</si>
  <si>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</si>
  <si>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</si>
  <si>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</si>
  <si>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</si>
  <si>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</si>
  <si>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</si>
  <si>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</si>
  <si>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</si>
  <si>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</si>
  <si>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</si>
  <si>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</si>
  <si>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</si>
  <si>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</si>
  <si>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</si>
  <si>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</si>
  <si>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</si>
  <si>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</si>
  <si>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</si>
  <si>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</si>
  <si>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</si>
  <si>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</si>
  <si>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</si>
  <si>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</si>
  <si>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</si>
  <si>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</si>
  <si>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</si>
  <si>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</si>
  <si>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</si>
  <si>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</si>
  <si>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</si>
  <si>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</si>
  <si>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</si>
  <si>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</si>
  <si>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</si>
  <si>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</si>
  <si>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</si>
  <si>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</si>
  <si>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</si>
  <si>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</si>
  <si>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</si>
  <si>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</si>
  <si>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</si>
  <si>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</si>
  <si>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</si>
  <si>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</si>
  <si>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</si>
  <si>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</si>
  <si>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</si>
  <si>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</si>
  <si>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</si>
  <si>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</si>
  <si>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</si>
  <si>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</si>
  <si>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</si>
  <si>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</si>
  <si>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</si>
  <si>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</si>
  <si>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</si>
  <si>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</si>
  <si>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</si>
  <si>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</si>
  <si>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</si>
  <si>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</si>
  <si>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</si>
  <si>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</si>
  <si>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</si>
  <si>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</si>
  <si>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</si>
  <si>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</si>
  <si>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</si>
  <si>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</si>
  <si>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</si>
  <si>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</si>
  <si>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</si>
  <si>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</si>
  <si>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</si>
  <si>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</si>
  <si>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</si>
  <si>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</si>
  <si>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</si>
  <si>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</si>
  <si>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</si>
  <si>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</si>
  <si>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</si>
  <si>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</si>
  <si>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</si>
  <si>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</si>
  <si>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</si>
  <si>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</si>
  <si>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</si>
  <si>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</si>
  <si>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</si>
  <si>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</si>
  <si>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</si>
  <si>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</si>
  <si>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</si>
  <si>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</si>
  <si>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</si>
  <si>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</si>
  <si>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</si>
  <si>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</si>
  <si>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</si>
  <si>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</si>
  <si>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</si>
  <si>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</si>
  <si>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</si>
  <si>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</si>
  <si>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</si>
  <si>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</si>
  <si>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</si>
  <si>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</si>
  <si>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</si>
  <si>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</si>
  <si>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</si>
  <si>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</si>
  <si>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</si>
  <si>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</si>
  <si>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</si>
  <si>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</si>
  <si>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</si>
  <si>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</si>
  <si>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</si>
  <si>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(Al 30 de Noviembre del 2016)</t>
  </si>
  <si>
    <t>Acumulada Noviembre 2016</t>
  </si>
  <si>
    <t>Deprec. a Registrar Noviembre 2016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</si>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</sst>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9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tabSelected="1" zoomScaleNormal="10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activeCell="B20" sqref="B20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61" t="s">
        <v>0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W1" s="372"/>
    </row>
    <row r="2" spans="1:23" s="373" customFormat="1" ht="20.25" x14ac:dyDescent="0.3">
      <c r="A2" s="662" t="s">
        <v>2373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  <c r="T2" s="662"/>
      <c r="U2" s="662"/>
      <c r="W2" s="372"/>
    </row>
    <row r="3" spans="1:23" s="374" customFormat="1" ht="20.25" x14ac:dyDescent="0.3">
      <c r="A3" s="661" t="s">
        <v>3014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42704</v>
      </c>
    </row>
    <row r="5" spans="1:23" x14ac:dyDescent="0.25">
      <c r="H5" s="663" t="s">
        <v>2</v>
      </c>
      <c r="I5" s="664"/>
      <c r="J5" s="665"/>
      <c r="Q5" s="666" t="s">
        <v>3</v>
      </c>
      <c r="R5" s="667"/>
      <c r="S5" s="668"/>
      <c r="T5" s="419"/>
    </row>
    <row r="6" spans="1:23" s="386" customFormat="1" ht="63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2926</v>
      </c>
      <c r="S6" s="10" t="s">
        <v>3015</v>
      </c>
      <c r="T6" s="10" t="s">
        <v>3016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41461.60833333333</v>
      </c>
      <c r="T11" s="15">
        <f>S11-R11</f>
        <v>4262.4083333333328</v>
      </c>
      <c r="U11" s="380">
        <f t="shared" si="3"/>
        <v>5038.3916666666701</v>
      </c>
      <c r="W11" s="44">
        <f t="shared" si="4"/>
        <v>107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15870.775000000001</v>
      </c>
      <c r="T12" s="15">
        <f t="shared" si="2"/>
        <v>1631.5750000000007</v>
      </c>
      <c r="U12" s="380">
        <f t="shared" si="3"/>
        <v>1929.2249999999985</v>
      </c>
      <c r="W12" s="44">
        <f t="shared" si="4"/>
        <v>107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15870.775000000001</v>
      </c>
      <c r="T13" s="15">
        <f t="shared" si="2"/>
        <v>1631.5750000000007</v>
      </c>
      <c r="U13" s="380">
        <f t="shared" si="3"/>
        <v>1929.2249999999985</v>
      </c>
      <c r="W13" s="44">
        <f t="shared" ref="W13:W29" si="6">IF((DATEDIF(G13,W$4,"m"))&gt;=120,120,(DATEDIF(G13,W$4,"m")))</f>
        <v>107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19999</v>
      </c>
      <c r="T19" s="15">
        <f t="shared" si="2"/>
        <v>1666.5833333333321</v>
      </c>
      <c r="U19" s="380">
        <f t="shared" si="3"/>
        <v>1</v>
      </c>
      <c r="W19" s="44">
        <f>IF((DATEDIF(G19,W$4,"m"))&gt;=120,120,(DATEDIF(G19,W$4,"m")))</f>
        <v>120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14999</v>
      </c>
      <c r="T20" s="15">
        <f t="shared" si="2"/>
        <v>1249.9166666666661</v>
      </c>
      <c r="U20" s="380">
        <f t="shared" si="3"/>
        <v>1</v>
      </c>
      <c r="W20" s="44">
        <f>IF((DATEDIF(G20,W$4,"m"))&gt;=120,120,(DATEDIF(G20,W$4,"m")))</f>
        <v>120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76998.990000000005</v>
      </c>
      <c r="T24" s="15">
        <f t="shared" si="2"/>
        <v>5774.9242499999964</v>
      </c>
      <c r="U24" s="380">
        <f>N24-S24</f>
        <v>1</v>
      </c>
      <c r="W24" s="44">
        <f>IF((DATEDIF(G24,W$4,"m"))&gt;=120,120,(DATEDIF(G24,W$4,"m")))</f>
        <v>120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60499</v>
      </c>
      <c r="T25" s="15">
        <f t="shared" si="2"/>
        <v>5041.5833333333358</v>
      </c>
      <c r="U25" s="380">
        <f>N25-S25</f>
        <v>1</v>
      </c>
      <c r="W25" s="44">
        <f t="shared" si="6"/>
        <v>120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60499</v>
      </c>
      <c r="T26" s="15">
        <f t="shared" si="2"/>
        <v>5041.5833333333358</v>
      </c>
      <c r="U26" s="380">
        <f>N26-S26</f>
        <v>1</v>
      </c>
      <c r="W26" s="44">
        <f t="shared" si="6"/>
        <v>120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15870.775000000001</v>
      </c>
      <c r="T28" s="15">
        <f t="shared" si="2"/>
        <v>1631.5750000000007</v>
      </c>
      <c r="U28" s="380">
        <f>N28-S28</f>
        <v>1929.2249999999985</v>
      </c>
      <c r="W28" s="44">
        <f t="shared" si="6"/>
        <v>107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15870.775000000001</v>
      </c>
      <c r="T29" s="15">
        <f t="shared" si="2"/>
        <v>1631.5750000000007</v>
      </c>
      <c r="U29" s="380">
        <f>N29-S29</f>
        <v>1929.2249999999985</v>
      </c>
      <c r="W29" s="44">
        <f t="shared" si="6"/>
        <v>107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2153.197916666667</v>
      </c>
      <c r="T30" s="15">
        <f t="shared" si="2"/>
        <v>244.17708333333348</v>
      </c>
      <c r="U30" s="380">
        <f>N30-S30</f>
        <v>511.55208333333303</v>
      </c>
      <c r="W30" s="44">
        <f>IF((DATEDIF(G30,W$4,"m"))&gt;=120,120,(DATEDIF(G30,W$4,"m")))</f>
        <v>97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904089.29625000001</v>
      </c>
      <c r="T31" s="115">
        <f>SUM(T7:T30)</f>
        <v>29807.476333333336</v>
      </c>
      <c r="U31" s="115">
        <f>SUM(U7:U30)</f>
        <v>13284.843749999996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32034.858916666664</v>
      </c>
      <c r="T33" s="15">
        <f>S33-R33</f>
        <v>3872.3455833333319</v>
      </c>
      <c r="U33" s="380">
        <f>N33-S33</f>
        <v>10209.911083333332</v>
      </c>
      <c r="W33" s="44">
        <f>IF((DATEDIF(G33,W$4,"m"))&gt;=120,120,(DATEDIF(G33,W$4,"m")))</f>
        <v>91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32034.858916666664</v>
      </c>
      <c r="T34" s="15">
        <f>S34-R34</f>
        <v>3872.3455833333319</v>
      </c>
      <c r="U34" s="380">
        <f>N34-S34</f>
        <v>10209.911083333332</v>
      </c>
      <c r="W34" s="44">
        <f>IF((DATEDIF(G34,W$4,"m"))&gt;=120,120,(DATEDIF(G34,W$4,"m")))</f>
        <v>91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32034.858916666664</v>
      </c>
      <c r="T35" s="15">
        <f>S35-R35</f>
        <v>3872.3455833333319</v>
      </c>
      <c r="U35" s="380">
        <f>N35-S35</f>
        <v>10209.911083333332</v>
      </c>
      <c r="W35" s="44">
        <f>IF((DATEDIF(G35,W$4,"m"))&gt;=120,120,(DATEDIF(G35,W$4,"m")))</f>
        <v>91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96104.576749999993</v>
      </c>
      <c r="T36" s="115">
        <f>SUM(T33:T35)</f>
        <v>11617.036749999996</v>
      </c>
      <c r="U36" s="115">
        <f>SUM(U33:U35)</f>
        <v>30629.733249999997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1000193.873</v>
      </c>
      <c r="T38" s="411">
        <f>+T31+T36</f>
        <v>41424.513083333331</v>
      </c>
      <c r="U38" s="411">
        <f>+U31+U36</f>
        <v>43914.57699999999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367624.03333333338</v>
      </c>
      <c r="T40" s="15">
        <f>S40-R40</f>
        <v>53208.741666666698</v>
      </c>
      <c r="U40" s="380">
        <f>N40-S40</f>
        <v>212835.96666666662</v>
      </c>
      <c r="W40" s="44">
        <f>IF((DATEDIF(G40,W$4,"m"))&gt;=120,120,(DATEDIF(G40,W$4,"m")))</f>
        <v>76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919061.03333333333</v>
      </c>
      <c r="T41" s="15">
        <f>S41-R41</f>
        <v>133021.9916666667</v>
      </c>
      <c r="U41" s="380">
        <f>N41-S41</f>
        <v>532088.96666666667</v>
      </c>
      <c r="W41" s="44">
        <f>IF((DATEDIF(G41,W$4,"m"))&gt;=120,120,(DATEDIF(G41,W$4,"m")))</f>
        <v>76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551436.36666666658</v>
      </c>
      <c r="T42" s="15">
        <f>S42-R42</f>
        <v>79813.158333333326</v>
      </c>
      <c r="U42" s="380">
        <f>N42-S42</f>
        <v>319253.63333333342</v>
      </c>
      <c r="W42" s="44">
        <f>IF((DATEDIF(G42,W$4,"m"))&gt;=120,120,(DATEDIF(G42,W$4,"m")))</f>
        <v>76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1838121.4333333331</v>
      </c>
      <c r="T43" s="115">
        <f>SUM(T40:T42)</f>
        <v>266043.89166666672</v>
      </c>
      <c r="U43" s="115">
        <f>SUM(U40:U42)</f>
        <v>1064178.5666666669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20041.358333333334</v>
      </c>
      <c r="T45" s="15">
        <f>S45-R45</f>
        <v>5958.2416666666686</v>
      </c>
      <c r="U45" s="380">
        <f>N45-S45</f>
        <v>44958.641666666663</v>
      </c>
      <c r="V45" s="392">
        <v>18602</v>
      </c>
      <c r="W45" s="44">
        <f>IF((DATEDIF(G45,W$4,"m"))&gt;=120,120,(DATEDIF(G45,W$4,"m")))</f>
        <v>37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20041.358333333334</v>
      </c>
      <c r="T46" s="115">
        <f>SUM(T45)</f>
        <v>5958.2416666666686</v>
      </c>
      <c r="U46" s="115">
        <f>SUM(U45)</f>
        <v>44958.641666666663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2749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2858356.6646666666</v>
      </c>
      <c r="T48" s="416">
        <f>+T38+T43+T46</f>
        <v>313426.64641666668</v>
      </c>
      <c r="U48" s="416">
        <f>+U38+U43+U46</f>
        <v>1153051.7853333335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G1" zoomScaleNormal="100" workbookViewId="0">
      <selection activeCell="Q15" sqref="Q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9" t="s">
        <v>0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Z2" s="45"/>
    </row>
    <row r="3" spans="1:26" x14ac:dyDescent="0.25">
      <c r="A3" s="670" t="s">
        <v>2943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Z3" s="45"/>
    </row>
    <row r="4" spans="1:26" x14ac:dyDescent="0.25">
      <c r="A4" s="670" t="str">
        <f>'Equipos de Producción'!A3:S3</f>
        <v>(Al 30 de Noviembre del 2016)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Z4" s="45"/>
    </row>
    <row r="5" spans="1:26" x14ac:dyDescent="0.25">
      <c r="A5" s="656"/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6"/>
      <c r="U5" s="475"/>
      <c r="V5" s="476"/>
      <c r="Z5" s="121">
        <f>+'Equipos de Producción'!W4</f>
        <v>42704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3" t="s">
        <v>818</v>
      </c>
      <c r="I6" s="664"/>
      <c r="J6" s="665"/>
      <c r="K6" s="477"/>
      <c r="L6" s="477"/>
      <c r="M6" s="477"/>
      <c r="N6" s="478"/>
      <c r="O6" s="476"/>
      <c r="P6" s="476"/>
      <c r="Q6" s="666" t="s">
        <v>3</v>
      </c>
      <c r="R6" s="667"/>
      <c r="S6" s="667"/>
      <c r="T6" s="668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Noviembre 2016</v>
      </c>
      <c r="T7" s="10" t="str">
        <f>+'Equipos de Producción'!$T$6</f>
        <v>Deprec. a Registrar Noviembre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/>
      <c r="B8" s="40"/>
      <c r="C8" s="40"/>
      <c r="D8" s="40"/>
      <c r="E8" s="40"/>
      <c r="F8" s="40"/>
      <c r="G8" s="132"/>
      <c r="H8" s="476"/>
      <c r="I8" s="476"/>
      <c r="J8" s="476"/>
      <c r="K8" s="476"/>
      <c r="L8" s="476"/>
      <c r="M8" s="476"/>
      <c r="N8" s="653"/>
      <c r="P8" s="377">
        <v>0</v>
      </c>
      <c r="Q8" s="30">
        <v>0</v>
      </c>
      <c r="R8" s="5">
        <v>0</v>
      </c>
      <c r="S8" s="313">
        <f>Z8*Q8</f>
        <v>0</v>
      </c>
      <c r="T8" s="15">
        <f>S8-R8</f>
        <v>0</v>
      </c>
      <c r="U8" s="135">
        <f>N8-S8</f>
        <v>0</v>
      </c>
      <c r="X8" s="487">
        <f>((2011-J8)*12)+(12-I8)+1</f>
        <v>24145</v>
      </c>
      <c r="Y8" s="78"/>
      <c r="Z8" s="44">
        <f>IF((DATEDIF(G8,Z$5,"m"))&gt;=60,60,(DATEDIF(G8,Z$5,"m")))</f>
        <v>60</v>
      </c>
    </row>
    <row r="9" spans="1:26" ht="19.5" customHeight="1" x14ac:dyDescent="0.25">
      <c r="A9" s="40"/>
      <c r="B9" s="40" t="s">
        <v>2998</v>
      </c>
      <c r="C9" s="40"/>
      <c r="D9" s="40"/>
      <c r="E9" s="40"/>
      <c r="F9" s="40" t="s">
        <v>2929</v>
      </c>
      <c r="G9" s="132">
        <v>42646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2999</v>
      </c>
      <c r="M9" s="476" t="s">
        <v>2000</v>
      </c>
      <c r="N9" s="653">
        <v>69766.100000000006</v>
      </c>
      <c r="P9" s="377">
        <v>10</v>
      </c>
      <c r="Q9" s="30">
        <f>(((N9)-1)/10)/12</f>
        <v>581.37583333333339</v>
      </c>
      <c r="R9" s="5">
        <v>0</v>
      </c>
      <c r="S9" s="313">
        <f>Z9*Q9</f>
        <v>581.37583333333339</v>
      </c>
      <c r="T9" s="15">
        <f>S9-R9</f>
        <v>581.37583333333339</v>
      </c>
      <c r="U9" s="135">
        <f>N9-S9</f>
        <v>69184.724166666667</v>
      </c>
      <c r="X9" s="487">
        <f>((2011-J9)*12)+(12-I9)+1</f>
        <v>31</v>
      </c>
      <c r="Y9" s="78"/>
      <c r="Z9" s="44">
        <f>IF((DATEDIF(G9,Z$5,"m"))&gt;=60,60,(DATEDIF(G9,Z$5,"m")))</f>
        <v>1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3"/>
      <c r="Q10" s="30"/>
      <c r="R10" s="5"/>
      <c r="S10" s="313"/>
      <c r="T10" s="15"/>
      <c r="U10" s="135"/>
      <c r="X10" s="487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3"/>
      <c r="Q11" s="30"/>
      <c r="R11" s="5"/>
      <c r="S11" s="313"/>
      <c r="T11" s="15"/>
      <c r="U11" s="135"/>
      <c r="X11" s="487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3"/>
      <c r="Q12" s="30"/>
      <c r="R12" s="5"/>
      <c r="S12" s="313"/>
      <c r="T12" s="15"/>
      <c r="U12" s="135"/>
      <c r="X12" s="487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3"/>
      <c r="Q13" s="30"/>
      <c r="R13" s="5"/>
      <c r="S13" s="313"/>
      <c r="T13" s="15"/>
      <c r="U13" s="135"/>
      <c r="X13" s="487"/>
      <c r="Y13" s="78"/>
      <c r="Z13" s="44"/>
    </row>
    <row r="14" spans="1:26" ht="16.5" thickBot="1" x14ac:dyDescent="0.3">
      <c r="B14" s="488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89">
        <f>SUM(N8:N13)</f>
        <v>69766.100000000006</v>
      </c>
      <c r="O14" s="490"/>
      <c r="P14" s="490"/>
      <c r="Q14" s="489">
        <f>SUM(Q8)</f>
        <v>0</v>
      </c>
      <c r="R14" s="489">
        <f t="shared" ref="R14:U14" si="0">SUM(R8:R13)</f>
        <v>0</v>
      </c>
      <c r="S14" s="489">
        <f>SUM(S8:S13)</f>
        <v>581.37583333333339</v>
      </c>
      <c r="T14" s="489">
        <f t="shared" si="0"/>
        <v>581.37583333333339</v>
      </c>
      <c r="U14" s="489">
        <f t="shared" si="0"/>
        <v>69184.724166666667</v>
      </c>
      <c r="V14" s="490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4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2" customWidth="1"/>
    <col min="9" max="11" width="15.7109375" style="522" customWidth="1"/>
    <col min="12" max="12" width="15.7109375" style="374" customWidth="1"/>
    <col min="13" max="13" width="15.7109375" style="523" customWidth="1"/>
    <col min="14" max="14" width="12.85546875" style="522" bestFit="1" customWidth="1"/>
    <col min="15" max="15" width="14.5703125" style="522" customWidth="1"/>
    <col min="16" max="16" width="14.85546875" style="522" bestFit="1" customWidth="1"/>
    <col min="17" max="17" width="14" style="522" customWidth="1"/>
    <col min="18" max="18" width="14.7109375" style="522" customWidth="1"/>
    <col min="19" max="16384" width="11.42578125" style="374"/>
  </cols>
  <sheetData>
    <row r="1" spans="1:20" s="371" customFormat="1" ht="20.25" x14ac:dyDescent="0.3">
      <c r="A1" s="661" t="s">
        <v>0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T1" s="372"/>
    </row>
    <row r="2" spans="1:20" s="373" customFormat="1" ht="20.25" x14ac:dyDescent="0.3">
      <c r="A2" s="662" t="s">
        <v>2640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T2" s="372"/>
    </row>
    <row r="3" spans="1:20" x14ac:dyDescent="0.2">
      <c r="A3" s="680" t="str">
        <f>'Equipos de Producción'!A3:S3</f>
        <v>(Al 30 de Noviembre del 2016)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42704</v>
      </c>
    </row>
    <row r="5" spans="1:20" s="377" customFormat="1" ht="15.75" x14ac:dyDescent="0.25">
      <c r="A5" s="378"/>
      <c r="D5" s="663" t="s">
        <v>2</v>
      </c>
      <c r="E5" s="664"/>
      <c r="F5" s="665"/>
      <c r="H5" s="380"/>
      <c r="I5" s="380"/>
      <c r="J5" s="380"/>
      <c r="K5" s="380"/>
      <c r="M5" s="527"/>
      <c r="N5" s="666" t="s">
        <v>3</v>
      </c>
      <c r="O5" s="667"/>
      <c r="P5" s="667"/>
      <c r="Q5" s="668"/>
      <c r="R5" s="380"/>
      <c r="T5" s="45"/>
    </row>
    <row r="6" spans="1:20" s="386" customFormat="1" ht="63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6" t="s">
        <v>2635</v>
      </c>
      <c r="M6" s="525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Noviembre 2016</v>
      </c>
      <c r="Q6" s="10" t="str">
        <f>+'Equipos de Producción'!$T$6</f>
        <v>Deprec. a Registrar Noviembre 2016</v>
      </c>
      <c r="R6" s="129" t="s">
        <v>23</v>
      </c>
      <c r="T6" s="387" t="s">
        <v>25</v>
      </c>
    </row>
    <row r="7" spans="1:20" ht="47.25" x14ac:dyDescent="0.25">
      <c r="A7" s="536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5">
        <v>50</v>
      </c>
      <c r="N7" s="5">
        <f>(((L7)-1)/50)/12</f>
        <v>74856.093900000007</v>
      </c>
      <c r="O7" s="5">
        <v>10779277.521600001</v>
      </c>
      <c r="P7" s="5">
        <f>N7*T7</f>
        <v>11527838.460600002</v>
      </c>
      <c r="Q7" s="15">
        <f>P7-O7</f>
        <v>748560.93900000118</v>
      </c>
      <c r="R7" s="5">
        <f>L7-P7</f>
        <v>33385818.8794</v>
      </c>
      <c r="T7" s="44">
        <f>IF((DATEDIF(C7,T$4,"m"))&gt;=600,600,(DATEDIF(C7,T$4,"m")))</f>
        <v>154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687"/>
    </row>
    <row r="2" spans="1:10" ht="12.75" customHeight="1" x14ac:dyDescent="0.25">
      <c r="A2" s="687"/>
      <c r="B2" s="687"/>
      <c r="C2" s="687"/>
      <c r="D2" s="687"/>
      <c r="E2" s="687"/>
      <c r="F2" s="687"/>
      <c r="G2" s="687"/>
      <c r="H2" s="687"/>
      <c r="I2" s="687"/>
      <c r="J2" s="687"/>
    </row>
    <row r="3" spans="1:10" s="295" customFormat="1" x14ac:dyDescent="0.25">
      <c r="A3" s="687" t="s">
        <v>2655</v>
      </c>
      <c r="B3" s="687"/>
      <c r="C3" s="687"/>
      <c r="D3" s="687"/>
      <c r="E3" s="687"/>
      <c r="F3" s="687"/>
      <c r="G3" s="687"/>
      <c r="H3" s="687"/>
      <c r="I3" s="687"/>
      <c r="J3" s="687"/>
    </row>
    <row r="4" spans="1:10" s="295" customFormat="1" x14ac:dyDescent="0.25">
      <c r="A4" s="687" t="str">
        <f>'Equipos de Producción'!A3:S3</f>
        <v>(Al 30 de Noviembre del 2016)</v>
      </c>
      <c r="B4" s="687"/>
      <c r="C4" s="687"/>
      <c r="D4" s="687"/>
      <c r="E4" s="687"/>
      <c r="F4" s="687"/>
      <c r="G4" s="687"/>
      <c r="H4" s="687"/>
      <c r="I4" s="687"/>
      <c r="J4" s="687"/>
    </row>
    <row r="5" spans="1:10" s="295" customFormat="1" x14ac:dyDescent="0.25">
      <c r="A5" s="537"/>
      <c r="B5" s="537"/>
      <c r="C5" s="537"/>
      <c r="D5" s="537"/>
      <c r="E5" s="537"/>
      <c r="F5" s="537"/>
      <c r="G5" s="537"/>
      <c r="H5" s="537"/>
      <c r="I5" s="537"/>
      <c r="J5" s="537"/>
    </row>
    <row r="6" spans="1:10" x14ac:dyDescent="0.25">
      <c r="D6" s="688" t="s">
        <v>2</v>
      </c>
      <c r="E6" s="688"/>
      <c r="F6" s="688"/>
    </row>
    <row r="7" spans="1:10" x14ac:dyDescent="0.25">
      <c r="A7" s="538" t="s">
        <v>7</v>
      </c>
      <c r="B7" s="538" t="s">
        <v>2656</v>
      </c>
      <c r="C7" s="538" t="s">
        <v>2657</v>
      </c>
      <c r="D7" s="538" t="s">
        <v>13</v>
      </c>
      <c r="E7" s="538" t="s">
        <v>14</v>
      </c>
      <c r="F7" s="538" t="s">
        <v>15</v>
      </c>
      <c r="G7" s="538" t="s">
        <v>2658</v>
      </c>
      <c r="H7" s="539" t="s">
        <v>2659</v>
      </c>
      <c r="I7" s="539" t="s">
        <v>6</v>
      </c>
      <c r="J7" s="539" t="s">
        <v>2660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2661</v>
      </c>
      <c r="D9" s="537"/>
      <c r="E9" s="537"/>
      <c r="F9" s="537"/>
    </row>
    <row r="10" spans="1:10" ht="31.5" x14ac:dyDescent="0.25">
      <c r="A10" s="111" t="s">
        <v>2662</v>
      </c>
      <c r="B10" s="111" t="s">
        <v>2663</v>
      </c>
      <c r="C10" s="119" t="s">
        <v>2664</v>
      </c>
      <c r="D10" s="119">
        <v>28</v>
      </c>
      <c r="E10" s="119">
        <v>11</v>
      </c>
      <c r="F10" s="119">
        <v>2003</v>
      </c>
      <c r="G10" s="119" t="s">
        <v>2665</v>
      </c>
      <c r="H10" s="540">
        <v>15000</v>
      </c>
      <c r="I10" s="541" t="s">
        <v>1528</v>
      </c>
      <c r="J10" s="111">
        <v>3314</v>
      </c>
    </row>
    <row r="11" spans="1:10" x14ac:dyDescent="0.25">
      <c r="A11" s="111" t="s">
        <v>2666</v>
      </c>
      <c r="B11" s="111" t="s">
        <v>2667</v>
      </c>
      <c r="C11" s="119" t="s">
        <v>2668</v>
      </c>
      <c r="D11" s="119">
        <v>27</v>
      </c>
      <c r="E11" s="119">
        <v>11</v>
      </c>
      <c r="F11" s="119">
        <v>2003</v>
      </c>
      <c r="G11" s="119" t="s">
        <v>2665</v>
      </c>
      <c r="H11" s="540">
        <v>7000</v>
      </c>
      <c r="I11" s="540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0"/>
      <c r="I12" s="540"/>
    </row>
    <row r="13" spans="1:10" x14ac:dyDescent="0.25">
      <c r="A13" s="295" t="s">
        <v>2669</v>
      </c>
      <c r="D13" s="119"/>
      <c r="E13" s="119"/>
      <c r="F13" s="119"/>
    </row>
    <row r="14" spans="1:10" x14ac:dyDescent="0.25">
      <c r="A14" s="111" t="s">
        <v>2838</v>
      </c>
      <c r="B14" s="111" t="s">
        <v>2670</v>
      </c>
      <c r="C14" s="119" t="s">
        <v>2664</v>
      </c>
      <c r="D14" s="119">
        <v>26</v>
      </c>
      <c r="E14" s="119">
        <v>11</v>
      </c>
      <c r="F14" s="119">
        <v>2003</v>
      </c>
      <c r="G14" s="119" t="s">
        <v>2665</v>
      </c>
      <c r="H14" s="540">
        <v>13000</v>
      </c>
      <c r="I14" s="540" t="s">
        <v>2671</v>
      </c>
      <c r="J14" s="111">
        <v>3320</v>
      </c>
    </row>
    <row r="15" spans="1:10" x14ac:dyDescent="0.25">
      <c r="A15" s="111" t="s">
        <v>2672</v>
      </c>
      <c r="B15" s="111" t="s">
        <v>2673</v>
      </c>
      <c r="C15" s="119" t="s">
        <v>2674</v>
      </c>
      <c r="D15" s="119">
        <v>28</v>
      </c>
      <c r="E15" s="119">
        <v>11</v>
      </c>
      <c r="F15" s="119">
        <v>2003</v>
      </c>
      <c r="G15" s="119" t="s">
        <v>2665</v>
      </c>
      <c r="H15" s="540">
        <v>25000</v>
      </c>
      <c r="I15" s="542" t="s">
        <v>2675</v>
      </c>
      <c r="J15" s="111">
        <v>3314</v>
      </c>
    </row>
    <row r="16" spans="1:10" ht="31.5" x14ac:dyDescent="0.25">
      <c r="A16" s="111" t="s">
        <v>2676</v>
      </c>
      <c r="B16" s="111" t="s">
        <v>2677</v>
      </c>
      <c r="C16" s="119" t="s">
        <v>2674</v>
      </c>
      <c r="D16" s="119">
        <v>28</v>
      </c>
      <c r="E16" s="119">
        <v>11</v>
      </c>
      <c r="F16" s="119">
        <v>2003</v>
      </c>
      <c r="G16" s="119" t="s">
        <v>2665</v>
      </c>
      <c r="H16" s="540">
        <v>7000</v>
      </c>
      <c r="I16" s="542" t="s">
        <v>2678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0"/>
      <c r="I17" s="540"/>
    </row>
    <row r="18" spans="1:10" s="295" customFormat="1" x14ac:dyDescent="0.25">
      <c r="A18" s="295" t="s">
        <v>2679</v>
      </c>
      <c r="D18" s="537"/>
      <c r="E18" s="537"/>
      <c r="F18" s="537"/>
    </row>
    <row r="19" spans="1:10" x14ac:dyDescent="0.25">
      <c r="A19" s="111" t="s">
        <v>2680</v>
      </c>
      <c r="B19" s="111" t="s">
        <v>2681</v>
      </c>
      <c r="C19" s="119" t="s">
        <v>2674</v>
      </c>
      <c r="D19" s="119">
        <v>28</v>
      </c>
      <c r="E19" s="119">
        <v>11</v>
      </c>
      <c r="F19" s="119">
        <v>2003</v>
      </c>
      <c r="G19" s="119" t="s">
        <v>2665</v>
      </c>
      <c r="H19" s="540">
        <v>35525</v>
      </c>
      <c r="I19" s="542" t="s">
        <v>2682</v>
      </c>
      <c r="J19" s="111">
        <v>3314</v>
      </c>
    </row>
    <row r="20" spans="1:10" x14ac:dyDescent="0.25">
      <c r="A20" s="111" t="s">
        <v>2683</v>
      </c>
      <c r="B20" s="111" t="s">
        <v>2684</v>
      </c>
      <c r="C20" s="119" t="s">
        <v>2664</v>
      </c>
      <c r="D20" s="119">
        <v>28</v>
      </c>
      <c r="E20" s="119">
        <v>11</v>
      </c>
      <c r="F20" s="119">
        <v>2003</v>
      </c>
      <c r="G20" s="119" t="s">
        <v>2665</v>
      </c>
      <c r="H20" s="540">
        <v>20500</v>
      </c>
      <c r="I20" s="540"/>
      <c r="J20" s="111">
        <v>3422</v>
      </c>
    </row>
    <row r="21" spans="1:10" x14ac:dyDescent="0.25">
      <c r="D21" s="119"/>
      <c r="E21" s="119"/>
      <c r="F21" s="119"/>
      <c r="H21" s="540"/>
      <c r="I21" s="540"/>
    </row>
    <row r="22" spans="1:10" s="295" customFormat="1" x14ac:dyDescent="0.25">
      <c r="A22" s="295" t="s">
        <v>2685</v>
      </c>
      <c r="D22" s="537"/>
      <c r="E22" s="537"/>
      <c r="F22" s="537"/>
    </row>
    <row r="23" spans="1:10" x14ac:dyDescent="0.25">
      <c r="A23" s="111" t="s">
        <v>2686</v>
      </c>
      <c r="B23" s="111" t="s">
        <v>2687</v>
      </c>
      <c r="C23" s="119" t="s">
        <v>2674</v>
      </c>
      <c r="D23" s="119">
        <v>27</v>
      </c>
      <c r="E23" s="119">
        <v>11</v>
      </c>
      <c r="F23" s="119">
        <v>2003</v>
      </c>
      <c r="G23" s="119" t="s">
        <v>2665</v>
      </c>
      <c r="H23" s="540">
        <v>6000</v>
      </c>
      <c r="I23" s="540"/>
      <c r="J23" s="111">
        <v>3418</v>
      </c>
    </row>
    <row r="24" spans="1:10" x14ac:dyDescent="0.25">
      <c r="D24" s="119"/>
      <c r="E24" s="119"/>
      <c r="F24" s="119"/>
      <c r="H24" s="540"/>
      <c r="I24" s="540"/>
    </row>
    <row r="25" spans="1:10" x14ac:dyDescent="0.25">
      <c r="A25" s="295" t="s">
        <v>2688</v>
      </c>
      <c r="D25" s="119"/>
      <c r="E25" s="119"/>
      <c r="F25" s="119"/>
    </row>
    <row r="26" spans="1:10" x14ac:dyDescent="0.25">
      <c r="A26" s="111" t="s">
        <v>2689</v>
      </c>
      <c r="B26" s="111" t="s">
        <v>2687</v>
      </c>
      <c r="C26" s="119" t="s">
        <v>2674</v>
      </c>
      <c r="D26" s="119">
        <v>26</v>
      </c>
      <c r="E26" s="119">
        <v>11</v>
      </c>
      <c r="F26" s="119">
        <v>2003</v>
      </c>
      <c r="G26" s="119" t="s">
        <v>2665</v>
      </c>
      <c r="H26" s="540">
        <v>6000</v>
      </c>
      <c r="I26" s="540"/>
      <c r="J26" s="111">
        <v>3320</v>
      </c>
    </row>
    <row r="27" spans="1:10" x14ac:dyDescent="0.25">
      <c r="A27" s="111" t="s">
        <v>2686</v>
      </c>
      <c r="B27" s="111" t="s">
        <v>2667</v>
      </c>
      <c r="C27" s="119" t="s">
        <v>2690</v>
      </c>
      <c r="D27" s="119">
        <v>26</v>
      </c>
      <c r="E27" s="119">
        <v>11</v>
      </c>
      <c r="F27" s="119">
        <v>2003</v>
      </c>
      <c r="G27" s="119" t="s">
        <v>2665</v>
      </c>
      <c r="H27" s="540">
        <v>6000</v>
      </c>
      <c r="I27" s="540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0"/>
      <c r="I28" s="540"/>
    </row>
    <row r="29" spans="1:10" s="295" customFormat="1" x14ac:dyDescent="0.25">
      <c r="A29" s="295" t="s">
        <v>2691</v>
      </c>
      <c r="D29" s="537"/>
      <c r="E29" s="537"/>
      <c r="F29" s="537"/>
    </row>
    <row r="30" spans="1:10" x14ac:dyDescent="0.25">
      <c r="A30" s="111" t="s">
        <v>2686</v>
      </c>
      <c r="B30" s="111" t="s">
        <v>2692</v>
      </c>
      <c r="C30" s="119" t="s">
        <v>2693</v>
      </c>
      <c r="D30" s="119">
        <v>27</v>
      </c>
      <c r="E30" s="119">
        <v>11</v>
      </c>
      <c r="F30" s="119">
        <v>2003</v>
      </c>
      <c r="G30" s="119" t="s">
        <v>2665</v>
      </c>
      <c r="H30" s="540">
        <v>25500</v>
      </c>
      <c r="I30" s="540" t="s">
        <v>2694</v>
      </c>
      <c r="J30" s="111">
        <v>3321</v>
      </c>
    </row>
    <row r="31" spans="1:10" x14ac:dyDescent="0.25">
      <c r="A31" s="111" t="s">
        <v>2695</v>
      </c>
      <c r="B31" s="111" t="s">
        <v>2696</v>
      </c>
      <c r="C31" s="119" t="s">
        <v>2674</v>
      </c>
      <c r="D31" s="119">
        <v>27</v>
      </c>
      <c r="E31" s="119">
        <v>11</v>
      </c>
      <c r="F31" s="119">
        <v>2003</v>
      </c>
      <c r="G31" s="119" t="s">
        <v>2665</v>
      </c>
      <c r="H31" s="540">
        <v>25500</v>
      </c>
      <c r="I31" s="540" t="s">
        <v>215</v>
      </c>
      <c r="J31" s="111">
        <v>3321</v>
      </c>
    </row>
    <row r="32" spans="1:10" ht="31.5" x14ac:dyDescent="0.25">
      <c r="A32" s="111" t="s">
        <v>2697</v>
      </c>
      <c r="B32" s="111" t="s">
        <v>2698</v>
      </c>
      <c r="C32" s="119" t="s">
        <v>2674</v>
      </c>
      <c r="D32" s="119">
        <v>27</v>
      </c>
      <c r="E32" s="119">
        <v>11</v>
      </c>
      <c r="F32" s="119">
        <v>2003</v>
      </c>
      <c r="G32" s="119" t="s">
        <v>2665</v>
      </c>
      <c r="H32" s="540">
        <v>7000</v>
      </c>
      <c r="I32" s="542" t="s">
        <v>2699</v>
      </c>
      <c r="J32" s="111">
        <v>3321</v>
      </c>
    </row>
    <row r="33" spans="1:10" x14ac:dyDescent="0.25">
      <c r="A33" s="103" t="s">
        <v>2700</v>
      </c>
      <c r="B33" s="103" t="s">
        <v>2701</v>
      </c>
      <c r="C33" s="119" t="s">
        <v>2668</v>
      </c>
      <c r="D33" s="119">
        <v>27</v>
      </c>
      <c r="E33" s="119">
        <v>11</v>
      </c>
      <c r="F33" s="119">
        <v>2003</v>
      </c>
      <c r="G33" s="119" t="s">
        <v>2665</v>
      </c>
      <c r="H33" s="540">
        <v>45500</v>
      </c>
      <c r="I33" s="540" t="s">
        <v>2702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0"/>
      <c r="I34" s="540"/>
    </row>
    <row r="35" spans="1:10" s="295" customFormat="1" x14ac:dyDescent="0.25">
      <c r="A35" s="295" t="s">
        <v>2691</v>
      </c>
      <c r="D35" s="537"/>
      <c r="E35" s="537"/>
      <c r="F35" s="537"/>
    </row>
    <row r="36" spans="1:10" x14ac:dyDescent="0.25">
      <c r="A36" s="111" t="s">
        <v>2703</v>
      </c>
      <c r="B36" s="111" t="s">
        <v>2704</v>
      </c>
      <c r="C36" s="119" t="s">
        <v>2664</v>
      </c>
      <c r="D36" s="119">
        <v>26</v>
      </c>
      <c r="E36" s="119">
        <v>11</v>
      </c>
      <c r="F36" s="119">
        <v>2003</v>
      </c>
      <c r="G36" s="119" t="s">
        <v>2665</v>
      </c>
      <c r="H36" s="540">
        <v>35500</v>
      </c>
      <c r="I36" s="540"/>
      <c r="J36" s="111">
        <v>3320</v>
      </c>
    </row>
    <row r="37" spans="1:10" x14ac:dyDescent="0.25">
      <c r="A37" s="111" t="s">
        <v>2705</v>
      </c>
      <c r="B37" s="111" t="s">
        <v>2706</v>
      </c>
      <c r="C37" s="119" t="s">
        <v>2664</v>
      </c>
      <c r="D37" s="119">
        <v>28</v>
      </c>
      <c r="E37" s="119">
        <v>11</v>
      </c>
      <c r="F37" s="119">
        <v>2003</v>
      </c>
      <c r="G37" s="119" t="s">
        <v>2665</v>
      </c>
      <c r="H37" s="540">
        <v>32500</v>
      </c>
      <c r="I37" s="540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0"/>
      <c r="I38" s="540"/>
    </row>
    <row r="39" spans="1:10" s="295" customFormat="1" x14ac:dyDescent="0.25">
      <c r="A39" s="295" t="s">
        <v>2707</v>
      </c>
      <c r="D39" s="537"/>
      <c r="E39" s="537"/>
      <c r="F39" s="537"/>
    </row>
    <row r="40" spans="1:10" ht="31.5" x14ac:dyDescent="0.25">
      <c r="A40" s="111" t="s">
        <v>2708</v>
      </c>
      <c r="B40" s="111" t="s">
        <v>2709</v>
      </c>
      <c r="C40" s="119" t="s">
        <v>2674</v>
      </c>
      <c r="D40" s="119">
        <v>27</v>
      </c>
      <c r="E40" s="119">
        <v>11</v>
      </c>
      <c r="F40" s="119">
        <v>2003</v>
      </c>
      <c r="G40" s="119" t="s">
        <v>2665</v>
      </c>
      <c r="H40" s="540">
        <v>7000</v>
      </c>
      <c r="I40" s="541" t="s">
        <v>2699</v>
      </c>
      <c r="J40" s="111">
        <v>3321</v>
      </c>
    </row>
    <row r="41" spans="1:10" x14ac:dyDescent="0.25">
      <c r="A41" s="111" t="s">
        <v>2710</v>
      </c>
      <c r="B41" s="111" t="s">
        <v>2687</v>
      </c>
      <c r="C41" s="119" t="s">
        <v>2674</v>
      </c>
      <c r="D41" s="119">
        <v>27</v>
      </c>
      <c r="E41" s="119">
        <v>11</v>
      </c>
      <c r="F41" s="119">
        <v>2003</v>
      </c>
      <c r="G41" s="119" t="s">
        <v>2665</v>
      </c>
      <c r="H41" s="540">
        <v>6600</v>
      </c>
      <c r="I41" s="540" t="s">
        <v>2711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0"/>
      <c r="I42" s="540"/>
    </row>
    <row r="43" spans="1:10" s="295" customFormat="1" x14ac:dyDescent="0.25">
      <c r="A43" s="295" t="s">
        <v>2712</v>
      </c>
      <c r="D43" s="537"/>
      <c r="E43" s="537"/>
      <c r="F43" s="537"/>
    </row>
    <row r="44" spans="1:10" x14ac:dyDescent="0.25">
      <c r="A44" s="111" t="s">
        <v>2713</v>
      </c>
      <c r="B44" s="111" t="s">
        <v>2714</v>
      </c>
      <c r="C44" s="119" t="s">
        <v>2674</v>
      </c>
      <c r="D44" s="119">
        <v>26</v>
      </c>
      <c r="E44" s="119">
        <v>11</v>
      </c>
      <c r="F44" s="119">
        <v>2003</v>
      </c>
      <c r="G44" s="119" t="s">
        <v>2665</v>
      </c>
      <c r="H44" s="540">
        <v>6000</v>
      </c>
      <c r="I44" s="542" t="s">
        <v>2675</v>
      </c>
      <c r="J44" s="111">
        <v>3320</v>
      </c>
    </row>
    <row r="45" spans="1:10" x14ac:dyDescent="0.25">
      <c r="A45" s="111" t="s">
        <v>2715</v>
      </c>
      <c r="B45" s="111" t="s">
        <v>2714</v>
      </c>
      <c r="C45" s="119" t="s">
        <v>2664</v>
      </c>
      <c r="D45" s="119">
        <v>28</v>
      </c>
      <c r="E45" s="119">
        <v>11</v>
      </c>
      <c r="F45" s="119">
        <v>2003</v>
      </c>
      <c r="G45" s="119" t="s">
        <v>2665</v>
      </c>
      <c r="H45" s="540">
        <v>8500</v>
      </c>
      <c r="I45" s="540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2716</v>
      </c>
      <c r="D47" s="537"/>
      <c r="E47" s="537"/>
      <c r="F47" s="537"/>
    </row>
    <row r="48" spans="1:10" x14ac:dyDescent="0.25">
      <c r="A48" s="111" t="s">
        <v>2717</v>
      </c>
      <c r="B48" s="111" t="s">
        <v>2839</v>
      </c>
      <c r="C48" s="119" t="s">
        <v>2674</v>
      </c>
      <c r="D48" s="119">
        <v>28</v>
      </c>
      <c r="E48" s="119">
        <v>11</v>
      </c>
      <c r="F48" s="119">
        <v>2003</v>
      </c>
      <c r="G48" s="119" t="s">
        <v>2665</v>
      </c>
      <c r="H48" s="540">
        <v>12500</v>
      </c>
      <c r="I48" s="540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2718</v>
      </c>
      <c r="D50" s="119"/>
      <c r="E50" s="119"/>
      <c r="F50" s="119"/>
    </row>
    <row r="51" spans="1:10" x14ac:dyDescent="0.25">
      <c r="A51" s="111" t="s">
        <v>2719</v>
      </c>
      <c r="B51" s="111" t="s">
        <v>2720</v>
      </c>
      <c r="C51" s="119" t="s">
        <v>2721</v>
      </c>
      <c r="D51" s="119">
        <v>27</v>
      </c>
      <c r="E51" s="119">
        <v>11</v>
      </c>
      <c r="F51" s="119">
        <v>2003</v>
      </c>
      <c r="G51" s="119" t="s">
        <v>2665</v>
      </c>
      <c r="H51" s="543">
        <v>18000</v>
      </c>
      <c r="I51" s="543"/>
      <c r="J51" s="111">
        <v>3321</v>
      </c>
    </row>
    <row r="52" spans="1:10" x14ac:dyDescent="0.25">
      <c r="A52" s="111" t="s">
        <v>2722</v>
      </c>
      <c r="B52" s="111" t="s">
        <v>2723</v>
      </c>
      <c r="C52" s="119" t="s">
        <v>2721</v>
      </c>
      <c r="D52" s="119">
        <v>26</v>
      </c>
      <c r="E52" s="119">
        <v>11</v>
      </c>
      <c r="F52" s="119">
        <v>2003</v>
      </c>
      <c r="G52" s="119" t="s">
        <v>2665</v>
      </c>
      <c r="H52" s="543">
        <v>85000</v>
      </c>
      <c r="I52" s="543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2724</v>
      </c>
      <c r="C54" s="537"/>
      <c r="D54" s="537"/>
      <c r="E54" s="537"/>
      <c r="F54" s="537"/>
      <c r="G54" s="537"/>
    </row>
    <row r="55" spans="1:10" x14ac:dyDescent="0.25">
      <c r="A55" s="111" t="s">
        <v>2725</v>
      </c>
      <c r="B55" s="111" t="s">
        <v>2726</v>
      </c>
      <c r="C55" s="119" t="s">
        <v>2727</v>
      </c>
      <c r="D55" s="119">
        <v>27</v>
      </c>
      <c r="E55" s="119">
        <v>11</v>
      </c>
      <c r="F55" s="119">
        <v>2003</v>
      </c>
      <c r="G55" s="119" t="s">
        <v>2665</v>
      </c>
      <c r="H55" s="543">
        <v>7000</v>
      </c>
      <c r="I55" s="544" t="s">
        <v>2728</v>
      </c>
      <c r="J55" s="111">
        <v>3418</v>
      </c>
    </row>
    <row r="56" spans="1:10" x14ac:dyDescent="0.25">
      <c r="A56" s="111" t="s">
        <v>2729</v>
      </c>
      <c r="B56" s="111" t="s">
        <v>2677</v>
      </c>
      <c r="C56" s="119" t="s">
        <v>2690</v>
      </c>
      <c r="D56" s="119">
        <v>27</v>
      </c>
      <c r="E56" s="119">
        <v>11</v>
      </c>
      <c r="F56" s="119">
        <v>2003</v>
      </c>
      <c r="G56" s="119" t="s">
        <v>2665</v>
      </c>
      <c r="H56" s="543">
        <v>5000</v>
      </c>
      <c r="I56" s="545" t="s">
        <v>2675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3"/>
      <c r="I57" s="545"/>
    </row>
    <row r="58" spans="1:10" s="546" customFormat="1" x14ac:dyDescent="0.25">
      <c r="A58" s="546" t="s">
        <v>2730</v>
      </c>
      <c r="C58" s="547"/>
      <c r="D58" s="547"/>
      <c r="E58" s="547"/>
      <c r="F58" s="547"/>
      <c r="G58" s="547"/>
      <c r="H58" s="548">
        <v>37296</v>
      </c>
      <c r="I58" s="549"/>
    </row>
    <row r="59" spans="1:10" x14ac:dyDescent="0.25">
      <c r="D59" s="119"/>
      <c r="E59" s="119"/>
      <c r="F59" s="119"/>
    </row>
    <row r="60" spans="1:10" ht="16.5" thickBot="1" x14ac:dyDescent="0.3">
      <c r="H60" s="550">
        <f>SUM(H8:H59)</f>
        <v>505421</v>
      </c>
      <c r="I60" s="551"/>
    </row>
    <row r="61" spans="1:10" ht="16.5" thickTop="1" x14ac:dyDescent="0.25"/>
    <row r="62" spans="1:10" x14ac:dyDescent="0.25">
      <c r="A62" s="552" t="s">
        <v>2731</v>
      </c>
    </row>
    <row r="63" spans="1:10" x14ac:dyDescent="0.25">
      <c r="A63" s="111" t="s">
        <v>2732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0" zoomScaleNormal="100" workbookViewId="0">
      <selection activeCell="B34" sqref="B34:B35"/>
    </sheetView>
  </sheetViews>
  <sheetFormatPr baseColWidth="10" defaultRowHeight="12.75" x14ac:dyDescent="0.2"/>
  <cols>
    <col min="1" max="1" width="38.42578125" style="528" bestFit="1" customWidth="1"/>
    <col min="2" max="2" width="17.7109375" style="529" bestFit="1" customWidth="1"/>
    <col min="3" max="3" width="13.7109375" style="529" bestFit="1" customWidth="1"/>
    <col min="4" max="4" width="13.7109375" style="529" customWidth="1"/>
    <col min="5" max="5" width="16.5703125" style="529" bestFit="1" customWidth="1"/>
    <col min="6" max="6" width="16.5703125" style="529" customWidth="1"/>
    <col min="7" max="7" width="16.28515625" style="529" bestFit="1" customWidth="1"/>
    <col min="8" max="8" width="11.42578125" style="528"/>
    <col min="9" max="9" width="14.28515625" style="528" bestFit="1" customWidth="1"/>
    <col min="10" max="10" width="11.42578125" style="528"/>
    <col min="11" max="11" width="12.85546875" style="528" bestFit="1" customWidth="1"/>
    <col min="12" max="16384" width="11.42578125" style="528"/>
  </cols>
  <sheetData>
    <row r="1" spans="1:11" ht="20.25" x14ac:dyDescent="0.3">
      <c r="A1" s="661" t="s">
        <v>0</v>
      </c>
      <c r="B1" s="661"/>
      <c r="C1" s="661"/>
      <c r="D1" s="661"/>
      <c r="E1" s="661"/>
      <c r="F1" s="661"/>
      <c r="G1" s="661"/>
    </row>
    <row r="2" spans="1:11" ht="20.25" x14ac:dyDescent="0.3">
      <c r="A2" s="662" t="s">
        <v>2858</v>
      </c>
      <c r="B2" s="662"/>
      <c r="C2" s="662"/>
      <c r="D2" s="662"/>
      <c r="E2" s="662"/>
      <c r="F2" s="662"/>
      <c r="G2" s="662"/>
    </row>
    <row r="3" spans="1:11" x14ac:dyDescent="0.2">
      <c r="A3" s="680" t="str">
        <f>'Equipos de Producción'!A3:S3</f>
        <v>(Al 30 de Noviembre del 2016)</v>
      </c>
      <c r="B3" s="680"/>
      <c r="C3" s="680"/>
      <c r="D3" s="680"/>
      <c r="E3" s="680"/>
      <c r="F3" s="680"/>
      <c r="G3" s="680"/>
    </row>
    <row r="4" spans="1:11" x14ac:dyDescent="0.2">
      <c r="A4" s="374"/>
      <c r="B4" s="522"/>
      <c r="C4" s="522"/>
      <c r="D4" s="522"/>
      <c r="E4" s="522"/>
      <c r="F4" s="522"/>
      <c r="G4" s="522"/>
    </row>
    <row r="5" spans="1:11" ht="15.75" x14ac:dyDescent="0.25">
      <c r="A5" s="378"/>
      <c r="B5" s="534"/>
      <c r="C5" s="666" t="s">
        <v>3</v>
      </c>
      <c r="D5" s="667"/>
      <c r="E5" s="667"/>
      <c r="F5" s="668"/>
      <c r="G5" s="380"/>
    </row>
    <row r="6" spans="1:11" ht="63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Noviembre 2016</v>
      </c>
      <c r="F6" s="10" t="str">
        <f>+'Equipos de Producción'!$T$6</f>
        <v>Deprec. a Registrar Noviembre 2016</v>
      </c>
      <c r="G6" s="483" t="s">
        <v>2653</v>
      </c>
    </row>
    <row r="7" spans="1:11" x14ac:dyDescent="0.2">
      <c r="A7" s="528" t="s">
        <v>2652</v>
      </c>
      <c r="B7" s="529">
        <f>+'Equipos de Producción'!N48</f>
        <v>4011408.45</v>
      </c>
      <c r="C7" s="529">
        <f>+'Equipos de Producción'!Q48</f>
        <v>28728.175416666665</v>
      </c>
      <c r="D7" s="529">
        <f>+'Equipos de Producción'!R48</f>
        <v>2544930.0182500002</v>
      </c>
      <c r="E7" s="529">
        <f>+'Equipos de Producción'!S48</f>
        <v>2858356.6646666666</v>
      </c>
      <c r="F7" s="529">
        <f>+'Equipos de Producción'!T48</f>
        <v>313426.64641666668</v>
      </c>
      <c r="G7" s="529">
        <f>+'Equipos de Producción'!U48</f>
        <v>1153051.7853333335</v>
      </c>
      <c r="I7" s="529"/>
      <c r="K7" s="529"/>
    </row>
    <row r="8" spans="1:11" x14ac:dyDescent="0.2">
      <c r="A8" s="528" t="s">
        <v>2991</v>
      </c>
      <c r="B8" s="529">
        <f>+'Camaras Fotograficas y de Video'!N40</f>
        <v>310009.59749999986</v>
      </c>
      <c r="C8" s="529">
        <f>+'Camaras Fotograficas y de Video'!Q40</f>
        <v>4517.3682916666685</v>
      </c>
      <c r="D8" s="529">
        <f>+'Camaras Fotograficas y de Video'!R40</f>
        <v>13628.825000000001</v>
      </c>
      <c r="E8" s="529">
        <f>+'Camaras Fotograficas y de Video'!S40</f>
        <v>24636.109958333334</v>
      </c>
      <c r="F8" s="529">
        <f>+'Camaras Fotograficas y de Video'!T40</f>
        <v>11007.284958333334</v>
      </c>
      <c r="G8" s="529">
        <f>+'Camaras Fotograficas y de Video'!U40</f>
        <v>285373.4875416666</v>
      </c>
      <c r="I8" s="529"/>
      <c r="K8" s="529"/>
    </row>
    <row r="9" spans="1:11" x14ac:dyDescent="0.2">
      <c r="A9" s="528" t="s">
        <v>2651</v>
      </c>
      <c r="B9" s="529">
        <f>+'Equipos de Transporte'!N25</f>
        <v>13132979.220000001</v>
      </c>
      <c r="C9" s="529">
        <f>+'Equipos de Transporte'!R25</f>
        <v>79923.626333333334</v>
      </c>
      <c r="D9" s="529">
        <f>+'Equipos de Transporte'!S25</f>
        <v>9066738.4433333334</v>
      </c>
      <c r="E9" s="529">
        <f>+'Equipos de Transporte'!T25</f>
        <v>9856250.5050000008</v>
      </c>
      <c r="F9" s="529">
        <f>+'Equipos de Transporte'!U25</f>
        <v>657867.53166666673</v>
      </c>
      <c r="G9" s="529">
        <f>+'Equipos de Transporte'!V25</f>
        <v>3276728.7149999999</v>
      </c>
      <c r="I9" s="529"/>
      <c r="K9" s="529"/>
    </row>
    <row r="10" spans="1:11" x14ac:dyDescent="0.2">
      <c r="A10" s="528" t="s">
        <v>2650</v>
      </c>
      <c r="B10" s="529">
        <f>+'Eq. Computos '!P492</f>
        <v>22511702.846390001</v>
      </c>
      <c r="C10" s="529">
        <f>+'Eq. Computos '!T492</f>
        <v>120054.90611111114</v>
      </c>
      <c r="D10" s="529">
        <f>+'Eq. Computos '!U492</f>
        <v>17982909.066406701</v>
      </c>
      <c r="E10" s="529">
        <f>+'Eq. Computos '!V492</f>
        <v>19624522.728267778</v>
      </c>
      <c r="F10" s="529">
        <f>+'Eq. Computos '!W492</f>
        <v>1641613.6618611114</v>
      </c>
      <c r="G10" s="529">
        <f>+'Eq. Computos '!X492</f>
        <v>3896249.1370111112</v>
      </c>
      <c r="I10" s="529"/>
      <c r="K10" s="529"/>
    </row>
    <row r="11" spans="1:11" x14ac:dyDescent="0.2">
      <c r="A11" s="528" t="s">
        <v>2649</v>
      </c>
      <c r="B11" s="529">
        <f>+'Equipos Médicos'!N93</f>
        <v>904325.46000000008</v>
      </c>
      <c r="C11" s="529">
        <f>+'Equipos Médicos'!P93</f>
        <v>2241.7000000000012</v>
      </c>
      <c r="D11" s="529">
        <f>+'Equipos Médicos'!Q93</f>
        <v>859162.65466666676</v>
      </c>
      <c r="E11" s="529">
        <f>+'Equipos Médicos'!R93</f>
        <v>886338.8600000001</v>
      </c>
      <c r="F11" s="529">
        <f>+'Equipos Médicos'!S93</f>
        <v>27176.205333333332</v>
      </c>
      <c r="G11" s="529">
        <f>+'Equipos Médicos'!T93</f>
        <v>17986.599999999973</v>
      </c>
      <c r="I11" s="529"/>
      <c r="K11" s="529"/>
    </row>
    <row r="12" spans="1:11" x14ac:dyDescent="0.2">
      <c r="A12" s="528" t="s">
        <v>2648</v>
      </c>
      <c r="B12" s="529">
        <f>+'Equipos de Comunicaciones'!M106</f>
        <v>4718941.4984499989</v>
      </c>
      <c r="C12" s="529">
        <f>+'Equipos de Comunicaciones'!O106</f>
        <v>76601.428003055553</v>
      </c>
      <c r="D12" s="529">
        <f>+'Equipos de Comunicaciones'!P106</f>
        <v>2758339.28372083</v>
      </c>
      <c r="E12" s="529">
        <f>+'Equipos de Comunicaciones'!Q106</f>
        <v>3461726.4917544443</v>
      </c>
      <c r="F12" s="529">
        <f>+'Equipos de Comunicaciones'!R106</f>
        <v>703387.20803361095</v>
      </c>
      <c r="G12" s="529">
        <f>+'Equipos de Comunicaciones'!S106</f>
        <v>1257216.0066955558</v>
      </c>
      <c r="I12" s="529"/>
      <c r="K12" s="529"/>
    </row>
    <row r="13" spans="1:11" x14ac:dyDescent="0.2">
      <c r="A13" s="528" t="s">
        <v>2647</v>
      </c>
      <c r="B13" s="529">
        <f>+'Eq. y Muebles de Ofic.'!N1076</f>
        <v>10403255.179428713</v>
      </c>
      <c r="C13" s="529">
        <f>+'Eq. y Muebles de Ofic.'!R1076</f>
        <v>76783.632567461522</v>
      </c>
      <c r="D13" s="529">
        <f>+'Eq. y Muebles de Ofic.'!S1076</f>
        <v>6345213.8607548987</v>
      </c>
      <c r="E13" s="529">
        <f>+'Eq. y Muebles de Ofic.'!T1076</f>
        <v>6958217.5118211424</v>
      </c>
      <c r="F13" s="529">
        <f>+'Eq. y Muebles de Ofic.'!U1076</f>
        <v>613003.6510662433</v>
      </c>
      <c r="G13" s="529">
        <f>+'Eq. y Muebles de Ofic.'!V1076</f>
        <v>3445037.6676075719</v>
      </c>
      <c r="I13" s="529"/>
      <c r="K13" s="529"/>
    </row>
    <row r="14" spans="1:11" x14ac:dyDescent="0.2">
      <c r="A14" s="528" t="s">
        <v>2934</v>
      </c>
      <c r="B14" s="529">
        <f>+Electrodomésticos!N14</f>
        <v>61634.98</v>
      </c>
      <c r="C14" s="529">
        <f>+Electrodomésticos!Q14</f>
        <v>399.46650000000005</v>
      </c>
      <c r="D14" s="529">
        <f>+Electrodomésticos!R14</f>
        <v>0</v>
      </c>
      <c r="E14" s="529">
        <f>+Electrodomésticos!S14</f>
        <v>3346.4407500000002</v>
      </c>
      <c r="F14" s="529">
        <f>+Electrodomésticos!T14</f>
        <v>3346.4407500000002</v>
      </c>
      <c r="G14" s="529">
        <f>+Electrodomésticos!U14</f>
        <v>58288.539250000002</v>
      </c>
      <c r="I14" s="529"/>
      <c r="K14" s="529"/>
    </row>
    <row r="15" spans="1:11" x14ac:dyDescent="0.2">
      <c r="A15" s="528" t="s">
        <v>2646</v>
      </c>
      <c r="B15" s="529">
        <f>+'Equipos Varios'!N13</f>
        <v>102047.94</v>
      </c>
      <c r="C15" s="529">
        <f>+'Equipos Varios'!Q13</f>
        <v>1225.7323333333334</v>
      </c>
      <c r="D15" s="529">
        <f>+'Equipos Varios'!R13</f>
        <v>40806.329333333335</v>
      </c>
      <c r="E15" s="529">
        <f>+'Equipos Varios'!S13</f>
        <v>54289.385000000009</v>
      </c>
      <c r="F15" s="529">
        <f>+'Equipos Varios'!T13</f>
        <v>13483.055666666667</v>
      </c>
      <c r="G15" s="529">
        <f>+'Equipos Varios'!U13</f>
        <v>47758.555000000008</v>
      </c>
      <c r="I15" s="529"/>
      <c r="K15" s="529"/>
    </row>
    <row r="16" spans="1:11" x14ac:dyDescent="0.2">
      <c r="A16" s="528" t="s">
        <v>3013</v>
      </c>
      <c r="B16" s="529">
        <f>+'Sistema Aire Acondicionado'!N14</f>
        <v>69766.100000000006</v>
      </c>
      <c r="C16" s="529">
        <f>+'Sistema Aire Acondicionado'!Q14</f>
        <v>0</v>
      </c>
      <c r="D16" s="529">
        <f>+'Sistema Aire Acondicionado'!R14</f>
        <v>0</v>
      </c>
      <c r="E16" s="529">
        <f>+'Sistema Aire Acondicionado'!S14</f>
        <v>581.37583333333339</v>
      </c>
      <c r="F16" s="529">
        <f>+'Sistema Aire Acondicionado'!T14</f>
        <v>581.37583333333339</v>
      </c>
      <c r="G16" s="529">
        <f>+'Sistema Aire Acondicionado'!U14</f>
        <v>69184.724166666667</v>
      </c>
      <c r="I16" s="529"/>
      <c r="K16" s="529"/>
    </row>
    <row r="17" spans="1:11" x14ac:dyDescent="0.2">
      <c r="B17" s="533">
        <f t="shared" ref="B17:G17" si="0">SUM(B7:B16)</f>
        <v>56226071.271768712</v>
      </c>
      <c r="C17" s="533">
        <f t="shared" si="0"/>
        <v>390476.03555662819</v>
      </c>
      <c r="D17" s="533">
        <f t="shared" si="0"/>
        <v>39611728.481465764</v>
      </c>
      <c r="E17" s="533">
        <f t="shared" si="0"/>
        <v>43728266.073051699</v>
      </c>
      <c r="F17" s="533">
        <f t="shared" si="0"/>
        <v>3984893.061585966</v>
      </c>
      <c r="G17" s="533">
        <f t="shared" si="0"/>
        <v>13506875.217605904</v>
      </c>
      <c r="I17" s="529"/>
      <c r="K17" s="529"/>
    </row>
    <row r="18" spans="1:11" x14ac:dyDescent="0.2">
      <c r="I18" s="529"/>
      <c r="K18" s="529"/>
    </row>
    <row r="19" spans="1:11" x14ac:dyDescent="0.2">
      <c r="A19" s="528" t="s">
        <v>2645</v>
      </c>
      <c r="B19" s="532">
        <v>21160000</v>
      </c>
      <c r="C19" s="532">
        <v>0</v>
      </c>
      <c r="D19" s="532">
        <v>0</v>
      </c>
      <c r="E19" s="532">
        <v>0</v>
      </c>
      <c r="F19" s="532">
        <v>0</v>
      </c>
      <c r="G19" s="532">
        <f>+B19</f>
        <v>21160000</v>
      </c>
      <c r="I19" s="529"/>
      <c r="K19" s="529"/>
    </row>
    <row r="20" spans="1:11" x14ac:dyDescent="0.2">
      <c r="I20" s="529"/>
      <c r="K20" s="529"/>
    </row>
    <row r="21" spans="1:11" x14ac:dyDescent="0.2">
      <c r="A21" s="528" t="s">
        <v>2644</v>
      </c>
      <c r="B21" s="532">
        <f>Edificaciones!L7</f>
        <v>44913657.340000004</v>
      </c>
      <c r="C21" s="532">
        <f>Edificaciones!N7</f>
        <v>74856.093900000007</v>
      </c>
      <c r="D21" s="532">
        <f>+Edificaciones!O7</f>
        <v>10779277.521600001</v>
      </c>
      <c r="E21" s="532">
        <f>Edificaciones!P7</f>
        <v>11527838.460600002</v>
      </c>
      <c r="F21" s="532">
        <f>+Edificaciones!Q7</f>
        <v>748560.93900000118</v>
      </c>
      <c r="G21" s="532">
        <f>Edificaciones!R7</f>
        <v>33385818.8794</v>
      </c>
      <c r="I21" s="529"/>
      <c r="K21" s="529"/>
    </row>
    <row r="22" spans="1:11" x14ac:dyDescent="0.2">
      <c r="I22" s="529"/>
      <c r="K22" s="529"/>
    </row>
    <row r="23" spans="1:11" x14ac:dyDescent="0.2">
      <c r="I23" s="529"/>
      <c r="K23" s="529"/>
    </row>
    <row r="24" spans="1:11" x14ac:dyDescent="0.2">
      <c r="A24" s="528" t="s">
        <v>2643</v>
      </c>
      <c r="B24" s="532">
        <f>'Obras de Arte'!H60</f>
        <v>505421</v>
      </c>
      <c r="C24" s="532">
        <v>0</v>
      </c>
      <c r="D24" s="532">
        <v>0</v>
      </c>
      <c r="E24" s="532">
        <v>0</v>
      </c>
      <c r="F24" s="532">
        <v>0</v>
      </c>
      <c r="G24" s="532">
        <v>0</v>
      </c>
      <c r="I24" s="529"/>
      <c r="K24" s="529"/>
    </row>
    <row r="25" spans="1:11" x14ac:dyDescent="0.2">
      <c r="I25" s="529"/>
      <c r="K25" s="529"/>
    </row>
    <row r="26" spans="1:11" x14ac:dyDescent="0.2">
      <c r="I26" s="529"/>
      <c r="K26" s="529"/>
    </row>
    <row r="27" spans="1:11" x14ac:dyDescent="0.2">
      <c r="A27" s="528" t="s">
        <v>2642</v>
      </c>
      <c r="B27" s="532">
        <v>42963679.520000003</v>
      </c>
      <c r="C27" s="532">
        <v>0</v>
      </c>
      <c r="D27" s="532">
        <v>1495683.68</v>
      </c>
      <c r="E27" s="532">
        <v>0</v>
      </c>
      <c r="F27" s="532"/>
      <c r="G27" s="532">
        <f>B27-D27</f>
        <v>41467995.840000004</v>
      </c>
      <c r="I27" s="529"/>
      <c r="K27" s="529"/>
    </row>
    <row r="28" spans="1:11" x14ac:dyDescent="0.2">
      <c r="I28" s="529"/>
      <c r="K28" s="529"/>
    </row>
    <row r="29" spans="1:11" x14ac:dyDescent="0.2">
      <c r="A29" s="528" t="s">
        <v>2641</v>
      </c>
      <c r="B29" s="532">
        <v>4514853.45</v>
      </c>
      <c r="C29" s="532">
        <f>B29/12</f>
        <v>376237.78750000003</v>
      </c>
      <c r="D29" s="532"/>
      <c r="E29" s="532">
        <f>C29</f>
        <v>376237.78750000003</v>
      </c>
      <c r="F29" s="532"/>
      <c r="G29" s="532">
        <f>B29-E29</f>
        <v>4138615.6625000001</v>
      </c>
      <c r="I29" s="529"/>
      <c r="K29" s="529"/>
    </row>
    <row r="30" spans="1:11" x14ac:dyDescent="0.2">
      <c r="I30" s="529"/>
      <c r="K30" s="529"/>
    </row>
    <row r="31" spans="1:11" s="530" customFormat="1" ht="13.5" thickBot="1" x14ac:dyDescent="0.25">
      <c r="B31" s="531">
        <f t="shared" ref="B31:G31" si="1">+B17+B19+B21+B24+B27+B29</f>
        <v>170283682.58176872</v>
      </c>
      <c r="C31" s="531">
        <f t="shared" si="1"/>
        <v>841569.91695662821</v>
      </c>
      <c r="D31" s="531">
        <f>+D17+D19+D21+D24+D27+D29</f>
        <v>51886689.683065765</v>
      </c>
      <c r="E31" s="531">
        <f t="shared" si="1"/>
        <v>55632342.321151704</v>
      </c>
      <c r="F31" s="531">
        <f t="shared" si="1"/>
        <v>4733454.0005859677</v>
      </c>
      <c r="G31" s="531">
        <f t="shared" si="1"/>
        <v>113659305.5995059</v>
      </c>
      <c r="I31" s="529"/>
      <c r="K31" s="529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44"/>
  <sheetViews>
    <sheetView topLeftCell="I16" zoomScaleNormal="100" workbookViewId="0">
      <selection activeCell="G11" sqref="G11:G36"/>
    </sheetView>
  </sheetViews>
  <sheetFormatPr baseColWidth="10" defaultRowHeight="15" customHeight="1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11.42578125" style="377" customWidth="1"/>
    <col min="16" max="20" width="11.42578125" style="377"/>
    <col min="21" max="21" width="12" style="377" bestFit="1" customWidth="1"/>
    <col min="22" max="23" width="11.42578125" style="377"/>
    <col min="24" max="24" width="7" style="377" customWidth="1"/>
    <col min="25" max="16384" width="11.42578125" style="377"/>
  </cols>
  <sheetData>
    <row r="2" spans="1:26" ht="15" customHeight="1" x14ac:dyDescent="0.25">
      <c r="A2" s="669" t="s">
        <v>0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Z2" s="45"/>
    </row>
    <row r="3" spans="1:26" ht="15" customHeight="1" x14ac:dyDescent="0.25">
      <c r="A3" s="670" t="s">
        <v>2555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Z3" s="45"/>
    </row>
    <row r="4" spans="1:26" ht="15" customHeight="1" x14ac:dyDescent="0.25">
      <c r="A4" s="670" t="str">
        <f>'Equipos de Producción'!A3:S3</f>
        <v>(Al 30 de Noviembre del 2016)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Z4" s="45"/>
    </row>
    <row r="5" spans="1:26" ht="15" customHeight="1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42704</v>
      </c>
    </row>
    <row r="6" spans="1:26" ht="15" customHeight="1" x14ac:dyDescent="0.25">
      <c r="A6" s="477"/>
      <c r="B6" s="477"/>
      <c r="C6" s="477"/>
      <c r="D6" s="477"/>
      <c r="E6" s="477"/>
      <c r="F6" s="477"/>
      <c r="G6" s="477"/>
      <c r="H6" s="663" t="s">
        <v>818</v>
      </c>
      <c r="I6" s="664"/>
      <c r="J6" s="665"/>
      <c r="K6" s="477"/>
      <c r="L6" s="477"/>
      <c r="M6" s="477"/>
      <c r="N6" s="478"/>
      <c r="O6" s="476"/>
      <c r="P6" s="476"/>
      <c r="Q6" s="666" t="s">
        <v>3</v>
      </c>
      <c r="R6" s="667"/>
      <c r="S6" s="667"/>
      <c r="T6" s="668"/>
      <c r="U6" s="380"/>
      <c r="V6" s="476"/>
      <c r="W6" s="476"/>
      <c r="X6" s="476"/>
      <c r="Y6" s="476"/>
      <c r="Z6" s="45"/>
    </row>
    <row r="7" spans="1:26" ht="1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658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Noviembre 2016</v>
      </c>
      <c r="T7" s="10" t="str">
        <f>+'Equipos de Producción'!$T$6</f>
        <v>Deprec. a Registrar Noviembre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5" customHeight="1" x14ac:dyDescent="0.25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5</v>
      </c>
      <c r="I8" s="476">
        <v>3</v>
      </c>
      <c r="J8" s="476">
        <v>2014</v>
      </c>
      <c r="K8" s="476" t="s">
        <v>538</v>
      </c>
      <c r="L8" s="476" t="s">
        <v>2561</v>
      </c>
      <c r="M8" s="476" t="s">
        <v>2000</v>
      </c>
      <c r="N8" s="653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20767.733333333334</v>
      </c>
      <c r="T8" s="15">
        <f>S8-R8</f>
        <v>7138.9083333333328</v>
      </c>
      <c r="U8" s="135">
        <f>N8-S8</f>
        <v>57112.266666666663</v>
      </c>
      <c r="V8" s="377" t="s">
        <v>2562</v>
      </c>
      <c r="X8" s="487">
        <f>((2011-J8)*12)+(12-I8)+1</f>
        <v>-26</v>
      </c>
      <c r="Y8" s="78"/>
      <c r="Z8" s="44">
        <f>IF((DATEDIF(G8,Z$5,"m"))&gt;=60,60,(DATEDIF(G8,Z$5,"m")))</f>
        <v>32</v>
      </c>
    </row>
    <row r="9" spans="1:26" ht="15" customHeight="1" x14ac:dyDescent="0.25">
      <c r="A9" s="40"/>
      <c r="B9" s="40"/>
      <c r="C9" s="40"/>
      <c r="D9" s="40"/>
      <c r="E9" s="40"/>
      <c r="F9" s="40"/>
      <c r="G9" s="132"/>
      <c r="H9" s="476"/>
      <c r="I9" s="476"/>
      <c r="J9" s="476"/>
      <c r="K9" s="476"/>
      <c r="L9" s="476"/>
      <c r="M9" s="476"/>
      <c r="N9" s="653"/>
      <c r="Q9" s="30"/>
      <c r="R9" s="5"/>
      <c r="S9" s="313"/>
      <c r="T9" s="15"/>
      <c r="U9" s="135"/>
      <c r="X9" s="487"/>
      <c r="Y9" s="78"/>
      <c r="Z9" s="44"/>
    </row>
    <row r="10" spans="1:26" s="591" customFormat="1" ht="15" customHeight="1" x14ac:dyDescent="0.25">
      <c r="A10" s="657"/>
      <c r="B10" s="98" t="s">
        <v>2963</v>
      </c>
      <c r="C10" s="98" t="s">
        <v>2962</v>
      </c>
      <c r="D10" s="98"/>
      <c r="F10" s="98" t="s">
        <v>2964</v>
      </c>
      <c r="G10" s="132">
        <v>42650</v>
      </c>
      <c r="H10" s="40">
        <v>28</v>
      </c>
      <c r="I10" s="40">
        <v>6</v>
      </c>
      <c r="J10" s="40">
        <v>2016</v>
      </c>
      <c r="K10" s="40" t="s">
        <v>1817</v>
      </c>
      <c r="L10" s="40" t="s">
        <v>2965</v>
      </c>
      <c r="M10" s="40" t="s">
        <v>2608</v>
      </c>
      <c r="N10" s="5">
        <v>8597.3924999999999</v>
      </c>
      <c r="P10" s="103">
        <v>5</v>
      </c>
      <c r="Q10" s="5">
        <f>(((N10)-1)/5)/12</f>
        <v>143.27320833333332</v>
      </c>
      <c r="R10" s="5">
        <v>0</v>
      </c>
      <c r="S10" s="455">
        <f>Q10*Z10</f>
        <v>143.27320833333332</v>
      </c>
      <c r="T10" s="15">
        <f>S10-R10</f>
        <v>143.27320833333332</v>
      </c>
      <c r="U10" s="455">
        <f>N10-S10</f>
        <v>8454.119291666666</v>
      </c>
      <c r="X10" s="504"/>
      <c r="Y10" s="485"/>
      <c r="Z10" s="44">
        <f>IF((DATEDIF(G10,Z$5,"m"))&gt;=60,60,(DATEDIF(G10,Z$5,"m")))</f>
        <v>1</v>
      </c>
    </row>
    <row r="11" spans="1:26" s="591" customFormat="1" ht="15" customHeight="1" x14ac:dyDescent="0.25">
      <c r="A11" s="657"/>
      <c r="B11" s="98" t="s">
        <v>2963</v>
      </c>
      <c r="C11" s="98" t="s">
        <v>2962</v>
      </c>
      <c r="D11" s="98"/>
      <c r="F11" s="98" t="s">
        <v>2964</v>
      </c>
      <c r="G11" s="132">
        <v>42650</v>
      </c>
      <c r="H11" s="40">
        <v>28</v>
      </c>
      <c r="I11" s="40">
        <v>6</v>
      </c>
      <c r="J11" s="40">
        <v>2016</v>
      </c>
      <c r="K11" s="40" t="s">
        <v>1817</v>
      </c>
      <c r="L11" s="40" t="s">
        <v>2965</v>
      </c>
      <c r="M11" s="40" t="s">
        <v>2608</v>
      </c>
      <c r="N11" s="5">
        <v>8597.3924999999999</v>
      </c>
      <c r="P11" s="103">
        <v>5</v>
      </c>
      <c r="Q11" s="5">
        <f t="shared" ref="Q11:Q36" si="0">(((N11)-1)/5)/12</f>
        <v>143.27320833333332</v>
      </c>
      <c r="R11" s="5">
        <v>0</v>
      </c>
      <c r="S11" s="455">
        <f t="shared" ref="S11:S35" si="1">Q11*Z11</f>
        <v>143.27320833333332</v>
      </c>
      <c r="T11" s="15">
        <f t="shared" ref="T11:T36" si="2">S11-R11</f>
        <v>143.27320833333332</v>
      </c>
      <c r="U11" s="455">
        <f t="shared" ref="U11:U36" si="3">N11-S11</f>
        <v>8454.119291666666</v>
      </c>
      <c r="X11" s="504"/>
      <c r="Y11" s="485"/>
      <c r="Z11" s="44">
        <f t="shared" ref="Z11:Z36" si="4">IF((DATEDIF(G11,Z$5,"m"))&gt;=60,60,(DATEDIF(G11,Z$5,"m")))</f>
        <v>1</v>
      </c>
    </row>
    <row r="12" spans="1:26" s="591" customFormat="1" ht="15" customHeight="1" x14ac:dyDescent="0.25">
      <c r="A12" s="657"/>
      <c r="B12" s="98" t="s">
        <v>2963</v>
      </c>
      <c r="C12" s="98" t="s">
        <v>2962</v>
      </c>
      <c r="D12" s="98"/>
      <c r="F12" s="98" t="s">
        <v>2964</v>
      </c>
      <c r="G12" s="132">
        <v>42650</v>
      </c>
      <c r="H12" s="40">
        <v>28</v>
      </c>
      <c r="I12" s="40">
        <v>6</v>
      </c>
      <c r="J12" s="40">
        <v>2016</v>
      </c>
      <c r="K12" s="40" t="s">
        <v>1817</v>
      </c>
      <c r="L12" s="40" t="s">
        <v>2965</v>
      </c>
      <c r="M12" s="40" t="s">
        <v>2608</v>
      </c>
      <c r="N12" s="5">
        <v>8597.3924999999999</v>
      </c>
      <c r="P12" s="103">
        <v>5</v>
      </c>
      <c r="Q12" s="5">
        <f t="shared" si="0"/>
        <v>143.27320833333332</v>
      </c>
      <c r="R12" s="5">
        <v>0</v>
      </c>
      <c r="S12" s="455">
        <f t="shared" si="1"/>
        <v>143.27320833333332</v>
      </c>
      <c r="T12" s="15">
        <f t="shared" si="2"/>
        <v>143.27320833333332</v>
      </c>
      <c r="U12" s="455">
        <f t="shared" si="3"/>
        <v>8454.119291666666</v>
      </c>
      <c r="X12" s="504"/>
      <c r="Y12" s="485"/>
      <c r="Z12" s="44">
        <f t="shared" si="4"/>
        <v>1</v>
      </c>
    </row>
    <row r="13" spans="1:26" s="591" customFormat="1" ht="15" customHeight="1" x14ac:dyDescent="0.25">
      <c r="A13" s="657"/>
      <c r="B13" s="98" t="s">
        <v>2963</v>
      </c>
      <c r="C13" s="98" t="s">
        <v>2962</v>
      </c>
      <c r="D13" s="98"/>
      <c r="F13" s="98" t="s">
        <v>2964</v>
      </c>
      <c r="G13" s="132">
        <v>42650</v>
      </c>
      <c r="H13" s="40">
        <v>28</v>
      </c>
      <c r="I13" s="40">
        <v>6</v>
      </c>
      <c r="J13" s="40">
        <v>2016</v>
      </c>
      <c r="K13" s="40" t="s">
        <v>1817</v>
      </c>
      <c r="L13" s="40" t="s">
        <v>2965</v>
      </c>
      <c r="M13" s="40" t="s">
        <v>2608</v>
      </c>
      <c r="N13" s="5">
        <v>8597.3924999999999</v>
      </c>
      <c r="P13" s="103">
        <v>5</v>
      </c>
      <c r="Q13" s="5">
        <f t="shared" si="0"/>
        <v>143.27320833333332</v>
      </c>
      <c r="R13" s="5">
        <v>0</v>
      </c>
      <c r="S13" s="455">
        <f t="shared" si="1"/>
        <v>143.27320833333332</v>
      </c>
      <c r="T13" s="15">
        <f t="shared" si="2"/>
        <v>143.27320833333332</v>
      </c>
      <c r="U13" s="455">
        <f t="shared" si="3"/>
        <v>8454.119291666666</v>
      </c>
      <c r="X13" s="504"/>
      <c r="Y13" s="485"/>
      <c r="Z13" s="44">
        <f t="shared" si="4"/>
        <v>1</v>
      </c>
    </row>
    <row r="14" spans="1:26" s="591" customFormat="1" ht="15" customHeight="1" x14ac:dyDescent="0.25">
      <c r="A14" s="657"/>
      <c r="B14" s="98" t="s">
        <v>2963</v>
      </c>
      <c r="C14" s="98" t="s">
        <v>2962</v>
      </c>
      <c r="D14" s="98"/>
      <c r="F14" s="98" t="s">
        <v>2964</v>
      </c>
      <c r="G14" s="132">
        <v>42650</v>
      </c>
      <c r="H14" s="40">
        <v>28</v>
      </c>
      <c r="I14" s="40">
        <v>6</v>
      </c>
      <c r="J14" s="40">
        <v>2016</v>
      </c>
      <c r="K14" s="40" t="s">
        <v>1817</v>
      </c>
      <c r="L14" s="40" t="s">
        <v>2965</v>
      </c>
      <c r="M14" s="40" t="s">
        <v>2608</v>
      </c>
      <c r="N14" s="5">
        <v>8597.3924999999999</v>
      </c>
      <c r="P14" s="103">
        <v>5</v>
      </c>
      <c r="Q14" s="5">
        <f t="shared" si="0"/>
        <v>143.27320833333332</v>
      </c>
      <c r="R14" s="5">
        <v>0</v>
      </c>
      <c r="S14" s="455">
        <f t="shared" si="1"/>
        <v>143.27320833333332</v>
      </c>
      <c r="T14" s="15">
        <f t="shared" si="2"/>
        <v>143.27320833333332</v>
      </c>
      <c r="U14" s="455">
        <f t="shared" si="3"/>
        <v>8454.119291666666</v>
      </c>
      <c r="X14" s="504"/>
      <c r="Y14" s="485"/>
      <c r="Z14" s="44">
        <f>IF((DATEDIF(G14,Z$5,"m"))&gt;=60,60,(DATEDIF(G14,Z$5,"m")))</f>
        <v>1</v>
      </c>
    </row>
    <row r="15" spans="1:26" s="591" customFormat="1" ht="15" customHeight="1" x14ac:dyDescent="0.25">
      <c r="A15" s="657"/>
      <c r="B15" s="98" t="s">
        <v>2963</v>
      </c>
      <c r="C15" s="98" t="s">
        <v>2962</v>
      </c>
      <c r="D15" s="98"/>
      <c r="F15" s="98" t="s">
        <v>2964</v>
      </c>
      <c r="G15" s="132">
        <v>42650</v>
      </c>
      <c r="H15" s="40">
        <v>28</v>
      </c>
      <c r="I15" s="40">
        <v>6</v>
      </c>
      <c r="J15" s="40">
        <v>2016</v>
      </c>
      <c r="K15" s="40" t="s">
        <v>1817</v>
      </c>
      <c r="L15" s="40" t="s">
        <v>2965</v>
      </c>
      <c r="M15" s="40" t="s">
        <v>2608</v>
      </c>
      <c r="N15" s="5">
        <v>8597.3924999999999</v>
      </c>
      <c r="P15" s="103">
        <v>5</v>
      </c>
      <c r="Q15" s="5">
        <f>(((N15)-1)/5)/12</f>
        <v>143.27320833333332</v>
      </c>
      <c r="R15" s="5">
        <v>0</v>
      </c>
      <c r="S15" s="455">
        <f>Q15*Z15</f>
        <v>143.27320833333332</v>
      </c>
      <c r="T15" s="15">
        <f t="shared" si="2"/>
        <v>143.27320833333332</v>
      </c>
      <c r="U15" s="455">
        <f t="shared" si="3"/>
        <v>8454.119291666666</v>
      </c>
      <c r="X15" s="504"/>
      <c r="Y15" s="485"/>
      <c r="Z15" s="44">
        <f t="shared" si="4"/>
        <v>1</v>
      </c>
    </row>
    <row r="16" spans="1:26" s="591" customFormat="1" ht="15" customHeight="1" x14ac:dyDescent="0.25">
      <c r="A16" s="657"/>
      <c r="B16" s="98" t="s">
        <v>2963</v>
      </c>
      <c r="C16" s="98" t="s">
        <v>2962</v>
      </c>
      <c r="D16" s="98"/>
      <c r="F16" s="98" t="s">
        <v>2964</v>
      </c>
      <c r="G16" s="132">
        <v>42650</v>
      </c>
      <c r="H16" s="40">
        <v>28</v>
      </c>
      <c r="I16" s="40">
        <v>6</v>
      </c>
      <c r="J16" s="40">
        <v>2016</v>
      </c>
      <c r="K16" s="40" t="s">
        <v>1817</v>
      </c>
      <c r="L16" s="40" t="s">
        <v>2965</v>
      </c>
      <c r="M16" s="40" t="s">
        <v>2608</v>
      </c>
      <c r="N16" s="5">
        <v>8597.3924999999999</v>
      </c>
      <c r="P16" s="103">
        <v>5</v>
      </c>
      <c r="Q16" s="5">
        <f t="shared" si="0"/>
        <v>143.27320833333332</v>
      </c>
      <c r="R16" s="5">
        <v>0</v>
      </c>
      <c r="S16" s="455">
        <f t="shared" si="1"/>
        <v>143.27320833333332</v>
      </c>
      <c r="T16" s="15">
        <f t="shared" si="2"/>
        <v>143.27320833333332</v>
      </c>
      <c r="U16" s="455">
        <f t="shared" si="3"/>
        <v>8454.119291666666</v>
      </c>
      <c r="X16" s="504"/>
      <c r="Y16" s="485"/>
      <c r="Z16" s="44">
        <f t="shared" si="4"/>
        <v>1</v>
      </c>
    </row>
    <row r="17" spans="1:26" s="591" customFormat="1" ht="15" customHeight="1" x14ac:dyDescent="0.25">
      <c r="A17" s="657"/>
      <c r="B17" s="98" t="s">
        <v>2963</v>
      </c>
      <c r="C17" s="98" t="s">
        <v>2962</v>
      </c>
      <c r="D17" s="98"/>
      <c r="F17" s="98" t="s">
        <v>2964</v>
      </c>
      <c r="G17" s="132">
        <v>42650</v>
      </c>
      <c r="H17" s="40">
        <v>28</v>
      </c>
      <c r="I17" s="40">
        <v>6</v>
      </c>
      <c r="J17" s="40">
        <v>2016</v>
      </c>
      <c r="K17" s="40" t="s">
        <v>1817</v>
      </c>
      <c r="L17" s="40" t="s">
        <v>2965</v>
      </c>
      <c r="M17" s="40" t="s">
        <v>2608</v>
      </c>
      <c r="N17" s="5">
        <v>8597.3924999999999</v>
      </c>
      <c r="P17" s="103">
        <v>5</v>
      </c>
      <c r="Q17" s="5">
        <f t="shared" si="0"/>
        <v>143.27320833333332</v>
      </c>
      <c r="R17" s="5">
        <v>0</v>
      </c>
      <c r="S17" s="455">
        <f t="shared" si="1"/>
        <v>143.27320833333332</v>
      </c>
      <c r="T17" s="15">
        <f t="shared" si="2"/>
        <v>143.27320833333332</v>
      </c>
      <c r="U17" s="455">
        <f t="shared" si="3"/>
        <v>8454.119291666666</v>
      </c>
      <c r="X17" s="504"/>
      <c r="Y17" s="485"/>
      <c r="Z17" s="44">
        <f t="shared" si="4"/>
        <v>1</v>
      </c>
    </row>
    <row r="18" spans="1:26" s="591" customFormat="1" ht="15" customHeight="1" x14ac:dyDescent="0.25">
      <c r="A18" s="657"/>
      <c r="B18" s="98" t="s">
        <v>2963</v>
      </c>
      <c r="C18" s="98" t="s">
        <v>2962</v>
      </c>
      <c r="D18" s="98"/>
      <c r="F18" s="98" t="s">
        <v>2964</v>
      </c>
      <c r="G18" s="132">
        <v>42650</v>
      </c>
      <c r="H18" s="40">
        <v>28</v>
      </c>
      <c r="I18" s="40">
        <v>6</v>
      </c>
      <c r="J18" s="40">
        <v>2016</v>
      </c>
      <c r="K18" s="40" t="s">
        <v>1817</v>
      </c>
      <c r="L18" s="40" t="s">
        <v>2965</v>
      </c>
      <c r="M18" s="40" t="s">
        <v>2608</v>
      </c>
      <c r="N18" s="5">
        <v>8597.3924999999999</v>
      </c>
      <c r="P18" s="103">
        <v>5</v>
      </c>
      <c r="Q18" s="5">
        <f t="shared" si="0"/>
        <v>143.27320833333332</v>
      </c>
      <c r="R18" s="5">
        <v>0</v>
      </c>
      <c r="S18" s="455">
        <f t="shared" si="1"/>
        <v>143.27320833333332</v>
      </c>
      <c r="T18" s="15">
        <f t="shared" si="2"/>
        <v>143.27320833333332</v>
      </c>
      <c r="U18" s="455">
        <f t="shared" si="3"/>
        <v>8454.119291666666</v>
      </c>
      <c r="X18" s="504"/>
      <c r="Y18" s="485"/>
      <c r="Z18" s="44">
        <f t="shared" si="4"/>
        <v>1</v>
      </c>
    </row>
    <row r="19" spans="1:26" s="591" customFormat="1" ht="15" customHeight="1" x14ac:dyDescent="0.25">
      <c r="A19" s="657"/>
      <c r="B19" s="98" t="s">
        <v>2963</v>
      </c>
      <c r="C19" s="98" t="s">
        <v>2962</v>
      </c>
      <c r="D19" s="98"/>
      <c r="F19" s="98" t="s">
        <v>2964</v>
      </c>
      <c r="G19" s="132">
        <v>42650</v>
      </c>
      <c r="H19" s="40">
        <v>28</v>
      </c>
      <c r="I19" s="40">
        <v>6</v>
      </c>
      <c r="J19" s="40">
        <v>2016</v>
      </c>
      <c r="K19" s="40" t="s">
        <v>1817</v>
      </c>
      <c r="L19" s="40" t="s">
        <v>2965</v>
      </c>
      <c r="M19" s="40" t="s">
        <v>2608</v>
      </c>
      <c r="N19" s="5">
        <v>8597.3924999999999</v>
      </c>
      <c r="P19" s="103">
        <v>5</v>
      </c>
      <c r="Q19" s="5">
        <f t="shared" si="0"/>
        <v>143.27320833333332</v>
      </c>
      <c r="R19" s="5">
        <v>0</v>
      </c>
      <c r="S19" s="455">
        <f t="shared" si="1"/>
        <v>143.27320833333332</v>
      </c>
      <c r="T19" s="15">
        <f t="shared" si="2"/>
        <v>143.27320833333332</v>
      </c>
      <c r="U19" s="455">
        <f t="shared" si="3"/>
        <v>8454.119291666666</v>
      </c>
      <c r="X19" s="504"/>
      <c r="Y19" s="485"/>
      <c r="Z19" s="44">
        <f t="shared" si="4"/>
        <v>1</v>
      </c>
    </row>
    <row r="20" spans="1:26" s="591" customFormat="1" ht="15" customHeight="1" x14ac:dyDescent="0.25">
      <c r="A20" s="657"/>
      <c r="B20" s="98" t="s">
        <v>2963</v>
      </c>
      <c r="C20" s="98" t="s">
        <v>2962</v>
      </c>
      <c r="D20" s="98"/>
      <c r="F20" s="98" t="s">
        <v>2964</v>
      </c>
      <c r="G20" s="132">
        <v>42650</v>
      </c>
      <c r="H20" s="40">
        <v>28</v>
      </c>
      <c r="I20" s="40">
        <v>6</v>
      </c>
      <c r="J20" s="40">
        <v>2016</v>
      </c>
      <c r="K20" s="40" t="s">
        <v>1817</v>
      </c>
      <c r="L20" s="40" t="s">
        <v>2965</v>
      </c>
      <c r="M20" s="40" t="s">
        <v>2608</v>
      </c>
      <c r="N20" s="5">
        <v>8597.3924999999999</v>
      </c>
      <c r="P20" s="103">
        <v>5</v>
      </c>
      <c r="Q20" s="5">
        <f t="shared" si="0"/>
        <v>143.27320833333332</v>
      </c>
      <c r="R20" s="5">
        <v>0</v>
      </c>
      <c r="S20" s="455">
        <f t="shared" si="1"/>
        <v>143.27320833333332</v>
      </c>
      <c r="T20" s="15">
        <f t="shared" si="2"/>
        <v>143.27320833333332</v>
      </c>
      <c r="U20" s="455">
        <f t="shared" si="3"/>
        <v>8454.119291666666</v>
      </c>
      <c r="X20" s="504"/>
      <c r="Y20" s="485"/>
      <c r="Z20" s="44">
        <f t="shared" si="4"/>
        <v>1</v>
      </c>
    </row>
    <row r="21" spans="1:26" s="591" customFormat="1" ht="15" customHeight="1" x14ac:dyDescent="0.25">
      <c r="A21" s="657"/>
      <c r="B21" s="98" t="s">
        <v>2963</v>
      </c>
      <c r="C21" s="98" t="s">
        <v>2962</v>
      </c>
      <c r="D21" s="98"/>
      <c r="F21" s="98" t="s">
        <v>2964</v>
      </c>
      <c r="G21" s="132">
        <v>42650</v>
      </c>
      <c r="H21" s="40">
        <v>28</v>
      </c>
      <c r="I21" s="40">
        <v>6</v>
      </c>
      <c r="J21" s="40">
        <v>2016</v>
      </c>
      <c r="K21" s="40" t="s">
        <v>1817</v>
      </c>
      <c r="L21" s="40" t="s">
        <v>2965</v>
      </c>
      <c r="M21" s="40" t="s">
        <v>2608</v>
      </c>
      <c r="N21" s="5">
        <v>8597.3924999999999</v>
      </c>
      <c r="P21" s="103">
        <v>5</v>
      </c>
      <c r="Q21" s="5">
        <f t="shared" si="0"/>
        <v>143.27320833333332</v>
      </c>
      <c r="R21" s="5">
        <v>0</v>
      </c>
      <c r="S21" s="455">
        <f t="shared" si="1"/>
        <v>143.27320833333332</v>
      </c>
      <c r="T21" s="15">
        <f t="shared" si="2"/>
        <v>143.27320833333332</v>
      </c>
      <c r="U21" s="455">
        <f t="shared" si="3"/>
        <v>8454.119291666666</v>
      </c>
      <c r="X21" s="504"/>
      <c r="Y21" s="485"/>
      <c r="Z21" s="44">
        <f t="shared" si="4"/>
        <v>1</v>
      </c>
    </row>
    <row r="22" spans="1:26" s="591" customFormat="1" ht="15" customHeight="1" x14ac:dyDescent="0.25">
      <c r="A22" s="657"/>
      <c r="B22" s="98" t="s">
        <v>2963</v>
      </c>
      <c r="C22" s="98" t="s">
        <v>2962</v>
      </c>
      <c r="D22" s="98"/>
      <c r="F22" s="98" t="s">
        <v>2964</v>
      </c>
      <c r="G22" s="132">
        <v>42650</v>
      </c>
      <c r="H22" s="40">
        <v>28</v>
      </c>
      <c r="I22" s="40">
        <v>6</v>
      </c>
      <c r="J22" s="40">
        <v>2016</v>
      </c>
      <c r="K22" s="40" t="s">
        <v>1817</v>
      </c>
      <c r="L22" s="40" t="s">
        <v>2965</v>
      </c>
      <c r="M22" s="40" t="s">
        <v>2608</v>
      </c>
      <c r="N22" s="5">
        <v>8597.3924999999999</v>
      </c>
      <c r="P22" s="103">
        <v>5</v>
      </c>
      <c r="Q22" s="5">
        <f t="shared" si="0"/>
        <v>143.27320833333332</v>
      </c>
      <c r="R22" s="5">
        <v>0</v>
      </c>
      <c r="S22" s="455">
        <f t="shared" si="1"/>
        <v>143.27320833333332</v>
      </c>
      <c r="T22" s="15">
        <f t="shared" si="2"/>
        <v>143.27320833333332</v>
      </c>
      <c r="U22" s="455">
        <f t="shared" si="3"/>
        <v>8454.119291666666</v>
      </c>
      <c r="X22" s="504"/>
      <c r="Y22" s="485"/>
      <c r="Z22" s="44">
        <f t="shared" si="4"/>
        <v>1</v>
      </c>
    </row>
    <row r="23" spans="1:26" s="591" customFormat="1" ht="15" customHeight="1" x14ac:dyDescent="0.25">
      <c r="A23" s="657"/>
      <c r="B23" s="98" t="s">
        <v>2963</v>
      </c>
      <c r="C23" s="98" t="s">
        <v>2962</v>
      </c>
      <c r="D23" s="98"/>
      <c r="F23" s="98" t="s">
        <v>2964</v>
      </c>
      <c r="G23" s="132">
        <v>42650</v>
      </c>
      <c r="H23" s="40">
        <v>28</v>
      </c>
      <c r="I23" s="40">
        <v>6</v>
      </c>
      <c r="J23" s="40">
        <v>2016</v>
      </c>
      <c r="K23" s="40" t="s">
        <v>1817</v>
      </c>
      <c r="L23" s="40" t="s">
        <v>2965</v>
      </c>
      <c r="M23" s="40" t="s">
        <v>2608</v>
      </c>
      <c r="N23" s="5">
        <v>8597.3924999999999</v>
      </c>
      <c r="P23" s="103">
        <v>5</v>
      </c>
      <c r="Q23" s="5">
        <f t="shared" si="0"/>
        <v>143.27320833333332</v>
      </c>
      <c r="R23" s="5">
        <v>0</v>
      </c>
      <c r="S23" s="455">
        <f t="shared" si="1"/>
        <v>143.27320833333332</v>
      </c>
      <c r="T23" s="15">
        <f t="shared" si="2"/>
        <v>143.27320833333332</v>
      </c>
      <c r="U23" s="455">
        <f t="shared" si="3"/>
        <v>8454.119291666666</v>
      </c>
      <c r="X23" s="504"/>
      <c r="Y23" s="485"/>
      <c r="Z23" s="44">
        <f t="shared" si="4"/>
        <v>1</v>
      </c>
    </row>
    <row r="24" spans="1:26" s="591" customFormat="1" ht="15" customHeight="1" x14ac:dyDescent="0.25">
      <c r="A24" s="657"/>
      <c r="B24" s="98" t="s">
        <v>2963</v>
      </c>
      <c r="C24" s="98" t="s">
        <v>2962</v>
      </c>
      <c r="D24" s="98"/>
      <c r="F24" s="98" t="s">
        <v>2964</v>
      </c>
      <c r="G24" s="132">
        <v>42650</v>
      </c>
      <c r="H24" s="40">
        <v>28</v>
      </c>
      <c r="I24" s="40">
        <v>6</v>
      </c>
      <c r="J24" s="40">
        <v>2016</v>
      </c>
      <c r="K24" s="40" t="s">
        <v>1817</v>
      </c>
      <c r="L24" s="40" t="s">
        <v>2965</v>
      </c>
      <c r="M24" s="40" t="s">
        <v>2608</v>
      </c>
      <c r="N24" s="5">
        <v>8597.3924999999999</v>
      </c>
      <c r="P24" s="103">
        <v>5</v>
      </c>
      <c r="Q24" s="5">
        <f t="shared" si="0"/>
        <v>143.27320833333332</v>
      </c>
      <c r="R24" s="5">
        <v>0</v>
      </c>
      <c r="S24" s="455">
        <f t="shared" si="1"/>
        <v>143.27320833333332</v>
      </c>
      <c r="T24" s="15">
        <f t="shared" si="2"/>
        <v>143.27320833333332</v>
      </c>
      <c r="U24" s="455">
        <f t="shared" si="3"/>
        <v>8454.119291666666</v>
      </c>
      <c r="X24" s="504"/>
      <c r="Y24" s="485"/>
      <c r="Z24" s="44">
        <f t="shared" si="4"/>
        <v>1</v>
      </c>
    </row>
    <row r="25" spans="1:26" s="591" customFormat="1" ht="15" customHeight="1" x14ac:dyDescent="0.25">
      <c r="A25" s="657"/>
      <c r="B25" s="98" t="s">
        <v>2963</v>
      </c>
      <c r="C25" s="98" t="s">
        <v>2962</v>
      </c>
      <c r="D25" s="98"/>
      <c r="F25" s="98" t="s">
        <v>2964</v>
      </c>
      <c r="G25" s="132">
        <v>42650</v>
      </c>
      <c r="H25" s="40">
        <v>28</v>
      </c>
      <c r="I25" s="40">
        <v>6</v>
      </c>
      <c r="J25" s="40">
        <v>2016</v>
      </c>
      <c r="K25" s="40" t="s">
        <v>1817</v>
      </c>
      <c r="L25" s="40" t="s">
        <v>2965</v>
      </c>
      <c r="M25" s="40" t="s">
        <v>2608</v>
      </c>
      <c r="N25" s="5">
        <v>8597.3924999999999</v>
      </c>
      <c r="P25" s="103">
        <v>5</v>
      </c>
      <c r="Q25" s="5">
        <f t="shared" si="0"/>
        <v>143.27320833333332</v>
      </c>
      <c r="R25" s="5">
        <v>0</v>
      </c>
      <c r="S25" s="455">
        <f t="shared" si="1"/>
        <v>143.27320833333332</v>
      </c>
      <c r="T25" s="15">
        <f t="shared" si="2"/>
        <v>143.27320833333332</v>
      </c>
      <c r="U25" s="455">
        <f t="shared" si="3"/>
        <v>8454.119291666666</v>
      </c>
      <c r="X25" s="504"/>
      <c r="Y25" s="485"/>
      <c r="Z25" s="44">
        <f t="shared" si="4"/>
        <v>1</v>
      </c>
    </row>
    <row r="26" spans="1:26" s="591" customFormat="1" ht="15" customHeight="1" x14ac:dyDescent="0.25">
      <c r="A26" s="657"/>
      <c r="B26" s="98" t="s">
        <v>2963</v>
      </c>
      <c r="C26" s="98" t="s">
        <v>2962</v>
      </c>
      <c r="D26" s="98"/>
      <c r="F26" s="98" t="s">
        <v>2964</v>
      </c>
      <c r="G26" s="132">
        <v>42650</v>
      </c>
      <c r="H26" s="40">
        <v>28</v>
      </c>
      <c r="I26" s="40">
        <v>6</v>
      </c>
      <c r="J26" s="40">
        <v>2016</v>
      </c>
      <c r="K26" s="40" t="s">
        <v>1817</v>
      </c>
      <c r="L26" s="40" t="s">
        <v>2965</v>
      </c>
      <c r="M26" s="40" t="s">
        <v>2608</v>
      </c>
      <c r="N26" s="5">
        <v>8597.3924999999999</v>
      </c>
      <c r="P26" s="103">
        <v>5</v>
      </c>
      <c r="Q26" s="5">
        <f t="shared" si="0"/>
        <v>143.27320833333332</v>
      </c>
      <c r="R26" s="5">
        <v>0</v>
      </c>
      <c r="S26" s="455">
        <f t="shared" si="1"/>
        <v>143.27320833333332</v>
      </c>
      <c r="T26" s="15">
        <f t="shared" si="2"/>
        <v>143.27320833333332</v>
      </c>
      <c r="U26" s="455">
        <f t="shared" si="3"/>
        <v>8454.119291666666</v>
      </c>
      <c r="X26" s="504"/>
      <c r="Y26" s="485"/>
      <c r="Z26" s="44">
        <f t="shared" si="4"/>
        <v>1</v>
      </c>
    </row>
    <row r="27" spans="1:26" s="591" customFormat="1" ht="15" customHeight="1" x14ac:dyDescent="0.25">
      <c r="A27" s="657"/>
      <c r="B27" s="98" t="s">
        <v>2963</v>
      </c>
      <c r="C27" s="98" t="s">
        <v>2962</v>
      </c>
      <c r="D27" s="98"/>
      <c r="F27" s="98" t="s">
        <v>2964</v>
      </c>
      <c r="G27" s="132">
        <v>42650</v>
      </c>
      <c r="H27" s="40">
        <v>28</v>
      </c>
      <c r="I27" s="40">
        <v>6</v>
      </c>
      <c r="J27" s="40">
        <v>2016</v>
      </c>
      <c r="K27" s="40" t="s">
        <v>1817</v>
      </c>
      <c r="L27" s="40" t="s">
        <v>2965</v>
      </c>
      <c r="M27" s="40" t="s">
        <v>2608</v>
      </c>
      <c r="N27" s="5">
        <v>8597.3924999999999</v>
      </c>
      <c r="P27" s="103">
        <v>5</v>
      </c>
      <c r="Q27" s="5">
        <f t="shared" si="0"/>
        <v>143.27320833333332</v>
      </c>
      <c r="R27" s="5">
        <v>0</v>
      </c>
      <c r="S27" s="455">
        <f t="shared" si="1"/>
        <v>143.27320833333332</v>
      </c>
      <c r="T27" s="15">
        <f t="shared" si="2"/>
        <v>143.27320833333332</v>
      </c>
      <c r="U27" s="455">
        <f t="shared" si="3"/>
        <v>8454.119291666666</v>
      </c>
      <c r="X27" s="504"/>
      <c r="Y27" s="485"/>
      <c r="Z27" s="44">
        <f t="shared" si="4"/>
        <v>1</v>
      </c>
    </row>
    <row r="28" spans="1:26" s="591" customFormat="1" ht="15" customHeight="1" x14ac:dyDescent="0.25">
      <c r="A28" s="657"/>
      <c r="B28" s="98" t="s">
        <v>2963</v>
      </c>
      <c r="C28" s="98" t="s">
        <v>2962</v>
      </c>
      <c r="D28" s="98"/>
      <c r="F28" s="98" t="s">
        <v>2964</v>
      </c>
      <c r="G28" s="132">
        <v>42650</v>
      </c>
      <c r="H28" s="40">
        <v>28</v>
      </c>
      <c r="I28" s="40">
        <v>6</v>
      </c>
      <c r="J28" s="40">
        <v>2016</v>
      </c>
      <c r="K28" s="40" t="s">
        <v>1817</v>
      </c>
      <c r="L28" s="40" t="s">
        <v>2965</v>
      </c>
      <c r="M28" s="40" t="s">
        <v>2608</v>
      </c>
      <c r="N28" s="5">
        <v>8597.3924999999999</v>
      </c>
      <c r="P28" s="103">
        <v>5</v>
      </c>
      <c r="Q28" s="5">
        <f t="shared" si="0"/>
        <v>143.27320833333332</v>
      </c>
      <c r="R28" s="5">
        <v>0</v>
      </c>
      <c r="S28" s="455">
        <f t="shared" si="1"/>
        <v>143.27320833333332</v>
      </c>
      <c r="T28" s="15">
        <f t="shared" si="2"/>
        <v>143.27320833333332</v>
      </c>
      <c r="U28" s="455">
        <f t="shared" si="3"/>
        <v>8454.119291666666</v>
      </c>
      <c r="X28" s="504"/>
      <c r="Y28" s="485"/>
      <c r="Z28" s="44">
        <f t="shared" si="4"/>
        <v>1</v>
      </c>
    </row>
    <row r="29" spans="1:26" s="591" customFormat="1" ht="15" customHeight="1" x14ac:dyDescent="0.25">
      <c r="A29" s="657"/>
      <c r="B29" s="98" t="s">
        <v>2963</v>
      </c>
      <c r="C29" s="98" t="s">
        <v>2962</v>
      </c>
      <c r="D29" s="98"/>
      <c r="F29" s="98" t="s">
        <v>2964</v>
      </c>
      <c r="G29" s="132">
        <v>42650</v>
      </c>
      <c r="H29" s="40">
        <v>28</v>
      </c>
      <c r="I29" s="40">
        <v>6</v>
      </c>
      <c r="J29" s="40">
        <v>2016</v>
      </c>
      <c r="K29" s="40" t="s">
        <v>1817</v>
      </c>
      <c r="L29" s="40" t="s">
        <v>2965</v>
      </c>
      <c r="M29" s="40" t="s">
        <v>2608</v>
      </c>
      <c r="N29" s="5">
        <v>8597.3924999999999</v>
      </c>
      <c r="P29" s="103">
        <v>5</v>
      </c>
      <c r="Q29" s="5">
        <f t="shared" si="0"/>
        <v>143.27320833333332</v>
      </c>
      <c r="R29" s="5">
        <v>0</v>
      </c>
      <c r="S29" s="455">
        <f t="shared" si="1"/>
        <v>143.27320833333332</v>
      </c>
      <c r="T29" s="15">
        <f t="shared" si="2"/>
        <v>143.27320833333332</v>
      </c>
      <c r="U29" s="455">
        <f t="shared" si="3"/>
        <v>8454.119291666666</v>
      </c>
      <c r="X29" s="504"/>
      <c r="Y29" s="485"/>
      <c r="Z29" s="44">
        <f t="shared" si="4"/>
        <v>1</v>
      </c>
    </row>
    <row r="30" spans="1:26" s="591" customFormat="1" ht="15" customHeight="1" x14ac:dyDescent="0.25">
      <c r="A30" s="657"/>
      <c r="B30" s="98" t="s">
        <v>2963</v>
      </c>
      <c r="C30" s="98" t="s">
        <v>2962</v>
      </c>
      <c r="D30" s="98"/>
      <c r="F30" s="98" t="s">
        <v>2964</v>
      </c>
      <c r="G30" s="132">
        <v>42650</v>
      </c>
      <c r="H30" s="40">
        <v>28</v>
      </c>
      <c r="I30" s="40">
        <v>6</v>
      </c>
      <c r="J30" s="40">
        <v>2016</v>
      </c>
      <c r="K30" s="40" t="s">
        <v>1817</v>
      </c>
      <c r="L30" s="40" t="s">
        <v>2965</v>
      </c>
      <c r="M30" s="40" t="s">
        <v>2608</v>
      </c>
      <c r="N30" s="5">
        <v>8597.3924999999999</v>
      </c>
      <c r="P30" s="103">
        <v>5</v>
      </c>
      <c r="Q30" s="5">
        <f t="shared" si="0"/>
        <v>143.27320833333332</v>
      </c>
      <c r="R30" s="5">
        <v>0</v>
      </c>
      <c r="S30" s="455">
        <f t="shared" si="1"/>
        <v>143.27320833333332</v>
      </c>
      <c r="T30" s="15">
        <f t="shared" si="2"/>
        <v>143.27320833333332</v>
      </c>
      <c r="U30" s="455">
        <f t="shared" si="3"/>
        <v>8454.119291666666</v>
      </c>
      <c r="X30" s="504"/>
      <c r="Y30" s="485"/>
      <c r="Z30" s="44">
        <f t="shared" si="4"/>
        <v>1</v>
      </c>
    </row>
    <row r="31" spans="1:26" s="591" customFormat="1" ht="15" customHeight="1" x14ac:dyDescent="0.25">
      <c r="A31" s="657"/>
      <c r="B31" s="98" t="s">
        <v>2963</v>
      </c>
      <c r="C31" s="98" t="s">
        <v>2962</v>
      </c>
      <c r="D31" s="98"/>
      <c r="F31" s="98" t="s">
        <v>2964</v>
      </c>
      <c r="G31" s="132">
        <v>42650</v>
      </c>
      <c r="H31" s="40">
        <v>28</v>
      </c>
      <c r="I31" s="40">
        <v>6</v>
      </c>
      <c r="J31" s="40">
        <v>2016</v>
      </c>
      <c r="K31" s="40" t="s">
        <v>1817</v>
      </c>
      <c r="L31" s="40" t="s">
        <v>2965</v>
      </c>
      <c r="M31" s="40" t="s">
        <v>2608</v>
      </c>
      <c r="N31" s="5">
        <v>8597.3924999999999</v>
      </c>
      <c r="P31" s="103">
        <v>5</v>
      </c>
      <c r="Q31" s="5">
        <f t="shared" si="0"/>
        <v>143.27320833333332</v>
      </c>
      <c r="R31" s="5">
        <v>0</v>
      </c>
      <c r="S31" s="455">
        <f t="shared" si="1"/>
        <v>143.27320833333332</v>
      </c>
      <c r="T31" s="15">
        <f t="shared" si="2"/>
        <v>143.27320833333332</v>
      </c>
      <c r="U31" s="455">
        <f t="shared" si="3"/>
        <v>8454.119291666666</v>
      </c>
      <c r="X31" s="504"/>
      <c r="Y31" s="485"/>
      <c r="Z31" s="44">
        <f t="shared" si="4"/>
        <v>1</v>
      </c>
    </row>
    <row r="32" spans="1:26" s="591" customFormat="1" ht="15" customHeight="1" x14ac:dyDescent="0.25">
      <c r="A32" s="657"/>
      <c r="B32" s="98" t="s">
        <v>2963</v>
      </c>
      <c r="C32" s="98" t="s">
        <v>2962</v>
      </c>
      <c r="D32" s="98"/>
      <c r="F32" s="98" t="s">
        <v>2964</v>
      </c>
      <c r="G32" s="132">
        <v>42650</v>
      </c>
      <c r="H32" s="40">
        <v>28</v>
      </c>
      <c r="I32" s="40">
        <v>6</v>
      </c>
      <c r="J32" s="40">
        <v>2016</v>
      </c>
      <c r="K32" s="40" t="s">
        <v>1817</v>
      </c>
      <c r="L32" s="40" t="s">
        <v>2965</v>
      </c>
      <c r="M32" s="40" t="s">
        <v>2608</v>
      </c>
      <c r="N32" s="5">
        <v>8597.3924999999999</v>
      </c>
      <c r="P32" s="103">
        <v>5</v>
      </c>
      <c r="Q32" s="5">
        <f t="shared" si="0"/>
        <v>143.27320833333332</v>
      </c>
      <c r="R32" s="5">
        <v>0</v>
      </c>
      <c r="S32" s="455">
        <f t="shared" si="1"/>
        <v>143.27320833333332</v>
      </c>
      <c r="T32" s="15">
        <f t="shared" si="2"/>
        <v>143.27320833333332</v>
      </c>
      <c r="U32" s="455">
        <f t="shared" si="3"/>
        <v>8454.119291666666</v>
      </c>
      <c r="X32" s="504"/>
      <c r="Y32" s="485"/>
      <c r="Z32" s="44">
        <f t="shared" si="4"/>
        <v>1</v>
      </c>
    </row>
    <row r="33" spans="1:26" s="591" customFormat="1" ht="15" customHeight="1" x14ac:dyDescent="0.25">
      <c r="A33" s="657"/>
      <c r="B33" s="98" t="s">
        <v>2963</v>
      </c>
      <c r="C33" s="98" t="s">
        <v>2962</v>
      </c>
      <c r="D33" s="98"/>
      <c r="F33" s="98" t="s">
        <v>2964</v>
      </c>
      <c r="G33" s="132">
        <v>42650</v>
      </c>
      <c r="H33" s="40">
        <v>28</v>
      </c>
      <c r="I33" s="40">
        <v>6</v>
      </c>
      <c r="J33" s="40">
        <v>2016</v>
      </c>
      <c r="K33" s="40" t="s">
        <v>1817</v>
      </c>
      <c r="L33" s="40" t="s">
        <v>2965</v>
      </c>
      <c r="M33" s="40" t="s">
        <v>2608</v>
      </c>
      <c r="N33" s="5">
        <v>8597.3924999999999</v>
      </c>
      <c r="P33" s="103">
        <v>5</v>
      </c>
      <c r="Q33" s="5">
        <f t="shared" si="0"/>
        <v>143.27320833333332</v>
      </c>
      <c r="R33" s="5">
        <v>0</v>
      </c>
      <c r="S33" s="455">
        <f t="shared" si="1"/>
        <v>143.27320833333332</v>
      </c>
      <c r="T33" s="15">
        <f t="shared" si="2"/>
        <v>143.27320833333332</v>
      </c>
      <c r="U33" s="455">
        <f t="shared" si="3"/>
        <v>8454.119291666666</v>
      </c>
      <c r="X33" s="504"/>
      <c r="Y33" s="485"/>
      <c r="Z33" s="44">
        <f t="shared" si="4"/>
        <v>1</v>
      </c>
    </row>
    <row r="34" spans="1:26" s="591" customFormat="1" ht="15" customHeight="1" x14ac:dyDescent="0.25">
      <c r="A34" s="657"/>
      <c r="B34" s="98" t="s">
        <v>2963</v>
      </c>
      <c r="C34" s="98" t="s">
        <v>2962</v>
      </c>
      <c r="D34" s="98"/>
      <c r="F34" s="98" t="s">
        <v>2964</v>
      </c>
      <c r="G34" s="132">
        <v>42650</v>
      </c>
      <c r="H34" s="40">
        <v>28</v>
      </c>
      <c r="I34" s="40">
        <v>6</v>
      </c>
      <c r="J34" s="40">
        <v>2016</v>
      </c>
      <c r="K34" s="40" t="s">
        <v>1817</v>
      </c>
      <c r="L34" s="40" t="s">
        <v>2965</v>
      </c>
      <c r="M34" s="40" t="s">
        <v>2608</v>
      </c>
      <c r="N34" s="5">
        <v>8597.3924999999999</v>
      </c>
      <c r="P34" s="103">
        <v>5</v>
      </c>
      <c r="Q34" s="5">
        <f t="shared" si="0"/>
        <v>143.27320833333332</v>
      </c>
      <c r="R34" s="5">
        <v>0</v>
      </c>
      <c r="S34" s="455">
        <f t="shared" si="1"/>
        <v>143.27320833333332</v>
      </c>
      <c r="T34" s="15">
        <f t="shared" si="2"/>
        <v>143.27320833333332</v>
      </c>
      <c r="U34" s="455">
        <f t="shared" si="3"/>
        <v>8454.119291666666</v>
      </c>
      <c r="X34" s="504"/>
      <c r="Y34" s="485"/>
      <c r="Z34" s="44">
        <f t="shared" si="4"/>
        <v>1</v>
      </c>
    </row>
    <row r="35" spans="1:26" s="591" customFormat="1" ht="15" customHeight="1" x14ac:dyDescent="0.25">
      <c r="A35" s="657"/>
      <c r="B35" s="98" t="s">
        <v>2963</v>
      </c>
      <c r="C35" s="98" t="s">
        <v>2962</v>
      </c>
      <c r="D35" s="98"/>
      <c r="F35" s="98" t="s">
        <v>2964</v>
      </c>
      <c r="G35" s="132">
        <v>42650</v>
      </c>
      <c r="H35" s="40">
        <v>28</v>
      </c>
      <c r="I35" s="40">
        <v>6</v>
      </c>
      <c r="J35" s="40">
        <v>2016</v>
      </c>
      <c r="K35" s="40" t="s">
        <v>1817</v>
      </c>
      <c r="L35" s="40" t="s">
        <v>2965</v>
      </c>
      <c r="M35" s="40" t="s">
        <v>2608</v>
      </c>
      <c r="N35" s="5">
        <v>8597.3924999999999</v>
      </c>
      <c r="P35" s="103">
        <v>5</v>
      </c>
      <c r="Q35" s="5">
        <f t="shared" si="0"/>
        <v>143.27320833333332</v>
      </c>
      <c r="R35" s="5">
        <v>0</v>
      </c>
      <c r="S35" s="455">
        <f t="shared" si="1"/>
        <v>143.27320833333332</v>
      </c>
      <c r="T35" s="15">
        <f t="shared" si="2"/>
        <v>143.27320833333332</v>
      </c>
      <c r="U35" s="455">
        <f t="shared" si="3"/>
        <v>8454.119291666666</v>
      </c>
      <c r="X35" s="504"/>
      <c r="Y35" s="485"/>
      <c r="Z35" s="44">
        <f t="shared" si="4"/>
        <v>1</v>
      </c>
    </row>
    <row r="36" spans="1:26" s="591" customFormat="1" ht="15" customHeight="1" x14ac:dyDescent="0.25">
      <c r="A36" s="657"/>
      <c r="B36" s="98" t="s">
        <v>2963</v>
      </c>
      <c r="C36" s="98" t="s">
        <v>2962</v>
      </c>
      <c r="D36" s="98"/>
      <c r="F36" s="98" t="s">
        <v>2964</v>
      </c>
      <c r="G36" s="132">
        <v>42650</v>
      </c>
      <c r="H36" s="40">
        <v>28</v>
      </c>
      <c r="I36" s="40">
        <v>6</v>
      </c>
      <c r="J36" s="40">
        <v>2016</v>
      </c>
      <c r="K36" s="40" t="s">
        <v>1817</v>
      </c>
      <c r="L36" s="40" t="s">
        <v>2965</v>
      </c>
      <c r="M36" s="40" t="s">
        <v>2608</v>
      </c>
      <c r="N36" s="5">
        <v>8597.3924999999999</v>
      </c>
      <c r="P36" s="103">
        <v>5</v>
      </c>
      <c r="Q36" s="5">
        <f t="shared" si="0"/>
        <v>143.27320833333332</v>
      </c>
      <c r="R36" s="5">
        <v>0</v>
      </c>
      <c r="S36" s="455">
        <f>Q36*Z36</f>
        <v>143.27320833333332</v>
      </c>
      <c r="T36" s="15">
        <f t="shared" si="2"/>
        <v>143.27320833333332</v>
      </c>
      <c r="U36" s="455">
        <f t="shared" si="3"/>
        <v>8454.119291666666</v>
      </c>
      <c r="X36" s="504"/>
      <c r="Y36" s="485"/>
      <c r="Z36" s="44">
        <f t="shared" si="4"/>
        <v>1</v>
      </c>
    </row>
    <row r="37" spans="1:26" ht="15" customHeight="1" x14ac:dyDescent="0.25">
      <c r="A37" s="40"/>
      <c r="B37" s="40"/>
      <c r="C37" s="40"/>
      <c r="D37" s="40"/>
      <c r="E37" s="40"/>
      <c r="F37" s="40"/>
      <c r="G37" s="132"/>
      <c r="H37" s="105"/>
      <c r="I37" s="105"/>
      <c r="J37" s="105"/>
      <c r="K37" s="105"/>
      <c r="L37" s="105"/>
      <c r="M37" s="105"/>
      <c r="N37" s="115">
        <f>SUM(N10:N36)</f>
        <v>232129.59749999986</v>
      </c>
      <c r="P37" s="422"/>
      <c r="Q37" s="115">
        <f>SUM(Q10:Q36)</f>
        <v>3868.3766250000017</v>
      </c>
      <c r="R37" s="115">
        <v>0</v>
      </c>
      <c r="S37" s="115">
        <f>SUM(S10:S36)</f>
        <v>3868.3766250000017</v>
      </c>
      <c r="T37" s="115">
        <f>SUM(T10:T36)</f>
        <v>3868.3766250000017</v>
      </c>
      <c r="U37" s="115">
        <f>SUM(U10:U36)</f>
        <v>228261.22087499991</v>
      </c>
      <c r="X37" s="487"/>
      <c r="Y37" s="78"/>
    </row>
    <row r="38" spans="1:26" ht="15" customHeight="1" x14ac:dyDescent="0.25">
      <c r="A38" s="40"/>
      <c r="B38" s="40"/>
      <c r="C38" s="40"/>
      <c r="D38" s="40"/>
      <c r="E38" s="40"/>
      <c r="F38" s="40"/>
      <c r="G38" s="132"/>
      <c r="H38" s="476"/>
      <c r="I38" s="476"/>
      <c r="J38" s="476"/>
      <c r="K38" s="476"/>
      <c r="L38" s="476"/>
      <c r="M38" s="476"/>
      <c r="N38" s="653"/>
      <c r="Q38" s="30"/>
      <c r="R38" s="5"/>
      <c r="S38" s="313"/>
      <c r="T38" s="15"/>
      <c r="U38" s="135"/>
      <c r="X38" s="487"/>
      <c r="Y38" s="78"/>
    </row>
    <row r="39" spans="1:26" ht="15" customHeight="1" thickBot="1" x14ac:dyDescent="0.3">
      <c r="A39" s="40"/>
      <c r="B39" s="40"/>
      <c r="C39" s="40"/>
      <c r="D39" s="40"/>
      <c r="E39" s="40"/>
      <c r="F39" s="40"/>
      <c r="G39" s="132"/>
      <c r="H39" s="476"/>
      <c r="I39" s="476"/>
      <c r="J39" s="476"/>
      <c r="K39" s="476"/>
      <c r="L39" s="476"/>
      <c r="M39" s="476"/>
      <c r="N39" s="653"/>
      <c r="Q39" s="30"/>
      <c r="R39" s="5"/>
      <c r="S39" s="313"/>
      <c r="T39" s="15"/>
      <c r="U39" s="135"/>
      <c r="X39" s="487"/>
      <c r="Y39" s="78"/>
    </row>
    <row r="40" spans="1:26" ht="15" customHeight="1" thickBot="1" x14ac:dyDescent="0.3">
      <c r="B40" s="22" t="s">
        <v>2940</v>
      </c>
      <c r="C40" s="57"/>
      <c r="D40" s="57"/>
      <c r="E40" s="57"/>
      <c r="F40" s="476"/>
      <c r="G40" s="476"/>
      <c r="H40" s="476"/>
      <c r="I40" s="476"/>
      <c r="J40" s="476"/>
      <c r="K40" s="476"/>
      <c r="L40" s="477"/>
      <c r="M40" s="476"/>
      <c r="N40" s="489">
        <f>SUM(+N8+N37)</f>
        <v>310009.59749999986</v>
      </c>
      <c r="O40" s="490"/>
      <c r="P40" s="490"/>
      <c r="Q40" s="489">
        <f>SUM(Q8)+Q37</f>
        <v>4517.3682916666685</v>
      </c>
      <c r="R40" s="489">
        <f>SUM(R8)+R37</f>
        <v>13628.825000000001</v>
      </c>
      <c r="S40" s="489">
        <f>SUM(S8)+S37</f>
        <v>24636.109958333334</v>
      </c>
      <c r="T40" s="489">
        <f>SUM(T8)+T37</f>
        <v>11007.284958333334</v>
      </c>
      <c r="U40" s="489">
        <f>SUM(U8)+U37</f>
        <v>285373.4875416666</v>
      </c>
      <c r="V40" s="490"/>
    </row>
    <row r="41" spans="1:26" ht="15" customHeight="1" thickTop="1" x14ac:dyDescent="0.25"/>
    <row r="42" spans="1:26" s="476" customFormat="1" ht="15" customHeight="1" x14ac:dyDescent="0.25"/>
    <row r="43" spans="1:26" s="476" customFormat="1" ht="15" customHeight="1" x14ac:dyDescent="0.25">
      <c r="Q43" s="478"/>
    </row>
    <row r="44" spans="1:26" ht="15" customHeight="1" x14ac:dyDescent="0.25">
      <c r="Q44" s="380"/>
      <c r="R44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M10" activePane="bottomRight" state="frozen"/>
      <selection sqref="A1:S2"/>
      <selection pane="topRight" sqref="A1:S2"/>
      <selection pane="bottomLeft" sqref="A1:S2"/>
      <selection pane="bottomRight" activeCell="K22" sqref="K22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71" t="s">
        <v>0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</row>
    <row r="2" spans="1:24" s="424" customFormat="1" ht="20.25" x14ac:dyDescent="0.3">
      <c r="A2" s="672" t="s">
        <v>2476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</row>
    <row r="3" spans="1:24" s="425" customFormat="1" ht="20.25" x14ac:dyDescent="0.3">
      <c r="A3" s="671" t="str">
        <f>'Equipos de Producción'!A3:S3</f>
        <v>(Al 30 de Noviembre del 2016)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42704</v>
      </c>
    </row>
    <row r="5" spans="1:24" x14ac:dyDescent="0.25">
      <c r="H5" s="673" t="s">
        <v>2</v>
      </c>
      <c r="I5" s="674"/>
      <c r="J5" s="675"/>
      <c r="R5" s="666" t="s">
        <v>3</v>
      </c>
      <c r="S5" s="667"/>
      <c r="T5" s="667"/>
      <c r="U5" s="668"/>
      <c r="X5" s="45"/>
    </row>
    <row r="6" spans="1:24" s="11" customFormat="1" ht="63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Noviembre 2016</v>
      </c>
      <c r="U6" s="10" t="str">
        <f>+'Equipos de Producción'!$T$6</f>
        <v>Deprec. a Registrar Noviembre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2913</v>
      </c>
      <c r="C7" s="78" t="s">
        <v>2478</v>
      </c>
      <c r="D7" s="78" t="s">
        <v>2916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2917</v>
      </c>
      <c r="C8" s="78" t="s">
        <v>2478</v>
      </c>
      <c r="D8" s="78" t="s">
        <v>2918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2912</v>
      </c>
      <c r="C9" s="78" t="s">
        <v>2478</v>
      </c>
      <c r="D9" s="78" t="s">
        <v>2911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2912</v>
      </c>
      <c r="C10" s="78" t="s">
        <v>2478</v>
      </c>
      <c r="D10" s="78" t="s">
        <v>2911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2912</v>
      </c>
      <c r="C11" s="78" t="s">
        <v>2919</v>
      </c>
      <c r="D11" s="78" t="s">
        <v>2924</v>
      </c>
      <c r="E11" s="78" t="s">
        <v>2920</v>
      </c>
      <c r="G11" s="132"/>
      <c r="H11" s="429">
        <v>31</v>
      </c>
      <c r="I11" s="429">
        <v>3</v>
      </c>
      <c r="J11" s="649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2921</v>
      </c>
      <c r="C12" s="78" t="s">
        <v>2922</v>
      </c>
      <c r="D12" s="78" t="s">
        <v>2923</v>
      </c>
      <c r="E12" s="78" t="s">
        <v>2925</v>
      </c>
      <c r="G12" s="132"/>
      <c r="H12" s="429">
        <v>31</v>
      </c>
      <c r="I12" s="429">
        <v>3</v>
      </c>
      <c r="J12" s="649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2914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2914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8" t="s">
        <v>2915</v>
      </c>
      <c r="C15" s="7" t="s">
        <v>2478</v>
      </c>
      <c r="D15" s="7" t="s">
        <v>2911</v>
      </c>
      <c r="F15" s="578"/>
      <c r="H15" s="650"/>
      <c r="I15" s="650"/>
      <c r="J15" s="648"/>
      <c r="M15" s="7" t="s">
        <v>2481</v>
      </c>
      <c r="N15" s="447">
        <v>1128390.1399999999</v>
      </c>
      <c r="O15" s="651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667144.28333333333</v>
      </c>
      <c r="U18" s="15">
        <f>T18-S18</f>
        <v>236728.6166666667</v>
      </c>
      <c r="V18" s="6">
        <f>N18-T18</f>
        <v>624103.71666666667</v>
      </c>
      <c r="X18" s="44">
        <f>IF((DATEDIF(G18,X$4,"m"))&gt;=60,60,(DATEDIF(G18,X$4,"m")))</f>
        <v>31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667144.28333333333</v>
      </c>
      <c r="U19" s="15">
        <f>T19-S19</f>
        <v>236728.6166666667</v>
      </c>
      <c r="V19" s="6">
        <f>N19-T19</f>
        <v>624103.71666666667</v>
      </c>
      <c r="X19" s="44">
        <f>IF((DATEDIF(G19,X$4,"m"))&gt;=60,60,(DATEDIF(G19,X$4,"m")))</f>
        <v>31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1334288.5666666667</v>
      </c>
      <c r="U20" s="437">
        <f>SUM(U18:U19)</f>
        <v>473457.2333333334</v>
      </c>
      <c r="V20" s="437">
        <f>SUM(V18:V19)</f>
        <v>1248207.4333333333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x14ac:dyDescent="0.25">
      <c r="B22" s="53" t="s">
        <v>2946</v>
      </c>
      <c r="C22" s="78" t="s">
        <v>2947</v>
      </c>
      <c r="D22" s="78" t="s">
        <v>2948</v>
      </c>
      <c r="E22" s="78" t="s">
        <v>2949</v>
      </c>
      <c r="F22" s="75" t="s">
        <v>2950</v>
      </c>
      <c r="G22" s="132">
        <v>42522</v>
      </c>
      <c r="H22" s="429">
        <v>28</v>
      </c>
      <c r="I22" s="429">
        <v>9</v>
      </c>
      <c r="J22" s="655">
        <v>2010</v>
      </c>
      <c r="K22" s="78" t="s">
        <v>56</v>
      </c>
      <c r="L22" s="431" t="s">
        <v>2951</v>
      </c>
      <c r="M22" s="78" t="s">
        <v>2481</v>
      </c>
      <c r="N22" s="6">
        <v>2212924.58</v>
      </c>
      <c r="O22" s="441" t="s">
        <v>564</v>
      </c>
      <c r="P22" s="442">
        <v>2</v>
      </c>
      <c r="Q22" s="442">
        <v>5</v>
      </c>
      <c r="R22" s="6">
        <f>((N22-1)/(Q22*12))</f>
        <v>36882.059666666668</v>
      </c>
      <c r="S22" s="5">
        <v>0</v>
      </c>
      <c r="T22" s="6">
        <f>R22*X22</f>
        <v>184410.29833333334</v>
      </c>
      <c r="U22" s="15">
        <f>T22-S22</f>
        <v>184410.29833333334</v>
      </c>
      <c r="V22" s="6">
        <f>N22-T22</f>
        <v>2028514.2816666667</v>
      </c>
      <c r="X22" s="44">
        <f>IF((DATEDIF(G22,X$4,"m"))&gt;=60,60,(DATEDIF(G22,X$4,"m")))</f>
        <v>5</v>
      </c>
    </row>
    <row r="23" spans="2:24" ht="16.5" thickBot="1" x14ac:dyDescent="0.3">
      <c r="F23" s="75"/>
      <c r="G23" s="132"/>
      <c r="J23" s="655"/>
      <c r="L23" s="431"/>
      <c r="N23" s="437">
        <f>SUM(N22)</f>
        <v>2212924.58</v>
      </c>
      <c r="O23" s="444"/>
      <c r="P23" s="445"/>
      <c r="Q23" s="445"/>
      <c r="R23" s="437">
        <f>SUM(R22)</f>
        <v>36882.059666666668</v>
      </c>
      <c r="S23" s="437">
        <f t="shared" ref="S23:V23" si="10">SUM(S22)</f>
        <v>0</v>
      </c>
      <c r="T23" s="437">
        <f>SUM(T22)</f>
        <v>184410.29833333334</v>
      </c>
      <c r="U23" s="437">
        <f t="shared" si="10"/>
        <v>184410.29833333334</v>
      </c>
      <c r="V23" s="437">
        <f t="shared" si="10"/>
        <v>2028514.2816666667</v>
      </c>
      <c r="X23" s="44"/>
    </row>
    <row r="24" spans="2:24" ht="16.5" thickTop="1" x14ac:dyDescent="0.25">
      <c r="F24" s="75"/>
      <c r="G24" s="132"/>
      <c r="J24" s="655"/>
      <c r="L24" s="431"/>
      <c r="O24" s="441"/>
      <c r="P24" s="442"/>
      <c r="Q24" s="442"/>
      <c r="X24" s="44"/>
    </row>
    <row r="25" spans="2:24" ht="16.5" thickBot="1" x14ac:dyDescent="0.3">
      <c r="F25" s="75"/>
      <c r="G25" s="132"/>
      <c r="L25" s="431"/>
      <c r="N25" s="437">
        <f>+N16+N20+N23</f>
        <v>13132979.220000001</v>
      </c>
      <c r="O25" s="444"/>
      <c r="P25" s="445"/>
      <c r="Q25" s="445"/>
      <c r="R25" s="437">
        <f>+R16+R20+R23</f>
        <v>79923.626333333334</v>
      </c>
      <c r="S25" s="437">
        <v>9066738.4433333334</v>
      </c>
      <c r="T25" s="437">
        <f>+T16+T20+T23</f>
        <v>9856250.5050000008</v>
      </c>
      <c r="U25" s="437">
        <f>+U16+U20+U23</f>
        <v>657867.53166666673</v>
      </c>
      <c r="V25" s="437">
        <f>+V16+V20+V23</f>
        <v>3276728.7149999999</v>
      </c>
      <c r="X25" s="44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39"/>
  <sheetViews>
    <sheetView zoomScale="85" zoomScaleNormal="85" workbookViewId="0">
      <pane xSplit="4" ySplit="6" topLeftCell="I464" activePane="bottomRight" state="frozen"/>
      <selection pane="topRight" activeCell="C1" sqref="C1"/>
      <selection pane="bottomLeft" activeCell="A6" sqref="A6"/>
      <selection pane="bottomRight" activeCell="A483" sqref="A483:XFD483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6" t="s">
        <v>0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</row>
    <row r="2" spans="1:29" s="1" customFormat="1" ht="20.25" x14ac:dyDescent="0.3">
      <c r="A2" s="677" t="s">
        <v>1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</row>
    <row r="3" spans="1:29" s="1" customFormat="1" x14ac:dyDescent="0.25">
      <c r="A3" s="678" t="str">
        <f>+'Equipos de Producción'!A3:U3</f>
        <v>(Al 30 de Noviembre del 2016)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</row>
    <row r="4" spans="1:29" s="1" customFormat="1" x14ac:dyDescent="0.25">
      <c r="A4" s="558"/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2"/>
      <c r="O4" s="2"/>
      <c r="P4" s="558"/>
      <c r="Q4" s="563"/>
      <c r="R4" s="563"/>
      <c r="S4" s="563"/>
      <c r="T4" s="558"/>
      <c r="U4" s="558"/>
      <c r="V4" s="558"/>
      <c r="W4" s="558"/>
      <c r="X4" s="558"/>
      <c r="AB4" s="3">
        <f>+'Equipos de Producción'!W4</f>
        <v>42704</v>
      </c>
    </row>
    <row r="5" spans="1:29" x14ac:dyDescent="0.25">
      <c r="J5" s="679" t="s">
        <v>2</v>
      </c>
      <c r="K5" s="679"/>
      <c r="L5" s="679"/>
      <c r="T5" s="666" t="s">
        <v>3</v>
      </c>
      <c r="U5" s="667"/>
      <c r="V5" s="667"/>
      <c r="W5" s="668"/>
      <c r="X5" s="447"/>
    </row>
    <row r="6" spans="1:29" s="11" customFormat="1" ht="35.25" customHeight="1" x14ac:dyDescent="0.25">
      <c r="A6" s="600" t="s">
        <v>4</v>
      </c>
      <c r="B6" s="600" t="s">
        <v>5</v>
      </c>
      <c r="C6" s="600" t="s">
        <v>6</v>
      </c>
      <c r="D6" s="600" t="s">
        <v>7</v>
      </c>
      <c r="E6" s="600" t="s">
        <v>8</v>
      </c>
      <c r="F6" s="600" t="s">
        <v>9</v>
      </c>
      <c r="G6" s="600" t="s">
        <v>10</v>
      </c>
      <c r="H6" s="600" t="s">
        <v>11</v>
      </c>
      <c r="I6" s="600" t="s">
        <v>12</v>
      </c>
      <c r="J6" s="601" t="s">
        <v>13</v>
      </c>
      <c r="K6" s="601" t="s">
        <v>14</v>
      </c>
      <c r="L6" s="602" t="s">
        <v>15</v>
      </c>
      <c r="M6" s="600" t="s">
        <v>16</v>
      </c>
      <c r="N6" s="600" t="s">
        <v>17</v>
      </c>
      <c r="O6" s="600" t="s">
        <v>18</v>
      </c>
      <c r="P6" s="606" t="s">
        <v>19</v>
      </c>
      <c r="Q6" s="608" t="s">
        <v>20</v>
      </c>
      <c r="R6" s="608"/>
      <c r="S6" s="609" t="s">
        <v>21</v>
      </c>
      <c r="T6" s="607" t="s">
        <v>22</v>
      </c>
      <c r="U6" s="10" t="str">
        <f>+'Equipos de Producción'!$R$6</f>
        <v>Acumulada Diciembre 2015</v>
      </c>
      <c r="V6" s="10" t="str">
        <f>+'Equipos de Producción'!$S$6</f>
        <v>Acumulada Noviembre 2016</v>
      </c>
      <c r="W6" s="10" t="str">
        <f>+'Equipos de Producción'!$T$6</f>
        <v>Deprec. a Registrar Noviembre 2016</v>
      </c>
      <c r="X6" s="603" t="s">
        <v>23</v>
      </c>
      <c r="Y6" s="600" t="s">
        <v>24</v>
      </c>
      <c r="AB6" s="11" t="s">
        <v>25</v>
      </c>
    </row>
    <row r="7" spans="1:29" s="558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3">
        <v>2</v>
      </c>
      <c r="R7" s="563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2" customFormat="1" x14ac:dyDescent="0.25">
      <c r="A8" s="623" t="s">
        <v>32</v>
      </c>
      <c r="B8" s="623"/>
      <c r="C8" s="623"/>
      <c r="D8" s="623" t="s">
        <v>33</v>
      </c>
      <c r="E8" s="623" t="s">
        <v>34</v>
      </c>
      <c r="F8" s="623" t="s">
        <v>35</v>
      </c>
      <c r="G8" s="623" t="s">
        <v>36</v>
      </c>
      <c r="H8" s="623"/>
      <c r="I8" s="624"/>
      <c r="J8" s="625"/>
      <c r="K8" s="626">
        <v>1</v>
      </c>
      <c r="L8" s="627">
        <v>2003</v>
      </c>
      <c r="M8" s="623"/>
      <c r="N8" s="623"/>
      <c r="O8" s="623" t="s">
        <v>31</v>
      </c>
      <c r="P8" s="628">
        <v>1</v>
      </c>
      <c r="Q8" s="629">
        <v>2</v>
      </c>
      <c r="R8" s="629"/>
      <c r="S8" s="624">
        <v>3</v>
      </c>
      <c r="T8" s="630">
        <f t="shared" si="0"/>
        <v>0</v>
      </c>
      <c r="U8" s="631">
        <v>0</v>
      </c>
      <c r="V8" s="631">
        <v>0</v>
      </c>
      <c r="W8" s="631">
        <f t="shared" si="1"/>
        <v>0</v>
      </c>
      <c r="X8" s="631">
        <f>P8-V8</f>
        <v>1</v>
      </c>
      <c r="AB8" s="633">
        <f t="shared" ref="AB8:AB40" si="2">IF((DATEDIF(I8,AB$4,"m"))&gt;=36,36,(DATEDIF(I8,AB$4,"m")))</f>
        <v>36</v>
      </c>
    </row>
    <row r="9" spans="1:29" s="632" customFormat="1" x14ac:dyDescent="0.25">
      <c r="A9" s="623" t="s">
        <v>37</v>
      </c>
      <c r="B9" s="623"/>
      <c r="C9" s="623"/>
      <c r="D9" s="623" t="s">
        <v>38</v>
      </c>
      <c r="E9" s="623" t="s">
        <v>39</v>
      </c>
      <c r="F9" s="623" t="s">
        <v>40</v>
      </c>
      <c r="G9" s="623" t="s">
        <v>41</v>
      </c>
      <c r="H9" s="623"/>
      <c r="I9" s="624"/>
      <c r="J9" s="625"/>
      <c r="K9" s="626">
        <v>1</v>
      </c>
      <c r="L9" s="627">
        <v>2003</v>
      </c>
      <c r="M9" s="623"/>
      <c r="N9" s="623"/>
      <c r="O9" s="623" t="s">
        <v>31</v>
      </c>
      <c r="P9" s="628">
        <v>1</v>
      </c>
      <c r="Q9" s="629">
        <v>2</v>
      </c>
      <c r="R9" s="629"/>
      <c r="S9" s="624">
        <v>3</v>
      </c>
      <c r="T9" s="630">
        <f t="shared" si="0"/>
        <v>0</v>
      </c>
      <c r="U9" s="631">
        <v>0</v>
      </c>
      <c r="V9" s="631">
        <v>0</v>
      </c>
      <c r="W9" s="631">
        <f t="shared" si="1"/>
        <v>0</v>
      </c>
      <c r="X9" s="631">
        <f>P9-V9</f>
        <v>1</v>
      </c>
      <c r="AB9" s="633">
        <f t="shared" si="2"/>
        <v>36</v>
      </c>
    </row>
    <row r="10" spans="1:29" s="632" customFormat="1" x14ac:dyDescent="0.25">
      <c r="A10" s="623" t="s">
        <v>42</v>
      </c>
      <c r="B10" s="623"/>
      <c r="C10" s="623"/>
      <c r="D10" s="623" t="s">
        <v>43</v>
      </c>
      <c r="E10" s="623" t="s">
        <v>44</v>
      </c>
      <c r="F10" s="623" t="s">
        <v>45</v>
      </c>
      <c r="G10" s="623" t="s">
        <v>46</v>
      </c>
      <c r="H10" s="623"/>
      <c r="I10" s="624"/>
      <c r="J10" s="625"/>
      <c r="K10" s="626">
        <v>1</v>
      </c>
      <c r="L10" s="627">
        <v>2003</v>
      </c>
      <c r="M10" s="623"/>
      <c r="N10" s="623"/>
      <c r="O10" s="623" t="s">
        <v>31</v>
      </c>
      <c r="P10" s="635">
        <v>1</v>
      </c>
      <c r="Q10" s="629">
        <v>2</v>
      </c>
      <c r="R10" s="623" t="s">
        <v>47</v>
      </c>
      <c r="S10" s="624">
        <v>3</v>
      </c>
      <c r="T10" s="630">
        <f t="shared" si="0"/>
        <v>0</v>
      </c>
      <c r="U10" s="631">
        <v>0</v>
      </c>
      <c r="V10" s="631">
        <v>0</v>
      </c>
      <c r="W10" s="631">
        <f t="shared" si="1"/>
        <v>0</v>
      </c>
      <c r="X10" s="631">
        <f>P10-V10</f>
        <v>1</v>
      </c>
      <c r="AB10" s="633">
        <f t="shared" si="2"/>
        <v>36</v>
      </c>
    </row>
    <row r="11" spans="1:29" s="632" customFormat="1" x14ac:dyDescent="0.25">
      <c r="A11" s="623" t="s">
        <v>48</v>
      </c>
      <c r="B11" s="623"/>
      <c r="C11" s="623"/>
      <c r="D11" s="623" t="s">
        <v>43</v>
      </c>
      <c r="E11" s="623" t="s">
        <v>39</v>
      </c>
      <c r="F11" s="623" t="s">
        <v>49</v>
      </c>
      <c r="G11" s="623" t="s">
        <v>50</v>
      </c>
      <c r="H11" s="623"/>
      <c r="I11" s="624"/>
      <c r="J11" s="625"/>
      <c r="K11" s="626">
        <v>1</v>
      </c>
      <c r="L11" s="627">
        <v>2003</v>
      </c>
      <c r="M11" s="623"/>
      <c r="N11" s="623"/>
      <c r="O11" s="623" t="s">
        <v>31</v>
      </c>
      <c r="P11" s="635">
        <v>1</v>
      </c>
      <c r="Q11" s="629">
        <v>2</v>
      </c>
      <c r="R11" s="629"/>
      <c r="S11" s="624">
        <v>3</v>
      </c>
      <c r="T11" s="630">
        <f t="shared" si="0"/>
        <v>0</v>
      </c>
      <c r="U11" s="631">
        <v>0</v>
      </c>
      <c r="V11" s="631">
        <v>0</v>
      </c>
      <c r="W11" s="631">
        <f t="shared" si="1"/>
        <v>0</v>
      </c>
      <c r="X11" s="631">
        <f>P11-V11</f>
        <v>1</v>
      </c>
      <c r="AB11" s="633">
        <f t="shared" si="2"/>
        <v>36</v>
      </c>
    </row>
    <row r="12" spans="1:29" s="632" customFormat="1" x14ac:dyDescent="0.25">
      <c r="A12" s="623" t="s">
        <v>51</v>
      </c>
      <c r="B12" s="623"/>
      <c r="C12" s="623"/>
      <c r="D12" s="623" t="s">
        <v>52</v>
      </c>
      <c r="E12" s="623" t="s">
        <v>28</v>
      </c>
      <c r="F12" s="623" t="s">
        <v>53</v>
      </c>
      <c r="G12" s="623" t="s">
        <v>54</v>
      </c>
      <c r="H12" s="623" t="s">
        <v>55</v>
      </c>
      <c r="I12" s="638">
        <v>37690</v>
      </c>
      <c r="J12" s="625">
        <v>10</v>
      </c>
      <c r="K12" s="625">
        <v>3</v>
      </c>
      <c r="L12" s="627">
        <v>2003</v>
      </c>
      <c r="M12" s="623" t="s">
        <v>56</v>
      </c>
      <c r="N12" s="623">
        <v>11820</v>
      </c>
      <c r="O12" s="623" t="s">
        <v>31</v>
      </c>
      <c r="P12" s="635">
        <v>15800</v>
      </c>
      <c r="Q12" s="629">
        <v>2</v>
      </c>
      <c r="R12" s="629"/>
      <c r="S12" s="624">
        <v>3</v>
      </c>
      <c r="T12" s="630">
        <v>0</v>
      </c>
      <c r="U12" s="631">
        <v>15799</v>
      </c>
      <c r="V12" s="631">
        <v>15799</v>
      </c>
      <c r="W12" s="631">
        <f t="shared" si="1"/>
        <v>0</v>
      </c>
      <c r="X12" s="631">
        <v>1</v>
      </c>
      <c r="AB12" s="633">
        <f t="shared" si="2"/>
        <v>36</v>
      </c>
    </row>
    <row r="13" spans="1:29" s="558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3">
        <v>2</v>
      </c>
      <c r="R13" s="563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8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3">
        <v>2</v>
      </c>
      <c r="R14" s="563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2" customFormat="1" x14ac:dyDescent="0.25">
      <c r="A15" s="623" t="s">
        <v>69</v>
      </c>
      <c r="B15" s="623"/>
      <c r="C15" s="623"/>
      <c r="D15" s="623" t="s">
        <v>70</v>
      </c>
      <c r="E15" s="623" t="s">
        <v>39</v>
      </c>
      <c r="F15" s="623" t="s">
        <v>71</v>
      </c>
      <c r="G15" s="623" t="s">
        <v>72</v>
      </c>
      <c r="H15" s="623" t="s">
        <v>62</v>
      </c>
      <c r="I15" s="638">
        <v>38371</v>
      </c>
      <c r="J15" s="625">
        <v>19</v>
      </c>
      <c r="K15" s="625">
        <v>1</v>
      </c>
      <c r="L15" s="627">
        <v>2005</v>
      </c>
      <c r="M15" s="623" t="s">
        <v>56</v>
      </c>
      <c r="N15" s="623">
        <v>36108</v>
      </c>
      <c r="O15" s="623" t="s">
        <v>31</v>
      </c>
      <c r="P15" s="635">
        <v>1</v>
      </c>
      <c r="Q15" s="629">
        <v>2</v>
      </c>
      <c r="R15" s="629"/>
      <c r="S15" s="624">
        <v>3</v>
      </c>
      <c r="T15" s="630">
        <f t="shared" si="0"/>
        <v>0</v>
      </c>
      <c r="U15" s="631">
        <v>0</v>
      </c>
      <c r="V15" s="631">
        <v>0</v>
      </c>
      <c r="W15" s="631">
        <f t="shared" si="1"/>
        <v>0</v>
      </c>
      <c r="X15" s="631">
        <f>P15-V15</f>
        <v>1</v>
      </c>
      <c r="Y15" s="636"/>
      <c r="Z15" s="636"/>
      <c r="AA15" s="636"/>
      <c r="AB15" s="633">
        <f t="shared" si="2"/>
        <v>36</v>
      </c>
    </row>
    <row r="16" spans="1:29" s="558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3">
        <v>2</v>
      </c>
      <c r="R16" s="563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8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3">
        <v>2</v>
      </c>
      <c r="R17" s="563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0" customFormat="1" x14ac:dyDescent="0.25">
      <c r="A18" s="564" t="s">
        <v>86</v>
      </c>
      <c r="B18" s="564"/>
      <c r="C18" s="565"/>
      <c r="D18" s="565" t="s">
        <v>87</v>
      </c>
      <c r="E18" s="565" t="s">
        <v>28</v>
      </c>
      <c r="F18" s="565">
        <v>1315</v>
      </c>
      <c r="G18" s="565" t="s">
        <v>88</v>
      </c>
      <c r="H18" s="565" t="s">
        <v>62</v>
      </c>
      <c r="I18" s="566">
        <v>38400</v>
      </c>
      <c r="J18" s="567">
        <v>17</v>
      </c>
      <c r="K18" s="567">
        <v>2</v>
      </c>
      <c r="L18" s="568">
        <v>2005</v>
      </c>
      <c r="M18" s="565" t="s">
        <v>56</v>
      </c>
      <c r="N18" s="565">
        <v>36223</v>
      </c>
      <c r="O18" s="565" t="s">
        <v>31</v>
      </c>
      <c r="P18" s="569">
        <v>3760</v>
      </c>
      <c r="Q18" s="610">
        <v>2</v>
      </c>
      <c r="R18" s="610"/>
      <c r="S18" s="611">
        <v>3</v>
      </c>
      <c r="T18" s="569">
        <v>0</v>
      </c>
      <c r="U18" s="15">
        <v>3759</v>
      </c>
      <c r="V18" s="15">
        <v>3759</v>
      </c>
      <c r="W18" s="571">
        <f t="shared" si="1"/>
        <v>0</v>
      </c>
      <c r="X18" s="571">
        <v>1</v>
      </c>
      <c r="Y18" s="572">
        <v>5752</v>
      </c>
      <c r="Z18" s="572"/>
      <c r="AA18" s="572"/>
      <c r="AB18" s="67">
        <f t="shared" si="2"/>
        <v>36</v>
      </c>
      <c r="AC18" s="573"/>
    </row>
    <row r="19" spans="1:30" s="632" customFormat="1" x14ac:dyDescent="0.25">
      <c r="A19" s="623" t="s">
        <v>89</v>
      </c>
      <c r="B19" s="623"/>
      <c r="C19" s="623"/>
      <c r="D19" s="623" t="s">
        <v>90</v>
      </c>
      <c r="E19" s="623" t="s">
        <v>28</v>
      </c>
      <c r="F19" s="623">
        <v>5650</v>
      </c>
      <c r="G19" s="623" t="s">
        <v>91</v>
      </c>
      <c r="H19" s="623"/>
      <c r="I19" s="624"/>
      <c r="J19" s="625"/>
      <c r="K19" s="626">
        <v>2</v>
      </c>
      <c r="L19" s="634">
        <v>2005</v>
      </c>
      <c r="M19" s="623"/>
      <c r="N19" s="623"/>
      <c r="O19" s="623" t="s">
        <v>31</v>
      </c>
      <c r="P19" s="635">
        <v>1</v>
      </c>
      <c r="Q19" s="629">
        <v>2</v>
      </c>
      <c r="R19" s="629"/>
      <c r="S19" s="624">
        <v>3</v>
      </c>
      <c r="T19" s="630">
        <f t="shared" si="0"/>
        <v>0</v>
      </c>
      <c r="U19" s="631">
        <v>0</v>
      </c>
      <c r="V19" s="631">
        <v>0</v>
      </c>
      <c r="W19" s="631">
        <f t="shared" si="1"/>
        <v>0</v>
      </c>
      <c r="X19" s="631">
        <f>P19-V19</f>
        <v>1</v>
      </c>
      <c r="Y19" s="636"/>
      <c r="Z19" s="636"/>
      <c r="AA19" s="636"/>
      <c r="AB19" s="633">
        <f t="shared" si="2"/>
        <v>36</v>
      </c>
      <c r="AC19" s="637"/>
    </row>
    <row r="20" spans="1:30" s="632" customFormat="1" x14ac:dyDescent="0.25">
      <c r="A20" s="623" t="s">
        <v>92</v>
      </c>
      <c r="B20" s="623"/>
      <c r="C20" s="623"/>
      <c r="D20" s="623" t="s">
        <v>93</v>
      </c>
      <c r="E20" s="623" t="s">
        <v>94</v>
      </c>
      <c r="F20" s="623">
        <v>500</v>
      </c>
      <c r="G20" s="623" t="s">
        <v>95</v>
      </c>
      <c r="H20" s="623"/>
      <c r="I20" s="624"/>
      <c r="J20" s="625"/>
      <c r="K20" s="626">
        <v>2</v>
      </c>
      <c r="L20" s="634">
        <v>2005</v>
      </c>
      <c r="M20" s="623"/>
      <c r="N20" s="623"/>
      <c r="O20" s="623" t="s">
        <v>31</v>
      </c>
      <c r="P20" s="635">
        <v>1</v>
      </c>
      <c r="Q20" s="629">
        <v>2</v>
      </c>
      <c r="R20" s="629"/>
      <c r="S20" s="624">
        <v>3</v>
      </c>
      <c r="T20" s="630">
        <f t="shared" si="0"/>
        <v>0</v>
      </c>
      <c r="U20" s="631">
        <v>0</v>
      </c>
      <c r="V20" s="631">
        <v>0</v>
      </c>
      <c r="W20" s="631">
        <f t="shared" si="1"/>
        <v>0</v>
      </c>
      <c r="X20" s="631">
        <f>P20-V20</f>
        <v>1</v>
      </c>
      <c r="Y20" s="636"/>
      <c r="Z20" s="636"/>
      <c r="AA20" s="636"/>
      <c r="AB20" s="633">
        <f t="shared" si="2"/>
        <v>36</v>
      </c>
      <c r="AC20" s="637"/>
    </row>
    <row r="21" spans="1:30" s="632" customFormat="1" x14ac:dyDescent="0.25">
      <c r="A21" s="623" t="s">
        <v>96</v>
      </c>
      <c r="B21" s="623"/>
      <c r="C21" s="623"/>
      <c r="D21" s="623" t="s">
        <v>93</v>
      </c>
      <c r="E21" s="623" t="s">
        <v>97</v>
      </c>
      <c r="F21" s="623" t="s">
        <v>98</v>
      </c>
      <c r="G21" s="623" t="s">
        <v>99</v>
      </c>
      <c r="H21" s="623"/>
      <c r="I21" s="624"/>
      <c r="J21" s="625"/>
      <c r="K21" s="626">
        <v>2</v>
      </c>
      <c r="L21" s="634">
        <v>2005</v>
      </c>
      <c r="M21" s="623"/>
      <c r="N21" s="623"/>
      <c r="O21" s="623" t="s">
        <v>31</v>
      </c>
      <c r="P21" s="635">
        <v>1</v>
      </c>
      <c r="Q21" s="629">
        <v>2</v>
      </c>
      <c r="R21" s="629"/>
      <c r="S21" s="624">
        <v>3</v>
      </c>
      <c r="T21" s="630">
        <f t="shared" si="0"/>
        <v>0</v>
      </c>
      <c r="U21" s="631">
        <v>0</v>
      </c>
      <c r="V21" s="631">
        <v>0</v>
      </c>
      <c r="W21" s="631">
        <f t="shared" si="1"/>
        <v>0</v>
      </c>
      <c r="X21" s="631">
        <f>P21-V21</f>
        <v>1</v>
      </c>
      <c r="Y21" s="636"/>
      <c r="Z21" s="636"/>
      <c r="AA21" s="636"/>
      <c r="AB21" s="633">
        <f t="shared" si="2"/>
        <v>36</v>
      </c>
      <c r="AC21" s="637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3">
        <v>2</v>
      </c>
      <c r="R22" s="563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3">
        <v>2</v>
      </c>
      <c r="R23" s="563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3">
        <v>2</v>
      </c>
      <c r="R24" s="563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3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6" customFormat="1" x14ac:dyDescent="0.25">
      <c r="A26" s="623" t="s">
        <v>123</v>
      </c>
      <c r="B26" s="623"/>
      <c r="C26" s="623"/>
      <c r="D26" s="623" t="s">
        <v>90</v>
      </c>
      <c r="E26" s="623" t="s">
        <v>28</v>
      </c>
      <c r="F26" s="623" t="s">
        <v>124</v>
      </c>
      <c r="G26" s="623" t="s">
        <v>125</v>
      </c>
      <c r="H26" s="623"/>
      <c r="I26" s="624"/>
      <c r="J26" s="625"/>
      <c r="K26" s="626">
        <v>5</v>
      </c>
      <c r="L26" s="634">
        <v>2003</v>
      </c>
      <c r="M26" s="623"/>
      <c r="N26" s="623"/>
      <c r="O26" s="623" t="s">
        <v>31</v>
      </c>
      <c r="P26" s="635">
        <v>1</v>
      </c>
      <c r="Q26" s="629">
        <v>2</v>
      </c>
      <c r="R26" s="623" t="s">
        <v>126</v>
      </c>
      <c r="S26" s="624">
        <v>3</v>
      </c>
      <c r="T26" s="630">
        <f t="shared" si="0"/>
        <v>0</v>
      </c>
      <c r="U26" s="631">
        <v>0</v>
      </c>
      <c r="V26" s="631">
        <v>0</v>
      </c>
      <c r="W26" s="631">
        <f t="shared" si="1"/>
        <v>0</v>
      </c>
      <c r="X26" s="631">
        <f t="shared" si="3"/>
        <v>1</v>
      </c>
      <c r="AB26" s="633">
        <f t="shared" si="2"/>
        <v>36</v>
      </c>
      <c r="AC26" s="637"/>
    </row>
    <row r="27" spans="1:30" s="636" customFormat="1" x14ac:dyDescent="0.25">
      <c r="A27" s="623" t="s">
        <v>127</v>
      </c>
      <c r="B27" s="623"/>
      <c r="C27" s="623"/>
      <c r="D27" s="623" t="s">
        <v>128</v>
      </c>
      <c r="E27" s="623" t="s">
        <v>83</v>
      </c>
      <c r="F27" s="623" t="s">
        <v>129</v>
      </c>
      <c r="G27" s="623" t="s">
        <v>130</v>
      </c>
      <c r="H27" s="623"/>
      <c r="I27" s="624"/>
      <c r="J27" s="625"/>
      <c r="K27" s="626">
        <v>5</v>
      </c>
      <c r="L27" s="634">
        <v>2003</v>
      </c>
      <c r="M27" s="623"/>
      <c r="N27" s="623"/>
      <c r="O27" s="623" t="s">
        <v>31</v>
      </c>
      <c r="P27" s="635">
        <v>1</v>
      </c>
      <c r="Q27" s="629">
        <v>2</v>
      </c>
      <c r="R27" s="623"/>
      <c r="S27" s="624">
        <v>3</v>
      </c>
      <c r="T27" s="630">
        <f t="shared" si="0"/>
        <v>0</v>
      </c>
      <c r="U27" s="631">
        <v>0</v>
      </c>
      <c r="V27" s="631">
        <v>0</v>
      </c>
      <c r="W27" s="631">
        <f t="shared" si="1"/>
        <v>0</v>
      </c>
      <c r="X27" s="631">
        <f t="shared" si="3"/>
        <v>1</v>
      </c>
      <c r="AB27" s="633">
        <f t="shared" si="2"/>
        <v>36</v>
      </c>
      <c r="AC27" s="637"/>
    </row>
    <row r="28" spans="1:30" s="636" customFormat="1" x14ac:dyDescent="0.25">
      <c r="A28" s="623" t="s">
        <v>131</v>
      </c>
      <c r="B28" s="623"/>
      <c r="C28" s="623"/>
      <c r="D28" s="623" t="s">
        <v>132</v>
      </c>
      <c r="E28" s="623" t="s">
        <v>133</v>
      </c>
      <c r="F28" s="623" t="s">
        <v>134</v>
      </c>
      <c r="G28" s="623"/>
      <c r="H28" s="623"/>
      <c r="I28" s="638"/>
      <c r="J28" s="625"/>
      <c r="K28" s="626">
        <v>5</v>
      </c>
      <c r="L28" s="634">
        <v>2003</v>
      </c>
      <c r="M28" s="623"/>
      <c r="N28" s="623"/>
      <c r="O28" s="623" t="s">
        <v>31</v>
      </c>
      <c r="P28" s="628">
        <v>1</v>
      </c>
      <c r="Q28" s="629">
        <v>2</v>
      </c>
      <c r="R28" s="629"/>
      <c r="S28" s="624">
        <v>3</v>
      </c>
      <c r="T28" s="630">
        <f t="shared" si="0"/>
        <v>0</v>
      </c>
      <c r="U28" s="631">
        <v>0</v>
      </c>
      <c r="V28" s="631">
        <v>0</v>
      </c>
      <c r="W28" s="631">
        <f t="shared" si="1"/>
        <v>0</v>
      </c>
      <c r="X28" s="631">
        <f t="shared" si="3"/>
        <v>1</v>
      </c>
      <c r="AB28" s="633">
        <f t="shared" si="2"/>
        <v>36</v>
      </c>
      <c r="AC28" s="637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3">
        <v>2</v>
      </c>
      <c r="R29" s="563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6" customFormat="1" x14ac:dyDescent="0.25">
      <c r="A30" s="623" t="s">
        <v>140</v>
      </c>
      <c r="B30" s="623"/>
      <c r="C30" s="623"/>
      <c r="D30" s="623" t="s">
        <v>141</v>
      </c>
      <c r="E30" s="623" t="s">
        <v>28</v>
      </c>
      <c r="F30" s="623" t="s">
        <v>142</v>
      </c>
      <c r="G30" s="623" t="s">
        <v>143</v>
      </c>
      <c r="H30" s="623" t="s">
        <v>139</v>
      </c>
      <c r="I30" s="638">
        <v>39072</v>
      </c>
      <c r="J30" s="625">
        <v>21</v>
      </c>
      <c r="K30" s="625">
        <v>12</v>
      </c>
      <c r="L30" s="627">
        <v>2006</v>
      </c>
      <c r="M30" s="623" t="s">
        <v>56</v>
      </c>
      <c r="N30" s="623">
        <v>30324</v>
      </c>
      <c r="O30" s="623" t="s">
        <v>31</v>
      </c>
      <c r="P30" s="635">
        <v>3316.16</v>
      </c>
      <c r="Q30" s="629">
        <v>2</v>
      </c>
      <c r="R30" s="629"/>
      <c r="S30" s="624">
        <v>3</v>
      </c>
      <c r="T30" s="630">
        <v>0</v>
      </c>
      <c r="U30" s="631">
        <v>3315.16</v>
      </c>
      <c r="V30" s="631">
        <v>3315.16</v>
      </c>
      <c r="W30" s="631">
        <f t="shared" si="1"/>
        <v>0</v>
      </c>
      <c r="X30" s="631">
        <v>1</v>
      </c>
      <c r="AB30" s="633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3">
        <v>2</v>
      </c>
      <c r="R31" s="563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3">
        <v>2</v>
      </c>
      <c r="R32" s="563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5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3">
        <v>2</v>
      </c>
      <c r="R33" s="563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5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3">
        <v>2</v>
      </c>
      <c r="R34" s="563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3">
        <v>2</v>
      </c>
      <c r="R35" s="563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3">
        <v>2</v>
      </c>
      <c r="R36" s="563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8">
        <v>9073</v>
      </c>
      <c r="Z36" s="558"/>
      <c r="AA36" s="558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3">
        <v>2</v>
      </c>
      <c r="R37" s="563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3">
        <v>2</v>
      </c>
      <c r="R38" s="563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3">
        <v>2</v>
      </c>
      <c r="R39" s="563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3">
        <v>2</v>
      </c>
      <c r="R40" s="563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3"/>
      <c r="R41" s="563"/>
      <c r="AB41" s="16"/>
      <c r="AC41" s="16"/>
    </row>
    <row r="42" spans="1:29" x14ac:dyDescent="0.25">
      <c r="A42" s="12"/>
      <c r="B42" s="12"/>
      <c r="Q42" s="563"/>
      <c r="R42" s="563"/>
      <c r="AB42" s="16"/>
      <c r="AC42" s="16"/>
    </row>
    <row r="43" spans="1:29" x14ac:dyDescent="0.25">
      <c r="A43" s="12"/>
      <c r="B43" s="12"/>
      <c r="Q43" s="563"/>
      <c r="R43" s="563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3"/>
      <c r="R48" s="563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3"/>
      <c r="R49" s="563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3"/>
      <c r="R50" s="563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3"/>
      <c r="R51" s="563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3"/>
      <c r="R52" s="563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3"/>
      <c r="R53" s="563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3"/>
      <c r="R54" s="563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3"/>
      <c r="R55" s="563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3"/>
      <c r="R56" s="563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3"/>
      <c r="R57" s="563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3"/>
      <c r="R58" s="563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5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5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5" customFormat="1" x14ac:dyDescent="0.25">
      <c r="A128" s="4"/>
      <c r="B128" s="12" t="s">
        <v>417</v>
      </c>
      <c r="C128" s="575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6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6" t="s">
        <v>420</v>
      </c>
      <c r="N138" s="40">
        <v>495</v>
      </c>
      <c r="O138" s="646" t="s">
        <v>31</v>
      </c>
      <c r="P138" s="647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6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6" t="s">
        <v>420</v>
      </c>
      <c r="N139" s="40">
        <v>496</v>
      </c>
      <c r="O139" s="646" t="s">
        <v>31</v>
      </c>
      <c r="P139" s="647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6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6" t="s">
        <v>420</v>
      </c>
      <c r="N143" s="40">
        <v>499</v>
      </c>
      <c r="O143" s="646" t="s">
        <v>31</v>
      </c>
      <c r="P143" s="647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6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6" t="s">
        <v>420</v>
      </c>
      <c r="N144" s="40">
        <v>500</v>
      </c>
      <c r="O144" s="646" t="s">
        <v>31</v>
      </c>
      <c r="P144" s="647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4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4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4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4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4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4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4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4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4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4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5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5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5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5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5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5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5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5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5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5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4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4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4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6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7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5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5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5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5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5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5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5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5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5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5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5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5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5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5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5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5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5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5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5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5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5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5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8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2"/>
      <c r="R233" s="612"/>
      <c r="S233" s="613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8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2"/>
      <c r="R234" s="612"/>
      <c r="S234" s="613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8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2"/>
      <c r="R235" s="612"/>
      <c r="S235" s="613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8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2"/>
      <c r="R236" s="612"/>
      <c r="S236" s="613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8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2"/>
      <c r="R237" s="612"/>
      <c r="S237" s="613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8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2"/>
      <c r="R238" s="612"/>
      <c r="S238" s="613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8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2"/>
      <c r="R239" s="612"/>
      <c r="S239" s="613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8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2"/>
      <c r="R240" s="612"/>
      <c r="S240" s="613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8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2"/>
      <c r="R241" s="612"/>
      <c r="S241" s="613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8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2"/>
      <c r="R242" s="612"/>
      <c r="S242" s="613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79" t="s">
        <v>618</v>
      </c>
      <c r="O243" s="76" t="s">
        <v>31</v>
      </c>
      <c r="P243" s="50">
        <v>6055</v>
      </c>
      <c r="Q243" s="612"/>
      <c r="R243" s="612"/>
      <c r="S243" s="613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2"/>
      <c r="R244" s="612"/>
      <c r="S244" s="613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2"/>
      <c r="R245" s="612"/>
      <c r="S245" s="613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1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2"/>
      <c r="R246" s="612"/>
      <c r="S246" s="613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2"/>
      <c r="R247" s="612"/>
      <c r="S247" s="613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2"/>
      <c r="R248" s="612"/>
      <c r="S248" s="613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2"/>
      <c r="R249" s="612"/>
      <c r="S249" s="613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2"/>
      <c r="R250" s="612"/>
      <c r="S250" s="613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2"/>
      <c r="R251" s="612"/>
      <c r="S251" s="613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2"/>
      <c r="R252" s="612"/>
      <c r="S252" s="613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2"/>
      <c r="R253" s="612"/>
      <c r="S253" s="613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2"/>
      <c r="R254" s="612"/>
      <c r="S254" s="613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2"/>
      <c r="R255" s="612"/>
      <c r="S255" s="613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2"/>
      <c r="R256" s="612"/>
      <c r="S256" s="613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2"/>
      <c r="R257" s="612"/>
      <c r="S257" s="613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2"/>
      <c r="R258" s="612"/>
      <c r="S258" s="613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2"/>
      <c r="R259" s="612"/>
      <c r="S259" s="613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2"/>
      <c r="R260" s="612"/>
      <c r="S260" s="613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2"/>
      <c r="R261" s="612"/>
      <c r="S261" s="613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2"/>
      <c r="R262" s="612"/>
      <c r="S262" s="613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2"/>
      <c r="R263" s="612"/>
      <c r="S263" s="613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2"/>
      <c r="R264" s="612"/>
      <c r="S264" s="613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2"/>
      <c r="R265" s="612"/>
      <c r="S265" s="613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2"/>
      <c r="R266" s="612"/>
      <c r="S266" s="613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0" t="s">
        <v>666</v>
      </c>
      <c r="E267" s="76" t="s">
        <v>28</v>
      </c>
      <c r="F267" s="80" t="s">
        <v>616</v>
      </c>
      <c r="G267" s="581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2" t="s">
        <v>668</v>
      </c>
      <c r="O267" s="76" t="s">
        <v>31</v>
      </c>
      <c r="P267" s="50">
        <v>4704.96</v>
      </c>
      <c r="Q267" s="612"/>
      <c r="R267" s="612"/>
      <c r="S267" s="613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0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2"/>
      <c r="R268" s="612"/>
      <c r="S268" s="613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2"/>
      <c r="R269" s="612"/>
      <c r="S269" s="613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2"/>
      <c r="R270" s="612"/>
      <c r="S270" s="613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3">
        <f>SUM(P233:P270)</f>
        <v>956869.7839999994</v>
      </c>
      <c r="Q271" s="584"/>
      <c r="R271" s="584"/>
      <c r="S271" s="614"/>
      <c r="T271" s="583">
        <f>SUM(T233:T270)</f>
        <v>0</v>
      </c>
      <c r="U271" s="583">
        <v>956831.7839999994</v>
      </c>
      <c r="V271" s="583">
        <f>SUM(V233:V270)</f>
        <v>956831.7839999994</v>
      </c>
      <c r="W271" s="583">
        <f>SUM(W233:W270)</f>
        <v>0</v>
      </c>
      <c r="X271" s="583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6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6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6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6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6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6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6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6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6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6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6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6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6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6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6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6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6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6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6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6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6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3"/>
      <c r="R310" s="563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>+V343-U343</f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>(((P348)-1)/3)/12*0</f>
        <v>0</v>
      </c>
      <c r="U348" s="5">
        <v>882443.44888888893</v>
      </c>
      <c r="V348" s="77">
        <v>992748.88</v>
      </c>
      <c r="W348" s="77">
        <v>110305.43111111107</v>
      </c>
      <c r="X348" s="77">
        <f t="shared" ref="X348:X356" si="40">P348-V348</f>
        <v>1</v>
      </c>
      <c r="Y348" s="93">
        <v>18050</v>
      </c>
      <c r="AB348" s="67">
        <f t="shared" ref="AB348:AB362" si="41">IF((DATEDIF(I348,AB$4,"m"))&gt;=36,36,(DATEDIF(I348,AB$4,"m")))</f>
        <v>36</v>
      </c>
    </row>
    <row r="349" spans="1:28" s="33" customFormat="1" ht="31.5" x14ac:dyDescent="0.25">
      <c r="A349" s="40"/>
      <c r="B349" s="40"/>
      <c r="C349" s="40"/>
      <c r="D349" s="585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>(((P349)-1)/3)/12*0</f>
        <v>0</v>
      </c>
      <c r="U349" s="5">
        <v>845525.5166666666</v>
      </c>
      <c r="V349" s="77">
        <v>981900.6</v>
      </c>
      <c r="W349" s="77">
        <f t="shared" ref="W349:W356" si="42">+V349-U349</f>
        <v>136375.08333333337</v>
      </c>
      <c r="X349" s="77">
        <f t="shared" si="40"/>
        <v>1</v>
      </c>
      <c r="Y349" s="92" t="s">
        <v>772</v>
      </c>
      <c r="AB349" s="67">
        <f t="shared" si="41"/>
        <v>36</v>
      </c>
    </row>
    <row r="350" spans="1:28" s="51" customFormat="1" x14ac:dyDescent="0.25">
      <c r="A350" s="40"/>
      <c r="B350" s="40"/>
      <c r="C350" s="40"/>
      <c r="D350" s="586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>(((P350)-1)/3)/12*0</f>
        <v>0</v>
      </c>
      <c r="U350" s="5">
        <v>53795.596747222218</v>
      </c>
      <c r="V350" s="77">
        <v>62472.305899999992</v>
      </c>
      <c r="W350" s="77">
        <f t="shared" si="42"/>
        <v>8676.7091527777739</v>
      </c>
      <c r="X350" s="77">
        <f t="shared" si="40"/>
        <v>1.000000000007276</v>
      </c>
      <c r="Y350" s="93" t="s">
        <v>779</v>
      </c>
      <c r="AB350" s="67">
        <f t="shared" si="41"/>
        <v>36</v>
      </c>
    </row>
    <row r="351" spans="1:28" s="51" customFormat="1" x14ac:dyDescent="0.25">
      <c r="A351" s="40"/>
      <c r="B351" s="40"/>
      <c r="C351" s="40"/>
      <c r="D351" s="586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ref="T351:T356" si="43">(((P351)-1)/3)/12*0</f>
        <v>0</v>
      </c>
      <c r="U351" s="5">
        <v>53795.596747222218</v>
      </c>
      <c r="V351" s="77">
        <v>62472.305899999992</v>
      </c>
      <c r="W351" s="77">
        <f>+V351-U351</f>
        <v>8676.7091527777739</v>
      </c>
      <c r="X351" s="77">
        <f t="shared" si="40"/>
        <v>1.000000000007276</v>
      </c>
      <c r="Y351" s="93" t="s">
        <v>779</v>
      </c>
      <c r="AB351" s="67">
        <f t="shared" si="41"/>
        <v>36</v>
      </c>
    </row>
    <row r="352" spans="1:28" s="51" customFormat="1" x14ac:dyDescent="0.25">
      <c r="A352" s="40"/>
      <c r="B352" s="40"/>
      <c r="C352" s="40"/>
      <c r="D352" s="586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3"/>
        <v>0</v>
      </c>
      <c r="U352" s="5">
        <v>53795.596747222218</v>
      </c>
      <c r="V352" s="77">
        <v>62472.305899999992</v>
      </c>
      <c r="W352" s="77">
        <f t="shared" si="42"/>
        <v>8676.7091527777739</v>
      </c>
      <c r="X352" s="77">
        <f t="shared" si="40"/>
        <v>1.000000000007276</v>
      </c>
      <c r="Y352" s="93" t="s">
        <v>779</v>
      </c>
      <c r="AB352" s="67">
        <f t="shared" si="41"/>
        <v>36</v>
      </c>
    </row>
    <row r="353" spans="1:28" s="51" customFormat="1" x14ac:dyDescent="0.25">
      <c r="A353" s="40"/>
      <c r="B353" s="40"/>
      <c r="C353" s="40"/>
      <c r="D353" s="586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3"/>
        <v>0</v>
      </c>
      <c r="U353" s="5">
        <v>53795.596747222218</v>
      </c>
      <c r="V353" s="77">
        <v>62472.305899999992</v>
      </c>
      <c r="W353" s="77">
        <f t="shared" si="42"/>
        <v>8676.7091527777739</v>
      </c>
      <c r="X353" s="77">
        <f t="shared" si="40"/>
        <v>1.000000000007276</v>
      </c>
      <c r="Y353" s="93" t="s">
        <v>779</v>
      </c>
      <c r="AB353" s="67">
        <f t="shared" si="41"/>
        <v>36</v>
      </c>
    </row>
    <row r="354" spans="1:28" s="51" customFormat="1" x14ac:dyDescent="0.25">
      <c r="A354" s="40"/>
      <c r="B354" s="40"/>
      <c r="C354" s="40"/>
      <c r="D354" s="586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>(((P354)-1)/3)/12*0</f>
        <v>0</v>
      </c>
      <c r="U354" s="5">
        <v>53795.596747222218</v>
      </c>
      <c r="V354" s="77">
        <v>62472.305899999992</v>
      </c>
      <c r="W354" s="77">
        <f t="shared" si="42"/>
        <v>8676.7091527777739</v>
      </c>
      <c r="X354" s="77">
        <f t="shared" si="40"/>
        <v>1.000000000007276</v>
      </c>
      <c r="Y354" s="93" t="s">
        <v>779</v>
      </c>
      <c r="AB354" s="67">
        <f t="shared" si="41"/>
        <v>36</v>
      </c>
    </row>
    <row r="355" spans="1:28" s="51" customFormat="1" x14ac:dyDescent="0.25">
      <c r="A355" s="40"/>
      <c r="B355" s="40"/>
      <c r="C355" s="40"/>
      <c r="D355" s="586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3"/>
        <v>0</v>
      </c>
      <c r="U355" s="5">
        <v>53795.596747222218</v>
      </c>
      <c r="V355" s="77">
        <v>62472.305899999992</v>
      </c>
      <c r="W355" s="77">
        <f t="shared" si="42"/>
        <v>8676.7091527777739</v>
      </c>
      <c r="X355" s="77">
        <f t="shared" si="40"/>
        <v>1.000000000007276</v>
      </c>
      <c r="Y355" s="93" t="s">
        <v>779</v>
      </c>
      <c r="AB355" s="67">
        <f t="shared" si="41"/>
        <v>36</v>
      </c>
    </row>
    <row r="356" spans="1:28" s="51" customFormat="1" x14ac:dyDescent="0.25">
      <c r="A356" s="40"/>
      <c r="B356" s="40"/>
      <c r="C356" s="40"/>
      <c r="D356" s="586" t="s">
        <v>785</v>
      </c>
      <c r="E356" s="587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3"/>
        <v>0</v>
      </c>
      <c r="U356" s="5">
        <v>36510.25</v>
      </c>
      <c r="V356" s="77">
        <v>42399</v>
      </c>
      <c r="W356" s="77">
        <f t="shared" si="42"/>
        <v>5888.75</v>
      </c>
      <c r="X356" s="77">
        <f t="shared" si="40"/>
        <v>1</v>
      </c>
      <c r="Y356" s="93"/>
      <c r="AB356" s="67">
        <f t="shared" si="41"/>
        <v>36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0</v>
      </c>
      <c r="U357" s="26">
        <v>2087252.7960388884</v>
      </c>
      <c r="V357" s="26">
        <f>SUM(V348:V356)</f>
        <v>2391882.3154000002</v>
      </c>
      <c r="W357" s="26">
        <f>SUM(W348:W356)</f>
        <v>304629.51936111116</v>
      </c>
      <c r="X357" s="26">
        <f>SUM(X348:X356)</f>
        <v>9.0000000000436557</v>
      </c>
      <c r="AB357" s="67">
        <f t="shared" si="41"/>
        <v>36</v>
      </c>
    </row>
    <row r="358" spans="1:28" s="33" customFormat="1" x14ac:dyDescent="0.25">
      <c r="A358" s="40"/>
      <c r="B358" s="40"/>
      <c r="C358" s="40"/>
      <c r="D358" s="585"/>
      <c r="E358" s="588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1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(((P359)-1)/3)/12*0</f>
        <v>0</v>
      </c>
      <c r="U359" s="5">
        <v>85426.25</v>
      </c>
      <c r="V359" s="77">
        <v>102511.5</v>
      </c>
      <c r="W359" s="77">
        <f>+V359-U359</f>
        <v>17085.25</v>
      </c>
      <c r="X359" s="77">
        <f>P359-V359</f>
        <v>1</v>
      </c>
      <c r="Y359" s="103" t="s">
        <v>797</v>
      </c>
      <c r="Z359" s="137"/>
      <c r="AB359" s="67">
        <f t="shared" si="41"/>
        <v>36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 t="shared" ref="T360:T362" si="44">(((P360)-1)/3)/12*0</f>
        <v>0</v>
      </c>
      <c r="U360" s="5">
        <v>85426.25</v>
      </c>
      <c r="V360" s="77">
        <v>102511.5</v>
      </c>
      <c r="W360" s="77">
        <f>+V360-U360</f>
        <v>17085.25</v>
      </c>
      <c r="X360" s="77">
        <f>P360-V360</f>
        <v>1</v>
      </c>
      <c r="Y360" s="103" t="s">
        <v>797</v>
      </c>
      <c r="Z360" s="137"/>
      <c r="AB360" s="67">
        <f t="shared" si="41"/>
        <v>36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 t="shared" si="44"/>
        <v>0</v>
      </c>
      <c r="U361" s="5">
        <v>85426.25</v>
      </c>
      <c r="V361" s="77">
        <v>102511.5</v>
      </c>
      <c r="W361" s="77">
        <f>+V361-U361</f>
        <v>17085.25</v>
      </c>
      <c r="X361" s="77">
        <f>P361-V361</f>
        <v>1</v>
      </c>
      <c r="Y361" s="103" t="s">
        <v>797</v>
      </c>
      <c r="Z361" s="137"/>
      <c r="AB361" s="67">
        <f t="shared" si="41"/>
        <v>36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 t="shared" si="44"/>
        <v>0</v>
      </c>
      <c r="U362" s="5">
        <v>85426.25</v>
      </c>
      <c r="V362" s="77">
        <v>102511.5</v>
      </c>
      <c r="W362" s="77">
        <f>+V362-U362</f>
        <v>17085.25</v>
      </c>
      <c r="X362" s="77">
        <f>P362-V362</f>
        <v>1</v>
      </c>
      <c r="Y362" s="103" t="s">
        <v>797</v>
      </c>
      <c r="Z362" s="137"/>
      <c r="AB362" s="67">
        <f t="shared" si="41"/>
        <v>36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0</v>
      </c>
      <c r="U363" s="26">
        <v>341705</v>
      </c>
      <c r="V363" s="26">
        <f>SUM(V359:V362)</f>
        <v>410046</v>
      </c>
      <c r="W363" s="26">
        <f>SUM(W359:W362)</f>
        <v>68341</v>
      </c>
      <c r="X363" s="26">
        <f>SUM(X359:X362)</f>
        <v>4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0</v>
      </c>
      <c r="U365" s="26">
        <v>3858824.0137277772</v>
      </c>
      <c r="V365" s="26">
        <f>+V363+V357+V348+V346</f>
        <v>4342099.9642000003</v>
      </c>
      <c r="W365" s="26">
        <f>+W363+W357+W348+W346</f>
        <v>483275.95047222223</v>
      </c>
      <c r="X365" s="26">
        <f>+X363+X357+X348+X346</f>
        <v>39.000000000043656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0</v>
      </c>
      <c r="U367" s="86">
        <v>17191940.366406664</v>
      </c>
      <c r="V367" s="86">
        <f>+V365+V318</f>
        <v>17675216.316878889</v>
      </c>
      <c r="W367" s="86">
        <f>+W365+W318</f>
        <v>483275.95047222223</v>
      </c>
      <c r="X367" s="86">
        <f>+X365+X318</f>
        <v>315.00000000017917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204948.81944444447</v>
      </c>
      <c r="W370" s="77">
        <f>+V370-U370</f>
        <v>90177.480555555565</v>
      </c>
      <c r="X370" s="77">
        <f>P370-V370</f>
        <v>90178.480555555521</v>
      </c>
      <c r="Y370" s="104" t="s">
        <v>808</v>
      </c>
      <c r="AB370" s="67">
        <f>IF((DATEDIF(I370,AB$4,"m"))&gt;=36,36,(DATEDIF(I370,AB$4,"m")))</f>
        <v>25</v>
      </c>
    </row>
    <row r="371" spans="1:28" s="111" customFormat="1" x14ac:dyDescent="0.25">
      <c r="A371" s="98"/>
      <c r="B371" s="98"/>
      <c r="C371" s="98"/>
      <c r="D371" s="589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204948.81944444447</v>
      </c>
      <c r="W371" s="113">
        <f>SUM(W370)</f>
        <v>90177.480555555565</v>
      </c>
      <c r="X371" s="113">
        <f>SUM(X370)</f>
        <v>90178.480555555521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6968.3333333333339</v>
      </c>
      <c r="W373" s="77">
        <f>+V373-U373</f>
        <v>3193.8194444444448</v>
      </c>
      <c r="X373" s="77">
        <f>P373-V373</f>
        <v>3485.1666666666661</v>
      </c>
      <c r="Y373" s="33" t="s">
        <v>813</v>
      </c>
      <c r="AB373" s="67">
        <f>IF((DATEDIF(I373,AB$4,"m"))&gt;=36,36,(DATEDIF(I373,AB$4,"m")))</f>
        <v>24</v>
      </c>
    </row>
    <row r="374" spans="1:28" s="111" customFormat="1" x14ac:dyDescent="0.25">
      <c r="A374" s="98"/>
      <c r="B374" s="98"/>
      <c r="C374" s="98"/>
      <c r="D374" s="589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6968.3333333333339</v>
      </c>
      <c r="W374" s="113">
        <f>SUM(W372:W373)</f>
        <v>3193.8194444444448</v>
      </c>
      <c r="X374" s="113">
        <f>SUM(X372:X373)</f>
        <v>3485.1666666666661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89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0">
        <f>+P371+P374</f>
        <v>305580.79999999999</v>
      </c>
      <c r="Q376" s="615"/>
      <c r="R376" s="615"/>
      <c r="S376" s="103"/>
      <c r="T376" s="590">
        <f>+T371+T374</f>
        <v>8488.3000000000011</v>
      </c>
      <c r="U376" s="590">
        <v>118545.85277777779</v>
      </c>
      <c r="V376" s="590">
        <f>+V371+V374</f>
        <v>211917.15277777781</v>
      </c>
      <c r="W376" s="590">
        <f>+W371+W374</f>
        <v>93371.3</v>
      </c>
      <c r="X376" s="590">
        <f>+X371+X374</f>
        <v>93663.647222222193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5">+P367+P376</f>
        <v>16972043.097989999</v>
      </c>
      <c r="Q378" s="28"/>
      <c r="R378" s="28"/>
      <c r="S378" s="28"/>
      <c r="T378" s="86">
        <f>+T367+T376</f>
        <v>8488.3000000000011</v>
      </c>
      <c r="U378" s="86">
        <v>17310486.219184443</v>
      </c>
      <c r="V378" s="86">
        <f t="shared" ref="V378:X378" si="46">+V367+V376</f>
        <v>17887133.469656665</v>
      </c>
      <c r="W378" s="86">
        <f t="shared" si="46"/>
        <v>576647.25047222222</v>
      </c>
      <c r="X378" s="86">
        <f t="shared" si="46"/>
        <v>93978.647222222367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2750</v>
      </c>
      <c r="E380" s="97"/>
      <c r="F380" s="97" t="s">
        <v>2751</v>
      </c>
      <c r="G380" s="97" t="s">
        <v>2752</v>
      </c>
      <c r="H380" s="97" t="s">
        <v>2753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2754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79612.756666666668</v>
      </c>
      <c r="W380" s="77">
        <f>+V380-U380</f>
        <v>39806.378333333334</v>
      </c>
      <c r="X380" s="77">
        <f>P380-V380</f>
        <v>50663.66333333333</v>
      </c>
      <c r="Y380" s="104" t="s">
        <v>808</v>
      </c>
      <c r="AB380" s="67">
        <f>IF((DATEDIF(I380,AB$4,"m"))&gt;=36,36,(DATEDIF(I380,AB$4,"m")))</f>
        <v>22</v>
      </c>
    </row>
    <row r="381" spans="1:28" s="111" customFormat="1" x14ac:dyDescent="0.25">
      <c r="A381" s="98"/>
      <c r="B381" s="98"/>
      <c r="C381" s="98"/>
      <c r="D381" s="589" t="s">
        <v>2755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79612.756666666668</v>
      </c>
      <c r="W381" s="113">
        <f>SUM(W380)</f>
        <v>39806.378333333334</v>
      </c>
      <c r="X381" s="113">
        <f>SUM(X380)</f>
        <v>50663.66333333333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2760</v>
      </c>
      <c r="E383" s="97" t="s">
        <v>2761</v>
      </c>
      <c r="F383" s="97" t="s">
        <v>2762</v>
      </c>
      <c r="G383" s="97" t="s">
        <v>2763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2764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16027.666666666666</v>
      </c>
      <c r="W383" s="77">
        <f>+V383-U383</f>
        <v>8395.4444444444453</v>
      </c>
      <c r="X383" s="77">
        <f>P383-V383</f>
        <v>11449.333333333334</v>
      </c>
      <c r="Y383" s="104"/>
      <c r="AB383" s="67">
        <f>IF((DATEDIF(I383,AB$4,"m"))&gt;=36,36,(DATEDIF(I383,AB$4,"m")))</f>
        <v>21</v>
      </c>
    </row>
    <row r="384" spans="1:28" s="111" customFormat="1" x14ac:dyDescent="0.25">
      <c r="A384" s="98"/>
      <c r="B384" s="98"/>
      <c r="C384" s="98"/>
      <c r="D384" s="589" t="s">
        <v>2765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16027.666666666666</v>
      </c>
      <c r="W384" s="113">
        <f>SUM(W383)</f>
        <v>8395.4444444444453</v>
      </c>
      <c r="X384" s="113">
        <f>SUM(X383)</f>
        <v>11449.333333333334</v>
      </c>
      <c r="AB384" s="137"/>
    </row>
    <row r="385" spans="1:28" s="111" customFormat="1" x14ac:dyDescent="0.25">
      <c r="A385" s="98"/>
      <c r="B385" s="98"/>
      <c r="C385" s="98"/>
      <c r="D385" s="589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2766</v>
      </c>
      <c r="E386" s="97"/>
      <c r="F386" s="97" t="s">
        <v>2767</v>
      </c>
      <c r="G386" s="97"/>
      <c r="H386" s="40" t="s">
        <v>2768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2769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165079.43333333332</v>
      </c>
      <c r="W386" s="77">
        <f>+V386-U386</f>
        <v>90793.688333333324</v>
      </c>
      <c r="X386" s="77">
        <f>P386-V386</f>
        <v>132064.54666666666</v>
      </c>
      <c r="Y386" s="104"/>
      <c r="AB386" s="67">
        <f>IF((DATEDIF(I386,AB$4,"m"))&gt;=36,36,(DATEDIF(I386,AB$4,"m")))</f>
        <v>20</v>
      </c>
    </row>
    <row r="387" spans="1:28" s="103" customFormat="1" ht="14.25" customHeight="1" x14ac:dyDescent="0.25">
      <c r="A387" s="97"/>
      <c r="B387" s="97"/>
      <c r="C387" s="97"/>
      <c r="D387" s="7" t="s">
        <v>2770</v>
      </c>
      <c r="E387" s="97" t="s">
        <v>83</v>
      </c>
      <c r="F387" s="97" t="s">
        <v>2771</v>
      </c>
      <c r="G387" s="201" t="s">
        <v>2772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2773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22654.055555555555</v>
      </c>
      <c r="W387" s="77">
        <f>+V387-U387</f>
        <v>12459.730555555554</v>
      </c>
      <c r="X387" s="77">
        <f>P387-V387</f>
        <v>18124.244444444448</v>
      </c>
      <c r="Y387" s="104"/>
      <c r="AB387" s="67">
        <f>IF((DATEDIF(I387,AB$4,"m"))&gt;=36,36,(DATEDIF(I387,AB$4,"m")))</f>
        <v>20</v>
      </c>
    </row>
    <row r="388" spans="1:28" s="103" customFormat="1" ht="14.25" customHeight="1" x14ac:dyDescent="0.25">
      <c r="A388" s="97"/>
      <c r="B388" s="97"/>
      <c r="C388" s="97"/>
      <c r="D388" s="7" t="s">
        <v>2770</v>
      </c>
      <c r="E388" s="97" t="s">
        <v>83</v>
      </c>
      <c r="F388" s="97" t="s">
        <v>2771</v>
      </c>
      <c r="G388" s="201" t="s">
        <v>2774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2773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7">(((P388)-1)/3)/12</f>
        <v>1132.7027777777778</v>
      </c>
      <c r="U388" s="5">
        <v>10194.325000000001</v>
      </c>
      <c r="V388" s="77">
        <f t="shared" ref="V388:V417" si="48">T388*AB388</f>
        <v>22654.055555555555</v>
      </c>
      <c r="W388" s="77">
        <f t="shared" ref="W388:W417" si="49">+V388-U388</f>
        <v>12459.730555555554</v>
      </c>
      <c r="X388" s="77">
        <f t="shared" ref="X388:X417" si="50">P388-V388</f>
        <v>18124.244444444448</v>
      </c>
      <c r="Y388" s="104"/>
      <c r="AB388" s="67">
        <f t="shared" ref="AB388:AB416" si="51">IF((DATEDIF(I388,AB$4,"m"))&gt;=36,36,(DATEDIF(I388,AB$4,"m")))</f>
        <v>20</v>
      </c>
    </row>
    <row r="389" spans="1:28" s="103" customFormat="1" ht="14.25" customHeight="1" x14ac:dyDescent="0.25">
      <c r="A389" s="97"/>
      <c r="B389" s="97"/>
      <c r="C389" s="97"/>
      <c r="D389" s="7" t="s">
        <v>2770</v>
      </c>
      <c r="E389" s="97" t="s">
        <v>83</v>
      </c>
      <c r="F389" s="97" t="s">
        <v>2771</v>
      </c>
      <c r="G389" s="201" t="s">
        <v>2775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2773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7"/>
        <v>1132.7027777777778</v>
      </c>
      <c r="U389" s="5">
        <v>10194.325000000001</v>
      </c>
      <c r="V389" s="77">
        <f t="shared" si="48"/>
        <v>22654.055555555555</v>
      </c>
      <c r="W389" s="77">
        <f t="shared" si="49"/>
        <v>12459.730555555554</v>
      </c>
      <c r="X389" s="77">
        <f t="shared" si="50"/>
        <v>18124.244444444448</v>
      </c>
      <c r="Y389" s="104"/>
      <c r="AB389" s="67">
        <f t="shared" si="51"/>
        <v>20</v>
      </c>
    </row>
    <row r="390" spans="1:28" s="103" customFormat="1" ht="14.25" customHeight="1" x14ac:dyDescent="0.25">
      <c r="A390" s="97"/>
      <c r="B390" s="97"/>
      <c r="C390" s="97"/>
      <c r="D390" s="7" t="s">
        <v>2770</v>
      </c>
      <c r="E390" s="97" t="s">
        <v>83</v>
      </c>
      <c r="F390" s="97" t="s">
        <v>2771</v>
      </c>
      <c r="G390" s="201" t="s">
        <v>2776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2773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7"/>
        <v>1132.7027777777778</v>
      </c>
      <c r="U390" s="5">
        <v>10194.325000000001</v>
      </c>
      <c r="V390" s="77">
        <f t="shared" si="48"/>
        <v>22654.055555555555</v>
      </c>
      <c r="W390" s="77">
        <f t="shared" si="49"/>
        <v>12459.730555555554</v>
      </c>
      <c r="X390" s="77">
        <f t="shared" si="50"/>
        <v>18124.244444444448</v>
      </c>
      <c r="Y390" s="104"/>
      <c r="AB390" s="67">
        <f t="shared" si="51"/>
        <v>20</v>
      </c>
    </row>
    <row r="391" spans="1:28" s="103" customFormat="1" ht="14.25" customHeight="1" x14ac:dyDescent="0.25">
      <c r="A391" s="97"/>
      <c r="B391" s="97"/>
      <c r="C391" s="97"/>
      <c r="D391" s="7" t="s">
        <v>2770</v>
      </c>
      <c r="E391" s="97" t="s">
        <v>83</v>
      </c>
      <c r="F391" s="97" t="s">
        <v>2771</v>
      </c>
      <c r="G391" s="201" t="s">
        <v>2777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2773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7"/>
        <v>1132.7027777777778</v>
      </c>
      <c r="U391" s="5">
        <v>10194.325000000001</v>
      </c>
      <c r="V391" s="77">
        <f t="shared" si="48"/>
        <v>22654.055555555555</v>
      </c>
      <c r="W391" s="77">
        <f t="shared" si="49"/>
        <v>12459.730555555554</v>
      </c>
      <c r="X391" s="77">
        <f t="shared" si="50"/>
        <v>18124.244444444448</v>
      </c>
      <c r="Y391" s="104"/>
      <c r="AB391" s="67">
        <f t="shared" si="51"/>
        <v>20</v>
      </c>
    </row>
    <row r="392" spans="1:28" s="103" customFormat="1" ht="14.25" customHeight="1" x14ac:dyDescent="0.25">
      <c r="A392" s="97"/>
      <c r="B392" s="97"/>
      <c r="C392" s="97"/>
      <c r="D392" s="7" t="s">
        <v>2770</v>
      </c>
      <c r="E392" s="97" t="s">
        <v>83</v>
      </c>
      <c r="F392" s="97" t="s">
        <v>2771</v>
      </c>
      <c r="G392" s="201" t="s">
        <v>2778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2773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7"/>
        <v>1132.7027777777778</v>
      </c>
      <c r="U392" s="5">
        <v>10194.325000000001</v>
      </c>
      <c r="V392" s="77">
        <f t="shared" si="48"/>
        <v>22654.055555555555</v>
      </c>
      <c r="W392" s="77">
        <f t="shared" si="49"/>
        <v>12459.730555555554</v>
      </c>
      <c r="X392" s="77">
        <f t="shared" si="50"/>
        <v>18124.244444444448</v>
      </c>
      <c r="Y392" s="104"/>
      <c r="AB392" s="67">
        <f t="shared" si="51"/>
        <v>20</v>
      </c>
    </row>
    <row r="393" spans="1:28" s="103" customFormat="1" ht="14.25" customHeight="1" x14ac:dyDescent="0.25">
      <c r="A393" s="97"/>
      <c r="B393" s="97"/>
      <c r="C393" s="97"/>
      <c r="D393" s="7" t="s">
        <v>2770</v>
      </c>
      <c r="E393" s="97" t="s">
        <v>83</v>
      </c>
      <c r="F393" s="97" t="s">
        <v>2771</v>
      </c>
      <c r="G393" s="201" t="s">
        <v>2779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2773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7"/>
        <v>1132.7027777777778</v>
      </c>
      <c r="U393" s="5">
        <v>10194.325000000001</v>
      </c>
      <c r="V393" s="77">
        <f t="shared" si="48"/>
        <v>22654.055555555555</v>
      </c>
      <c r="W393" s="77">
        <f t="shared" si="49"/>
        <v>12459.730555555554</v>
      </c>
      <c r="X393" s="77">
        <f t="shared" si="50"/>
        <v>18124.244444444448</v>
      </c>
      <c r="Y393" s="104"/>
      <c r="AB393" s="67">
        <f t="shared" si="51"/>
        <v>20</v>
      </c>
    </row>
    <row r="394" spans="1:28" s="103" customFormat="1" ht="14.25" customHeight="1" x14ac:dyDescent="0.25">
      <c r="A394" s="97"/>
      <c r="B394" s="97"/>
      <c r="C394" s="97"/>
      <c r="D394" s="7" t="s">
        <v>2770</v>
      </c>
      <c r="E394" s="97" t="s">
        <v>83</v>
      </c>
      <c r="F394" s="97" t="s">
        <v>2771</v>
      </c>
      <c r="G394" s="201" t="s">
        <v>2780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2773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7"/>
        <v>1132.7027777777778</v>
      </c>
      <c r="U394" s="5">
        <v>10194.325000000001</v>
      </c>
      <c r="V394" s="77">
        <f t="shared" si="48"/>
        <v>22654.055555555555</v>
      </c>
      <c r="W394" s="77">
        <f t="shared" si="49"/>
        <v>12459.730555555554</v>
      </c>
      <c r="X394" s="77">
        <f t="shared" si="50"/>
        <v>18124.244444444448</v>
      </c>
      <c r="Y394" s="104"/>
      <c r="AB394" s="67">
        <f t="shared" si="51"/>
        <v>20</v>
      </c>
    </row>
    <row r="395" spans="1:28" s="103" customFormat="1" ht="14.25" customHeight="1" x14ac:dyDescent="0.25">
      <c r="A395" s="97"/>
      <c r="B395" s="97"/>
      <c r="C395" s="97"/>
      <c r="D395" s="7" t="s">
        <v>2770</v>
      </c>
      <c r="E395" s="97" t="s">
        <v>83</v>
      </c>
      <c r="F395" s="97" t="s">
        <v>2771</v>
      </c>
      <c r="G395" s="201" t="s">
        <v>2781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2773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7"/>
        <v>1132.7027777777778</v>
      </c>
      <c r="U395" s="5">
        <v>10194.325000000001</v>
      </c>
      <c r="V395" s="77">
        <f t="shared" si="48"/>
        <v>22654.055555555555</v>
      </c>
      <c r="W395" s="77">
        <f t="shared" si="49"/>
        <v>12459.730555555554</v>
      </c>
      <c r="X395" s="77">
        <f t="shared" si="50"/>
        <v>18124.244444444448</v>
      </c>
      <c r="Y395" s="104"/>
      <c r="AB395" s="67">
        <f t="shared" si="51"/>
        <v>20</v>
      </c>
    </row>
    <row r="396" spans="1:28" s="103" customFormat="1" ht="14.25" customHeight="1" x14ac:dyDescent="0.25">
      <c r="A396" s="97"/>
      <c r="B396" s="97"/>
      <c r="C396" s="97"/>
      <c r="D396" s="7" t="s">
        <v>2770</v>
      </c>
      <c r="E396" s="97" t="s">
        <v>83</v>
      </c>
      <c r="F396" s="97" t="s">
        <v>2771</v>
      </c>
      <c r="G396" s="201" t="s">
        <v>2782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2773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7"/>
        <v>1132.7027777777778</v>
      </c>
      <c r="U396" s="5">
        <v>10194.325000000001</v>
      </c>
      <c r="V396" s="77">
        <f t="shared" si="48"/>
        <v>22654.055555555555</v>
      </c>
      <c r="W396" s="77">
        <f t="shared" si="49"/>
        <v>12459.730555555554</v>
      </c>
      <c r="X396" s="77">
        <f t="shared" si="50"/>
        <v>18124.244444444448</v>
      </c>
      <c r="Y396" s="104"/>
      <c r="AB396" s="67">
        <f t="shared" si="51"/>
        <v>20</v>
      </c>
    </row>
    <row r="397" spans="1:28" s="103" customFormat="1" ht="14.25" customHeight="1" x14ac:dyDescent="0.25">
      <c r="A397" s="97"/>
      <c r="B397" s="97"/>
      <c r="C397" s="97"/>
      <c r="D397" s="7" t="s">
        <v>2770</v>
      </c>
      <c r="E397" s="97" t="s">
        <v>83</v>
      </c>
      <c r="F397" s="97" t="s">
        <v>2771</v>
      </c>
      <c r="G397" s="201" t="s">
        <v>2783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2773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7"/>
        <v>1132.7027777777778</v>
      </c>
      <c r="U397" s="5">
        <v>10194.325000000001</v>
      </c>
      <c r="V397" s="77">
        <f t="shared" si="48"/>
        <v>22654.055555555555</v>
      </c>
      <c r="W397" s="77">
        <f t="shared" si="49"/>
        <v>12459.730555555554</v>
      </c>
      <c r="X397" s="77">
        <f t="shared" si="50"/>
        <v>18124.244444444448</v>
      </c>
      <c r="Y397" s="104"/>
      <c r="AB397" s="67">
        <f t="shared" si="51"/>
        <v>20</v>
      </c>
    </row>
    <row r="398" spans="1:28" s="103" customFormat="1" ht="14.25" customHeight="1" x14ac:dyDescent="0.25">
      <c r="A398" s="97"/>
      <c r="B398" s="97"/>
      <c r="C398" s="97"/>
      <c r="D398" s="7" t="s">
        <v>2770</v>
      </c>
      <c r="E398" s="97" t="s">
        <v>83</v>
      </c>
      <c r="F398" s="97" t="s">
        <v>2771</v>
      </c>
      <c r="G398" s="201" t="s">
        <v>2784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2773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7"/>
        <v>1132.7027777777778</v>
      </c>
      <c r="U398" s="5">
        <v>10194.325000000001</v>
      </c>
      <c r="V398" s="77">
        <f t="shared" si="48"/>
        <v>22654.055555555555</v>
      </c>
      <c r="W398" s="77">
        <f t="shared" si="49"/>
        <v>12459.730555555554</v>
      </c>
      <c r="X398" s="77">
        <f t="shared" si="50"/>
        <v>18124.244444444448</v>
      </c>
      <c r="Y398" s="104"/>
      <c r="AB398" s="67">
        <f t="shared" si="51"/>
        <v>20</v>
      </c>
    </row>
    <row r="399" spans="1:28" s="103" customFormat="1" ht="14.25" customHeight="1" x14ac:dyDescent="0.25">
      <c r="A399" s="97"/>
      <c r="B399" s="97"/>
      <c r="C399" s="97"/>
      <c r="D399" s="7" t="s">
        <v>2770</v>
      </c>
      <c r="E399" s="97" t="s">
        <v>83</v>
      </c>
      <c r="F399" s="97" t="s">
        <v>2771</v>
      </c>
      <c r="G399" s="201" t="s">
        <v>2785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2773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7"/>
        <v>1132.7027777777778</v>
      </c>
      <c r="U399" s="5">
        <v>10194.325000000001</v>
      </c>
      <c r="V399" s="77">
        <f t="shared" si="48"/>
        <v>22654.055555555555</v>
      </c>
      <c r="W399" s="77">
        <f t="shared" si="49"/>
        <v>12459.730555555554</v>
      </c>
      <c r="X399" s="77">
        <f t="shared" si="50"/>
        <v>18124.244444444448</v>
      </c>
      <c r="Y399" s="104"/>
      <c r="AB399" s="67">
        <f t="shared" si="51"/>
        <v>20</v>
      </c>
    </row>
    <row r="400" spans="1:28" s="103" customFormat="1" ht="14.25" customHeight="1" x14ac:dyDescent="0.25">
      <c r="A400" s="97"/>
      <c r="B400" s="97"/>
      <c r="C400" s="97"/>
      <c r="D400" s="7" t="s">
        <v>2770</v>
      </c>
      <c r="E400" s="97" t="s">
        <v>83</v>
      </c>
      <c r="F400" s="97" t="s">
        <v>2771</v>
      </c>
      <c r="G400" s="201" t="s">
        <v>2786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2773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7"/>
        <v>1132.7027777777778</v>
      </c>
      <c r="U400" s="5">
        <v>10194.325000000001</v>
      </c>
      <c r="V400" s="77">
        <f t="shared" si="48"/>
        <v>22654.055555555555</v>
      </c>
      <c r="W400" s="77">
        <f t="shared" si="49"/>
        <v>12459.730555555554</v>
      </c>
      <c r="X400" s="77">
        <f t="shared" si="50"/>
        <v>18124.244444444448</v>
      </c>
      <c r="Y400" s="104"/>
      <c r="AB400" s="67">
        <f t="shared" si="51"/>
        <v>20</v>
      </c>
    </row>
    <row r="401" spans="1:28" s="103" customFormat="1" ht="14.25" customHeight="1" x14ac:dyDescent="0.25">
      <c r="A401" s="97"/>
      <c r="B401" s="97"/>
      <c r="C401" s="97"/>
      <c r="D401" s="7" t="s">
        <v>2770</v>
      </c>
      <c r="E401" s="97" t="s">
        <v>83</v>
      </c>
      <c r="F401" s="97" t="s">
        <v>2771</v>
      </c>
      <c r="G401" s="201" t="s">
        <v>2787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2773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7"/>
        <v>1132.7027777777778</v>
      </c>
      <c r="U401" s="5">
        <v>10194.325000000001</v>
      </c>
      <c r="V401" s="77">
        <f t="shared" si="48"/>
        <v>22654.055555555555</v>
      </c>
      <c r="W401" s="77">
        <f t="shared" si="49"/>
        <v>12459.730555555554</v>
      </c>
      <c r="X401" s="77">
        <f t="shared" si="50"/>
        <v>18124.244444444448</v>
      </c>
      <c r="Y401" s="104"/>
      <c r="AB401" s="67">
        <f t="shared" si="51"/>
        <v>20</v>
      </c>
    </row>
    <row r="402" spans="1:28" s="103" customFormat="1" ht="14.25" customHeight="1" x14ac:dyDescent="0.25">
      <c r="A402" s="97"/>
      <c r="B402" s="97"/>
      <c r="C402" s="97"/>
      <c r="D402" s="7" t="s">
        <v>2788</v>
      </c>
      <c r="E402" s="97" t="s">
        <v>83</v>
      </c>
      <c r="F402" s="97" t="s">
        <v>2789</v>
      </c>
      <c r="G402" s="97" t="s">
        <v>2790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2773</v>
      </c>
      <c r="O402" s="97" t="s">
        <v>796</v>
      </c>
      <c r="P402" s="102">
        <v>5287.11</v>
      </c>
      <c r="Q402" s="102"/>
      <c r="S402" s="103">
        <v>3</v>
      </c>
      <c r="T402" s="30">
        <f t="shared" si="47"/>
        <v>146.83638888888888</v>
      </c>
      <c r="U402" s="5">
        <v>1321.5274999999999</v>
      </c>
      <c r="V402" s="77">
        <f t="shared" si="48"/>
        <v>2936.7277777777776</v>
      </c>
      <c r="W402" s="77">
        <f t="shared" si="49"/>
        <v>1615.2002777777777</v>
      </c>
      <c r="X402" s="77">
        <f t="shared" si="50"/>
        <v>2350.382222222222</v>
      </c>
      <c r="Y402" s="104"/>
      <c r="AB402" s="67">
        <f t="shared" si="51"/>
        <v>20</v>
      </c>
    </row>
    <row r="403" spans="1:28" s="103" customFormat="1" ht="14.25" customHeight="1" x14ac:dyDescent="0.25">
      <c r="A403" s="97"/>
      <c r="B403" s="97"/>
      <c r="C403" s="97"/>
      <c r="D403" s="7" t="s">
        <v>2788</v>
      </c>
      <c r="E403" s="97" t="s">
        <v>83</v>
      </c>
      <c r="F403" s="97" t="s">
        <v>2789</v>
      </c>
      <c r="G403" s="97" t="s">
        <v>2791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2773</v>
      </c>
      <c r="O403" s="97" t="s">
        <v>796</v>
      </c>
      <c r="P403" s="102">
        <v>5287.11</v>
      </c>
      <c r="Q403" s="102"/>
      <c r="S403" s="103">
        <v>3</v>
      </c>
      <c r="T403" s="30">
        <f t="shared" si="47"/>
        <v>146.83638888888888</v>
      </c>
      <c r="U403" s="5">
        <v>1321.5274999999999</v>
      </c>
      <c r="V403" s="77">
        <f t="shared" si="48"/>
        <v>2936.7277777777776</v>
      </c>
      <c r="W403" s="77">
        <f t="shared" si="49"/>
        <v>1615.2002777777777</v>
      </c>
      <c r="X403" s="77">
        <f t="shared" si="50"/>
        <v>2350.382222222222</v>
      </c>
      <c r="Y403" s="104"/>
      <c r="AB403" s="67">
        <f t="shared" si="51"/>
        <v>20</v>
      </c>
    </row>
    <row r="404" spans="1:28" s="103" customFormat="1" ht="14.25" customHeight="1" x14ac:dyDescent="0.25">
      <c r="A404" s="97"/>
      <c r="B404" s="97"/>
      <c r="C404" s="97"/>
      <c r="D404" s="7" t="s">
        <v>2788</v>
      </c>
      <c r="E404" s="97" t="s">
        <v>83</v>
      </c>
      <c r="F404" s="97" t="s">
        <v>2789</v>
      </c>
      <c r="G404" s="97" t="s">
        <v>2792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2773</v>
      </c>
      <c r="O404" s="97" t="s">
        <v>796</v>
      </c>
      <c r="P404" s="102">
        <v>5287.11</v>
      </c>
      <c r="Q404" s="102"/>
      <c r="S404" s="103">
        <v>3</v>
      </c>
      <c r="T404" s="30">
        <f t="shared" si="47"/>
        <v>146.83638888888888</v>
      </c>
      <c r="U404" s="5">
        <v>1321.5274999999999</v>
      </c>
      <c r="V404" s="77">
        <f t="shared" si="48"/>
        <v>2936.7277777777776</v>
      </c>
      <c r="W404" s="77">
        <f t="shared" si="49"/>
        <v>1615.2002777777777</v>
      </c>
      <c r="X404" s="77">
        <f t="shared" si="50"/>
        <v>2350.382222222222</v>
      </c>
      <c r="Y404" s="104"/>
      <c r="AB404" s="67">
        <f t="shared" si="51"/>
        <v>20</v>
      </c>
    </row>
    <row r="405" spans="1:28" s="103" customFormat="1" ht="14.25" customHeight="1" x14ac:dyDescent="0.25">
      <c r="A405" s="97"/>
      <c r="B405" s="97"/>
      <c r="C405" s="97"/>
      <c r="D405" s="7" t="s">
        <v>2788</v>
      </c>
      <c r="E405" s="97" t="s">
        <v>83</v>
      </c>
      <c r="F405" s="97" t="s">
        <v>2789</v>
      </c>
      <c r="G405" s="97" t="s">
        <v>2793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2773</v>
      </c>
      <c r="O405" s="97" t="s">
        <v>796</v>
      </c>
      <c r="P405" s="102">
        <v>5287.11</v>
      </c>
      <c r="Q405" s="102"/>
      <c r="S405" s="103">
        <v>3</v>
      </c>
      <c r="T405" s="30">
        <f t="shared" si="47"/>
        <v>146.83638888888888</v>
      </c>
      <c r="U405" s="5">
        <v>1321.5274999999999</v>
      </c>
      <c r="V405" s="77">
        <f t="shared" si="48"/>
        <v>2936.7277777777776</v>
      </c>
      <c r="W405" s="77">
        <f t="shared" si="49"/>
        <v>1615.2002777777777</v>
      </c>
      <c r="X405" s="77">
        <f t="shared" si="50"/>
        <v>2350.382222222222</v>
      </c>
      <c r="Y405" s="104"/>
      <c r="AB405" s="67">
        <f t="shared" si="51"/>
        <v>20</v>
      </c>
    </row>
    <row r="406" spans="1:28" s="103" customFormat="1" ht="14.25" customHeight="1" x14ac:dyDescent="0.25">
      <c r="A406" s="97"/>
      <c r="B406" s="97"/>
      <c r="C406" s="97"/>
      <c r="D406" s="7" t="s">
        <v>2788</v>
      </c>
      <c r="E406" s="97" t="s">
        <v>83</v>
      </c>
      <c r="F406" s="97" t="s">
        <v>2789</v>
      </c>
      <c r="G406" s="97" t="s">
        <v>2794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2773</v>
      </c>
      <c r="O406" s="97" t="s">
        <v>796</v>
      </c>
      <c r="P406" s="102">
        <v>5287.11</v>
      </c>
      <c r="Q406" s="102"/>
      <c r="S406" s="103">
        <v>3</v>
      </c>
      <c r="T406" s="30">
        <f t="shared" si="47"/>
        <v>146.83638888888888</v>
      </c>
      <c r="U406" s="5">
        <v>1321.5274999999999</v>
      </c>
      <c r="V406" s="77">
        <f t="shared" si="48"/>
        <v>2936.7277777777776</v>
      </c>
      <c r="W406" s="77">
        <f t="shared" si="49"/>
        <v>1615.2002777777777</v>
      </c>
      <c r="X406" s="77">
        <f t="shared" si="50"/>
        <v>2350.382222222222</v>
      </c>
      <c r="Y406" s="104"/>
      <c r="AB406" s="67">
        <f t="shared" si="51"/>
        <v>20</v>
      </c>
    </row>
    <row r="407" spans="1:28" s="103" customFormat="1" ht="14.25" customHeight="1" x14ac:dyDescent="0.25">
      <c r="A407" s="97"/>
      <c r="B407" s="97"/>
      <c r="C407" s="97"/>
      <c r="D407" s="7" t="s">
        <v>2788</v>
      </c>
      <c r="E407" s="97" t="s">
        <v>83</v>
      </c>
      <c r="F407" s="97" t="s">
        <v>2789</v>
      </c>
      <c r="G407" s="97" t="s">
        <v>2795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2773</v>
      </c>
      <c r="O407" s="97" t="s">
        <v>796</v>
      </c>
      <c r="P407" s="102">
        <v>5287.11</v>
      </c>
      <c r="Q407" s="102"/>
      <c r="S407" s="103">
        <v>3</v>
      </c>
      <c r="T407" s="30">
        <f t="shared" si="47"/>
        <v>146.83638888888888</v>
      </c>
      <c r="U407" s="5">
        <v>1321.5274999999999</v>
      </c>
      <c r="V407" s="77">
        <f t="shared" si="48"/>
        <v>2936.7277777777776</v>
      </c>
      <c r="W407" s="77">
        <f t="shared" si="49"/>
        <v>1615.2002777777777</v>
      </c>
      <c r="X407" s="77">
        <f t="shared" si="50"/>
        <v>2350.382222222222</v>
      </c>
      <c r="Y407" s="104"/>
      <c r="AB407" s="67">
        <f t="shared" si="51"/>
        <v>20</v>
      </c>
    </row>
    <row r="408" spans="1:28" s="103" customFormat="1" ht="14.25" customHeight="1" x14ac:dyDescent="0.25">
      <c r="A408" s="97"/>
      <c r="B408" s="97"/>
      <c r="C408" s="97"/>
      <c r="D408" s="7" t="s">
        <v>2788</v>
      </c>
      <c r="E408" s="97" t="s">
        <v>83</v>
      </c>
      <c r="F408" s="97" t="s">
        <v>2789</v>
      </c>
      <c r="G408" s="97" t="s">
        <v>2796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2773</v>
      </c>
      <c r="O408" s="97" t="s">
        <v>796</v>
      </c>
      <c r="P408" s="102">
        <v>5287.11</v>
      </c>
      <c r="Q408" s="102"/>
      <c r="S408" s="103">
        <v>3</v>
      </c>
      <c r="T408" s="30">
        <f t="shared" si="47"/>
        <v>146.83638888888888</v>
      </c>
      <c r="U408" s="5">
        <v>1321.5274999999999</v>
      </c>
      <c r="V408" s="77">
        <f t="shared" si="48"/>
        <v>2936.7277777777776</v>
      </c>
      <c r="W408" s="77">
        <f t="shared" si="49"/>
        <v>1615.2002777777777</v>
      </c>
      <c r="X408" s="77">
        <f t="shared" si="50"/>
        <v>2350.382222222222</v>
      </c>
      <c r="Y408" s="104"/>
      <c r="AB408" s="67">
        <f t="shared" si="51"/>
        <v>20</v>
      </c>
    </row>
    <row r="409" spans="1:28" s="103" customFormat="1" ht="14.25" customHeight="1" x14ac:dyDescent="0.25">
      <c r="A409" s="97"/>
      <c r="B409" s="97"/>
      <c r="C409" s="97"/>
      <c r="D409" s="7" t="s">
        <v>2788</v>
      </c>
      <c r="E409" s="97" t="s">
        <v>83</v>
      </c>
      <c r="F409" s="97" t="s">
        <v>2789</v>
      </c>
      <c r="G409" s="97" t="s">
        <v>2797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2773</v>
      </c>
      <c r="O409" s="97" t="s">
        <v>796</v>
      </c>
      <c r="P409" s="102">
        <v>5287.11</v>
      </c>
      <c r="Q409" s="102"/>
      <c r="S409" s="103">
        <v>3</v>
      </c>
      <c r="T409" s="30">
        <f t="shared" si="47"/>
        <v>146.83638888888888</v>
      </c>
      <c r="U409" s="5">
        <v>1321.5274999999999</v>
      </c>
      <c r="V409" s="77">
        <f t="shared" si="48"/>
        <v>2936.7277777777776</v>
      </c>
      <c r="W409" s="77">
        <f t="shared" si="49"/>
        <v>1615.2002777777777</v>
      </c>
      <c r="X409" s="77">
        <f t="shared" si="50"/>
        <v>2350.382222222222</v>
      </c>
      <c r="Y409" s="104"/>
      <c r="AB409" s="67">
        <f t="shared" si="51"/>
        <v>20</v>
      </c>
    </row>
    <row r="410" spans="1:28" s="103" customFormat="1" ht="14.25" customHeight="1" x14ac:dyDescent="0.25">
      <c r="A410" s="97"/>
      <c r="B410" s="97"/>
      <c r="C410" s="97"/>
      <c r="D410" s="7" t="s">
        <v>2788</v>
      </c>
      <c r="E410" s="97" t="s">
        <v>83</v>
      </c>
      <c r="F410" s="97" t="s">
        <v>2789</v>
      </c>
      <c r="G410" s="97" t="s">
        <v>2798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2773</v>
      </c>
      <c r="O410" s="97" t="s">
        <v>796</v>
      </c>
      <c r="P410" s="102">
        <v>5287.11</v>
      </c>
      <c r="Q410" s="102"/>
      <c r="S410" s="103">
        <v>3</v>
      </c>
      <c r="T410" s="30">
        <f t="shared" si="47"/>
        <v>146.83638888888888</v>
      </c>
      <c r="U410" s="5">
        <v>1321.5274999999999</v>
      </c>
      <c r="V410" s="77">
        <f t="shared" si="48"/>
        <v>2936.7277777777776</v>
      </c>
      <c r="W410" s="77">
        <f t="shared" si="49"/>
        <v>1615.2002777777777</v>
      </c>
      <c r="X410" s="77">
        <f t="shared" si="50"/>
        <v>2350.382222222222</v>
      </c>
      <c r="Y410" s="104"/>
      <c r="AB410" s="67">
        <f t="shared" si="51"/>
        <v>20</v>
      </c>
    </row>
    <row r="411" spans="1:28" s="103" customFormat="1" ht="14.25" customHeight="1" x14ac:dyDescent="0.25">
      <c r="A411" s="97"/>
      <c r="B411" s="97"/>
      <c r="C411" s="97"/>
      <c r="D411" s="7" t="s">
        <v>2788</v>
      </c>
      <c r="E411" s="97" t="s">
        <v>83</v>
      </c>
      <c r="F411" s="97" t="s">
        <v>2789</v>
      </c>
      <c r="G411" s="97" t="s">
        <v>2799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2773</v>
      </c>
      <c r="O411" s="97" t="s">
        <v>796</v>
      </c>
      <c r="P411" s="102">
        <v>5287.11</v>
      </c>
      <c r="Q411" s="102"/>
      <c r="S411" s="103">
        <v>3</v>
      </c>
      <c r="T411" s="30">
        <f t="shared" si="47"/>
        <v>146.83638888888888</v>
      </c>
      <c r="U411" s="5">
        <v>1321.5274999999999</v>
      </c>
      <c r="V411" s="77">
        <f t="shared" si="48"/>
        <v>2936.7277777777776</v>
      </c>
      <c r="W411" s="77">
        <f t="shared" si="49"/>
        <v>1615.2002777777777</v>
      </c>
      <c r="X411" s="77">
        <f t="shared" si="50"/>
        <v>2350.382222222222</v>
      </c>
      <c r="Y411" s="104"/>
      <c r="AB411" s="67">
        <f t="shared" si="51"/>
        <v>20</v>
      </c>
    </row>
    <row r="412" spans="1:28" s="103" customFormat="1" ht="14.25" customHeight="1" x14ac:dyDescent="0.25">
      <c r="A412" s="97"/>
      <c r="B412" s="97"/>
      <c r="C412" s="97"/>
      <c r="D412" s="7" t="s">
        <v>2788</v>
      </c>
      <c r="E412" s="97" t="s">
        <v>83</v>
      </c>
      <c r="F412" s="97" t="s">
        <v>2789</v>
      </c>
      <c r="G412" s="97" t="s">
        <v>2800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2773</v>
      </c>
      <c r="O412" s="97" t="s">
        <v>796</v>
      </c>
      <c r="P412" s="102">
        <v>5287.11</v>
      </c>
      <c r="Q412" s="102"/>
      <c r="S412" s="103">
        <v>3</v>
      </c>
      <c r="T412" s="30">
        <f t="shared" si="47"/>
        <v>146.83638888888888</v>
      </c>
      <c r="U412" s="5">
        <v>1321.5274999999999</v>
      </c>
      <c r="V412" s="77">
        <f t="shared" si="48"/>
        <v>2936.7277777777776</v>
      </c>
      <c r="W412" s="77">
        <f t="shared" si="49"/>
        <v>1615.2002777777777</v>
      </c>
      <c r="X412" s="77">
        <f t="shared" si="50"/>
        <v>2350.382222222222</v>
      </c>
      <c r="Y412" s="104"/>
      <c r="AB412" s="67">
        <f t="shared" si="51"/>
        <v>20</v>
      </c>
    </row>
    <row r="413" spans="1:28" s="103" customFormat="1" ht="14.25" customHeight="1" x14ac:dyDescent="0.25">
      <c r="A413" s="97"/>
      <c r="B413" s="97"/>
      <c r="C413" s="97"/>
      <c r="D413" s="7" t="s">
        <v>2788</v>
      </c>
      <c r="E413" s="97" t="s">
        <v>83</v>
      </c>
      <c r="F413" s="97" t="s">
        <v>2789</v>
      </c>
      <c r="G413" s="97" t="s">
        <v>2801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2773</v>
      </c>
      <c r="O413" s="97" t="s">
        <v>796</v>
      </c>
      <c r="P413" s="102">
        <v>5287.11</v>
      </c>
      <c r="Q413" s="102"/>
      <c r="S413" s="103">
        <v>3</v>
      </c>
      <c r="T413" s="30">
        <f t="shared" si="47"/>
        <v>146.83638888888888</v>
      </c>
      <c r="U413" s="5">
        <v>1321.5274999999999</v>
      </c>
      <c r="V413" s="77">
        <f t="shared" si="48"/>
        <v>2936.7277777777776</v>
      </c>
      <c r="W413" s="77">
        <f t="shared" si="49"/>
        <v>1615.2002777777777</v>
      </c>
      <c r="X413" s="77">
        <f t="shared" si="50"/>
        <v>2350.382222222222</v>
      </c>
      <c r="Y413" s="104"/>
      <c r="AB413" s="67">
        <f t="shared" si="51"/>
        <v>20</v>
      </c>
    </row>
    <row r="414" spans="1:28" s="103" customFormat="1" ht="14.25" customHeight="1" x14ac:dyDescent="0.25">
      <c r="A414" s="97"/>
      <c r="B414" s="97"/>
      <c r="C414" s="97"/>
      <c r="D414" s="7" t="s">
        <v>2788</v>
      </c>
      <c r="E414" s="97" t="s">
        <v>83</v>
      </c>
      <c r="F414" s="97" t="s">
        <v>2789</v>
      </c>
      <c r="G414" s="97" t="s">
        <v>2802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2773</v>
      </c>
      <c r="O414" s="97" t="s">
        <v>796</v>
      </c>
      <c r="P414" s="102">
        <v>5287.11</v>
      </c>
      <c r="Q414" s="102"/>
      <c r="S414" s="103">
        <v>3</v>
      </c>
      <c r="T414" s="30">
        <f t="shared" si="47"/>
        <v>146.83638888888888</v>
      </c>
      <c r="U414" s="5">
        <v>1321.5274999999999</v>
      </c>
      <c r="V414" s="77">
        <f t="shared" si="48"/>
        <v>2936.7277777777776</v>
      </c>
      <c r="W414" s="77">
        <f t="shared" si="49"/>
        <v>1615.2002777777777</v>
      </c>
      <c r="X414" s="77">
        <f t="shared" si="50"/>
        <v>2350.382222222222</v>
      </c>
      <c r="Y414" s="104"/>
      <c r="AB414" s="67">
        <f t="shared" si="51"/>
        <v>20</v>
      </c>
    </row>
    <row r="415" spans="1:28" s="103" customFormat="1" ht="14.25" customHeight="1" x14ac:dyDescent="0.25">
      <c r="A415" s="97"/>
      <c r="B415" s="97"/>
      <c r="C415" s="97"/>
      <c r="D415" s="7" t="s">
        <v>2788</v>
      </c>
      <c r="E415" s="97" t="s">
        <v>83</v>
      </c>
      <c r="F415" s="97" t="s">
        <v>2789</v>
      </c>
      <c r="G415" s="97" t="s">
        <v>2803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2773</v>
      </c>
      <c r="O415" s="97" t="s">
        <v>796</v>
      </c>
      <c r="P415" s="102">
        <v>5287.11</v>
      </c>
      <c r="Q415" s="102"/>
      <c r="S415" s="103">
        <v>3</v>
      </c>
      <c r="T415" s="30">
        <f t="shared" si="47"/>
        <v>146.83638888888888</v>
      </c>
      <c r="U415" s="5">
        <v>1321.5274999999999</v>
      </c>
      <c r="V415" s="77">
        <f t="shared" si="48"/>
        <v>2936.7277777777776</v>
      </c>
      <c r="W415" s="77">
        <f t="shared" si="49"/>
        <v>1615.2002777777777</v>
      </c>
      <c r="X415" s="77">
        <f t="shared" si="50"/>
        <v>2350.382222222222</v>
      </c>
      <c r="Y415" s="104"/>
      <c r="AB415" s="67">
        <f t="shared" si="51"/>
        <v>20</v>
      </c>
    </row>
    <row r="416" spans="1:28" s="103" customFormat="1" ht="14.25" customHeight="1" x14ac:dyDescent="0.25">
      <c r="A416" s="97"/>
      <c r="B416" s="97"/>
      <c r="C416" s="97"/>
      <c r="D416" s="7" t="s">
        <v>2788</v>
      </c>
      <c r="E416" s="97" t="s">
        <v>83</v>
      </c>
      <c r="F416" s="97" t="s">
        <v>2789</v>
      </c>
      <c r="G416" s="97" t="s">
        <v>2804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2773</v>
      </c>
      <c r="O416" s="97" t="s">
        <v>796</v>
      </c>
      <c r="P416" s="102">
        <v>5287.11</v>
      </c>
      <c r="Q416" s="102"/>
      <c r="S416" s="103">
        <v>3</v>
      </c>
      <c r="T416" s="30">
        <f t="shared" si="47"/>
        <v>146.83638888888888</v>
      </c>
      <c r="U416" s="5">
        <v>1321.5274999999999</v>
      </c>
      <c r="V416" s="77">
        <f t="shared" si="48"/>
        <v>2936.7277777777776</v>
      </c>
      <c r="W416" s="77">
        <f t="shared" si="49"/>
        <v>1615.2002777777777</v>
      </c>
      <c r="X416" s="77">
        <f t="shared" si="50"/>
        <v>2350.382222222222</v>
      </c>
      <c r="Y416" s="104"/>
      <c r="AB416" s="67">
        <f t="shared" si="51"/>
        <v>20</v>
      </c>
    </row>
    <row r="417" spans="1:28" s="103" customFormat="1" ht="14.25" customHeight="1" x14ac:dyDescent="0.25">
      <c r="A417" s="97"/>
      <c r="B417" s="97"/>
      <c r="C417" s="97"/>
      <c r="D417" s="7" t="s">
        <v>2805</v>
      </c>
      <c r="E417" s="97" t="s">
        <v>713</v>
      </c>
      <c r="F417" s="97" t="s">
        <v>2806</v>
      </c>
      <c r="G417" s="97" t="s">
        <v>2807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2773</v>
      </c>
      <c r="O417" s="97" t="s">
        <v>796</v>
      </c>
      <c r="P417" s="102">
        <v>48969.79</v>
      </c>
      <c r="Q417" s="102"/>
      <c r="S417" s="103">
        <v>3</v>
      </c>
      <c r="T417" s="30">
        <f t="shared" si="47"/>
        <v>1360.2441666666666</v>
      </c>
      <c r="U417" s="5">
        <v>12242.1975</v>
      </c>
      <c r="V417" s="77">
        <f t="shared" si="48"/>
        <v>27204.883333333331</v>
      </c>
      <c r="W417" s="77">
        <f t="shared" si="49"/>
        <v>14962.685833333331</v>
      </c>
      <c r="X417" s="77">
        <f t="shared" si="50"/>
        <v>21764.906666666669</v>
      </c>
      <c r="Y417" s="104"/>
      <c r="AB417" s="67">
        <f>IF((DATEDIF(I417,AB$4,"m"))&gt;=36,36,(DATEDIF(I417,AB$4,"m")))</f>
        <v>20</v>
      </c>
    </row>
    <row r="418" spans="1:28" s="111" customFormat="1" x14ac:dyDescent="0.25">
      <c r="A418" s="98"/>
      <c r="B418" s="98"/>
      <c r="C418" s="98"/>
      <c r="D418" s="589" t="s">
        <v>2808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2">SUM(V386:V417)</f>
        <v>576146.066666667</v>
      </c>
      <c r="W418" s="109">
        <f t="shared" si="52"/>
        <v>316880.3366666669</v>
      </c>
      <c r="X418" s="109">
        <f t="shared" si="52"/>
        <v>460948.85333333327</v>
      </c>
      <c r="AB418" s="137"/>
    </row>
    <row r="419" spans="1:28" s="111" customFormat="1" x14ac:dyDescent="0.25">
      <c r="A419" s="98"/>
      <c r="B419" s="98"/>
      <c r="C419" s="98"/>
      <c r="D419" s="589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2829</v>
      </c>
      <c r="E420" s="97" t="s">
        <v>2830</v>
      </c>
      <c r="F420" s="97" t="s">
        <v>2831</v>
      </c>
      <c r="G420" s="97"/>
      <c r="H420" s="40" t="s">
        <v>2832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2833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3">(((P420)-1)/3)/12</f>
        <v>29706.739999999994</v>
      </c>
      <c r="U420" s="5">
        <v>237653.91999999995</v>
      </c>
      <c r="V420" s="77">
        <f t="shared" ref="V420" si="54">T420*AB420</f>
        <v>564428.05999999994</v>
      </c>
      <c r="W420" s="77">
        <f t="shared" ref="W420" si="55">+V420-U420</f>
        <v>326774.14</v>
      </c>
      <c r="X420" s="77">
        <f t="shared" ref="X420" si="56">P420-V420</f>
        <v>505015.57999999996</v>
      </c>
      <c r="Y420" s="104"/>
      <c r="AB420" s="67">
        <f t="shared" ref="AB420" si="57">IF((DATEDIF(I420,AB$4,"m"))&gt;=36,36,(DATEDIF(I420,AB$4,"m")))</f>
        <v>19</v>
      </c>
    </row>
    <row r="421" spans="1:28" s="103" customFormat="1" ht="14.25" customHeight="1" x14ac:dyDescent="0.25">
      <c r="A421" s="97"/>
      <c r="B421" s="97"/>
      <c r="C421" s="97"/>
      <c r="D421" s="7" t="s">
        <v>2816</v>
      </c>
      <c r="E421" s="97" t="s">
        <v>28</v>
      </c>
      <c r="F421" s="97" t="s">
        <v>2826</v>
      </c>
      <c r="G421" s="97" t="s">
        <v>2817</v>
      </c>
      <c r="H421" s="40" t="s">
        <v>2825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2827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8">(((P421)-1)/3)/12</f>
        <v>1450.9670833333332</v>
      </c>
      <c r="U421" s="5">
        <v>11607.736666666666</v>
      </c>
      <c r="V421" s="77">
        <f t="shared" ref="V421:V428" si="59">T421*AB421</f>
        <v>27568.374583333331</v>
      </c>
      <c r="W421" s="77">
        <f t="shared" ref="W421:W429" si="60">+V421-U421</f>
        <v>15960.637916666665</v>
      </c>
      <c r="X421" s="77">
        <f t="shared" ref="X421:X429" si="61">P421-V421</f>
        <v>24667.440416666672</v>
      </c>
      <c r="Y421" s="104"/>
      <c r="AB421" s="67">
        <f t="shared" ref="AB421:AB429" si="62">IF((DATEDIF(I421,AB$4,"m"))&gt;=36,36,(DATEDIF(I421,AB$4,"m")))</f>
        <v>19</v>
      </c>
    </row>
    <row r="422" spans="1:28" s="103" customFormat="1" ht="14.25" customHeight="1" x14ac:dyDescent="0.25">
      <c r="A422" s="97"/>
      <c r="B422" s="97"/>
      <c r="C422" s="97"/>
      <c r="D422" s="7" t="s">
        <v>2816</v>
      </c>
      <c r="E422" s="97" t="s">
        <v>28</v>
      </c>
      <c r="F422" s="97" t="s">
        <v>2826</v>
      </c>
      <c r="G422" s="97" t="s">
        <v>2818</v>
      </c>
      <c r="H422" s="40" t="s">
        <v>2825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2827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8"/>
        <v>1450.9670833333332</v>
      </c>
      <c r="U422" s="5">
        <v>11607.736666666666</v>
      </c>
      <c r="V422" s="77">
        <f t="shared" si="59"/>
        <v>27568.374583333331</v>
      </c>
      <c r="W422" s="77">
        <f t="shared" si="60"/>
        <v>15960.637916666665</v>
      </c>
      <c r="X422" s="77">
        <f t="shared" si="61"/>
        <v>24667.440416666672</v>
      </c>
      <c r="Y422" s="104"/>
      <c r="AB422" s="67">
        <f t="shared" si="62"/>
        <v>19</v>
      </c>
    </row>
    <row r="423" spans="1:28" s="103" customFormat="1" ht="14.25" customHeight="1" x14ac:dyDescent="0.25">
      <c r="A423" s="97"/>
      <c r="B423" s="97"/>
      <c r="C423" s="97"/>
      <c r="D423" s="7" t="s">
        <v>2816</v>
      </c>
      <c r="E423" s="97" t="s">
        <v>28</v>
      </c>
      <c r="F423" s="97" t="s">
        <v>2826</v>
      </c>
      <c r="G423" s="97" t="s">
        <v>2819</v>
      </c>
      <c r="H423" s="40" t="s">
        <v>2825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2827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8"/>
        <v>1450.9670833333332</v>
      </c>
      <c r="U423" s="5">
        <v>11607.736666666666</v>
      </c>
      <c r="V423" s="77">
        <f t="shared" si="59"/>
        <v>27568.374583333331</v>
      </c>
      <c r="W423" s="77">
        <f t="shared" si="60"/>
        <v>15960.637916666665</v>
      </c>
      <c r="X423" s="77">
        <f t="shared" si="61"/>
        <v>24667.440416666672</v>
      </c>
      <c r="Y423" s="104"/>
      <c r="AB423" s="67">
        <f t="shared" si="62"/>
        <v>19</v>
      </c>
    </row>
    <row r="424" spans="1:28" s="103" customFormat="1" ht="14.25" customHeight="1" x14ac:dyDescent="0.25">
      <c r="A424" s="97"/>
      <c r="B424" s="97"/>
      <c r="C424" s="97"/>
      <c r="D424" s="7" t="s">
        <v>2816</v>
      </c>
      <c r="E424" s="97" t="s">
        <v>28</v>
      </c>
      <c r="F424" s="97" t="s">
        <v>2826</v>
      </c>
      <c r="G424" s="97" t="s">
        <v>2820</v>
      </c>
      <c r="H424" s="40" t="s">
        <v>2825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2827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8"/>
        <v>1450.9670833333332</v>
      </c>
      <c r="U424" s="5">
        <v>11607.736666666666</v>
      </c>
      <c r="V424" s="77">
        <f t="shared" si="59"/>
        <v>27568.374583333331</v>
      </c>
      <c r="W424" s="77">
        <f t="shared" si="60"/>
        <v>15960.637916666665</v>
      </c>
      <c r="X424" s="77">
        <f t="shared" si="61"/>
        <v>24667.440416666672</v>
      </c>
      <c r="Y424" s="104"/>
      <c r="AB424" s="67">
        <f t="shared" si="62"/>
        <v>19</v>
      </c>
    </row>
    <row r="425" spans="1:28" s="103" customFormat="1" ht="14.25" customHeight="1" x14ac:dyDescent="0.25">
      <c r="A425" s="97"/>
      <c r="B425" s="97"/>
      <c r="C425" s="97"/>
      <c r="D425" s="7" t="s">
        <v>2816</v>
      </c>
      <c r="E425" s="97" t="s">
        <v>28</v>
      </c>
      <c r="F425" s="97" t="s">
        <v>2826</v>
      </c>
      <c r="G425" s="97" t="s">
        <v>2821</v>
      </c>
      <c r="H425" s="40" t="s">
        <v>2825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2827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8"/>
        <v>1450.9670833333332</v>
      </c>
      <c r="U425" s="5">
        <v>11607.736666666666</v>
      </c>
      <c r="V425" s="77">
        <f t="shared" si="59"/>
        <v>27568.374583333331</v>
      </c>
      <c r="W425" s="77">
        <f t="shared" si="60"/>
        <v>15960.637916666665</v>
      </c>
      <c r="X425" s="77">
        <f t="shared" si="61"/>
        <v>24667.440416666672</v>
      </c>
      <c r="Y425" s="104"/>
      <c r="AB425" s="67">
        <f t="shared" si="62"/>
        <v>19</v>
      </c>
    </row>
    <row r="426" spans="1:28" s="103" customFormat="1" ht="14.25" customHeight="1" x14ac:dyDescent="0.25">
      <c r="A426" s="97"/>
      <c r="B426" s="97"/>
      <c r="C426" s="97"/>
      <c r="D426" s="7" t="s">
        <v>2816</v>
      </c>
      <c r="E426" s="97" t="s">
        <v>28</v>
      </c>
      <c r="F426" s="97" t="s">
        <v>2826</v>
      </c>
      <c r="G426" s="97" t="s">
        <v>2822</v>
      </c>
      <c r="H426" s="40" t="s">
        <v>2825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2827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8"/>
        <v>1450.9670833333332</v>
      </c>
      <c r="U426" s="5">
        <v>11607.736666666666</v>
      </c>
      <c r="V426" s="77">
        <f t="shared" si="59"/>
        <v>27568.374583333331</v>
      </c>
      <c r="W426" s="77">
        <f t="shared" si="60"/>
        <v>15960.637916666665</v>
      </c>
      <c r="X426" s="77">
        <f t="shared" si="61"/>
        <v>24667.440416666672</v>
      </c>
      <c r="Y426" s="104"/>
      <c r="AB426" s="67">
        <f t="shared" si="62"/>
        <v>19</v>
      </c>
    </row>
    <row r="427" spans="1:28" s="103" customFormat="1" ht="14.25" customHeight="1" x14ac:dyDescent="0.25">
      <c r="A427" s="97"/>
      <c r="B427" s="97"/>
      <c r="C427" s="97"/>
      <c r="D427" s="7" t="s">
        <v>2816</v>
      </c>
      <c r="E427" s="97" t="s">
        <v>28</v>
      </c>
      <c r="F427" s="97" t="s">
        <v>2826</v>
      </c>
      <c r="G427" s="97" t="s">
        <v>2823</v>
      </c>
      <c r="H427" s="40" t="s">
        <v>2825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2827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8"/>
        <v>1450.9670833333332</v>
      </c>
      <c r="U427" s="5">
        <v>11607.736666666666</v>
      </c>
      <c r="V427" s="77">
        <f t="shared" si="59"/>
        <v>27568.374583333331</v>
      </c>
      <c r="W427" s="77">
        <f t="shared" si="60"/>
        <v>15960.637916666665</v>
      </c>
      <c r="X427" s="77">
        <f t="shared" si="61"/>
        <v>24667.440416666672</v>
      </c>
      <c r="Y427" s="104"/>
      <c r="AB427" s="67">
        <f t="shared" si="62"/>
        <v>19</v>
      </c>
    </row>
    <row r="428" spans="1:28" s="103" customFormat="1" ht="14.25" customHeight="1" x14ac:dyDescent="0.25">
      <c r="A428" s="97"/>
      <c r="B428" s="97"/>
      <c r="C428" s="97"/>
      <c r="D428" s="7" t="s">
        <v>2816</v>
      </c>
      <c r="E428" s="97" t="s">
        <v>28</v>
      </c>
      <c r="F428" s="97" t="s">
        <v>2826</v>
      </c>
      <c r="G428" s="97" t="s">
        <v>2824</v>
      </c>
      <c r="H428" s="40" t="s">
        <v>2825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2827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8"/>
        <v>1450.9670833333332</v>
      </c>
      <c r="U428" s="5">
        <v>11607.736666666666</v>
      </c>
      <c r="V428" s="77">
        <f t="shared" si="59"/>
        <v>27568.374583333331</v>
      </c>
      <c r="W428" s="77">
        <f t="shared" si="60"/>
        <v>15960.637916666665</v>
      </c>
      <c r="X428" s="77">
        <f t="shared" si="61"/>
        <v>24667.440416666672</v>
      </c>
      <c r="Y428" s="104"/>
      <c r="AB428" s="67">
        <f t="shared" si="62"/>
        <v>19</v>
      </c>
    </row>
    <row r="429" spans="1:28" s="103" customFormat="1" ht="14.25" customHeight="1" x14ac:dyDescent="0.25">
      <c r="A429" s="97"/>
      <c r="B429" s="97"/>
      <c r="C429" s="97"/>
      <c r="D429" s="7" t="s">
        <v>2835</v>
      </c>
      <c r="E429" s="97" t="s">
        <v>713</v>
      </c>
      <c r="F429" s="97" t="s">
        <v>811</v>
      </c>
      <c r="G429" s="97" t="s">
        <v>2837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2836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5871</v>
      </c>
      <c r="W429" s="77">
        <f t="shared" si="60"/>
        <v>3399</v>
      </c>
      <c r="X429" s="77">
        <f t="shared" si="61"/>
        <v>5254</v>
      </c>
      <c r="Y429" s="104"/>
      <c r="AB429" s="67">
        <f t="shared" si="62"/>
        <v>19</v>
      </c>
    </row>
    <row r="430" spans="1:28" s="111" customFormat="1" x14ac:dyDescent="0.25">
      <c r="A430" s="98"/>
      <c r="B430" s="98"/>
      <c r="C430" s="98"/>
      <c r="D430" s="589" t="s">
        <v>2828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3">SUM(V420:V429)</f>
        <v>790846.05666666699</v>
      </c>
      <c r="W430" s="109">
        <f t="shared" si="63"/>
        <v>457858.24333333352</v>
      </c>
      <c r="X430" s="109">
        <f t="shared" si="63"/>
        <v>707609.10333333339</v>
      </c>
      <c r="AB430" s="137"/>
    </row>
    <row r="431" spans="1:28" s="111" customFormat="1" x14ac:dyDescent="0.25">
      <c r="A431" s="98"/>
      <c r="B431" s="98"/>
      <c r="C431" s="98"/>
      <c r="D431" s="589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2868</v>
      </c>
      <c r="E432" s="97" t="s">
        <v>2867</v>
      </c>
      <c r="F432" s="97"/>
      <c r="G432" s="97" t="s">
        <v>2869</v>
      </c>
      <c r="H432" s="40" t="s">
        <v>2866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2865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37399.5</v>
      </c>
      <c r="W432" s="77">
        <f>+V432-U432</f>
        <v>22855.25</v>
      </c>
      <c r="X432" s="77">
        <f>P432-V432</f>
        <v>37400.5</v>
      </c>
      <c r="Y432" s="104"/>
      <c r="AB432" s="67">
        <f t="shared" ref="AB432" si="64">IF((DATEDIF(I432,AB$4,"m"))&gt;=36,36,(DATEDIF(I432,AB$4,"m")))</f>
        <v>18</v>
      </c>
    </row>
    <row r="433" spans="1:28" s="111" customFormat="1" x14ac:dyDescent="0.25">
      <c r="A433" s="98"/>
      <c r="B433" s="98"/>
      <c r="C433" s="98"/>
      <c r="D433" s="589" t="s">
        <v>2870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5">SUM(V432)</f>
        <v>37399.5</v>
      </c>
      <c r="W433" s="109">
        <f t="shared" si="65"/>
        <v>22855.25</v>
      </c>
      <c r="X433" s="109">
        <f t="shared" si="65"/>
        <v>37400.5</v>
      </c>
      <c r="AB433" s="137"/>
    </row>
    <row r="434" spans="1:28" s="111" customFormat="1" x14ac:dyDescent="0.25">
      <c r="A434" s="98"/>
      <c r="B434" s="98"/>
      <c r="C434" s="98"/>
      <c r="D434" s="589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89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2871</v>
      </c>
      <c r="E436" s="97" t="s">
        <v>83</v>
      </c>
      <c r="F436" s="97" t="s">
        <v>2872</v>
      </c>
      <c r="G436" s="97" t="s">
        <v>2873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2874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38381.145555555551</v>
      </c>
      <c r="W436" s="77">
        <f>+V436-U436</f>
        <v>24834.858888888884</v>
      </c>
      <c r="X436" s="77">
        <f>P436-V436</f>
        <v>42897.57444444445</v>
      </c>
      <c r="Y436" s="104"/>
      <c r="AB436" s="67">
        <f t="shared" ref="AB436" si="66">IF((DATEDIF(I436,AB$4,"m"))&gt;=36,36,(DATEDIF(I436,AB$4,"m")))</f>
        <v>17</v>
      </c>
    </row>
    <row r="437" spans="1:28" s="111" customFormat="1" x14ac:dyDescent="0.25">
      <c r="A437" s="98"/>
      <c r="B437" s="98"/>
      <c r="C437" s="98"/>
      <c r="D437" s="589" t="s">
        <v>2875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7">SUM(V436)</f>
        <v>38381.145555555551</v>
      </c>
      <c r="W437" s="109">
        <f t="shared" si="67"/>
        <v>24834.858888888884</v>
      </c>
      <c r="X437" s="109">
        <f t="shared" si="67"/>
        <v>42897.57444444445</v>
      </c>
      <c r="AB437" s="137"/>
    </row>
    <row r="438" spans="1:28" s="111" customFormat="1" x14ac:dyDescent="0.25">
      <c r="A438" s="98"/>
      <c r="B438" s="98"/>
      <c r="C438" s="98"/>
      <c r="D438" s="589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2835</v>
      </c>
      <c r="E440" s="97" t="s">
        <v>28</v>
      </c>
      <c r="F440" s="97" t="s">
        <v>811</v>
      </c>
      <c r="G440" s="97" t="s">
        <v>2882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2883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4444</v>
      </c>
      <c r="W440" s="77">
        <f t="shared" ref="W440" si="68">+V440-U440</f>
        <v>3055.25</v>
      </c>
      <c r="X440" s="77">
        <f t="shared" ref="X440" si="69">P440-V440</f>
        <v>5556</v>
      </c>
      <c r="Y440" s="104"/>
      <c r="AB440" s="67">
        <f t="shared" ref="AB440" si="70">IF((DATEDIF(I440,AB$4,"m"))&gt;=36,36,(DATEDIF(I440,AB$4,"m")))</f>
        <v>16</v>
      </c>
    </row>
    <row r="441" spans="1:28" s="103" customFormat="1" ht="14.25" customHeight="1" x14ac:dyDescent="0.25">
      <c r="A441" s="97"/>
      <c r="B441" s="97"/>
      <c r="C441" s="97"/>
      <c r="D441" s="7" t="s">
        <v>2835</v>
      </c>
      <c r="E441" s="97" t="s">
        <v>28</v>
      </c>
      <c r="F441" s="97" t="s">
        <v>2884</v>
      </c>
      <c r="G441" s="97" t="s">
        <v>2885</v>
      </c>
      <c r="H441" s="40" t="s">
        <v>2825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2886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10404.533333333335</v>
      </c>
      <c r="W441" s="77">
        <f t="shared" ref="W441" si="71">+V441-U441</f>
        <v>7153.1166666666677</v>
      </c>
      <c r="X441" s="77">
        <f t="shared" ref="X441" si="72">P441-V441</f>
        <v>13006.666666666666</v>
      </c>
      <c r="Y441" s="104"/>
      <c r="AB441" s="67">
        <f t="shared" ref="AB441" si="73">IF((DATEDIF(I441,AB$4,"m"))&gt;=36,36,(DATEDIF(I441,AB$4,"m")))</f>
        <v>16</v>
      </c>
    </row>
    <row r="442" spans="1:28" s="111" customFormat="1" x14ac:dyDescent="0.25">
      <c r="A442" s="98"/>
      <c r="B442" s="98"/>
      <c r="C442" s="98"/>
      <c r="D442" s="589" t="s">
        <v>2881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>SUM(V440:V441)</f>
        <v>14848.533333333335</v>
      </c>
      <c r="W442" s="109">
        <f t="shared" ref="W442:X442" si="74">SUM(W440:W441)</f>
        <v>10208.366666666669</v>
      </c>
      <c r="X442" s="109">
        <f t="shared" si="74"/>
        <v>18562.666666666664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89" t="s">
        <v>2748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0">
        <f>+P418+P384+P381+P430+P433+P437+P442</f>
        <v>2882793.42</v>
      </c>
      <c r="Q445" s="615"/>
      <c r="R445" s="615"/>
      <c r="S445" s="103"/>
      <c r="T445" s="590">
        <f>+T381+T384+T418+T430+T433+T437+T442</f>
        <v>80076.261666666687</v>
      </c>
      <c r="U445" s="590">
        <v>672422.84722222225</v>
      </c>
      <c r="V445" s="590">
        <f>+V381+V384+V418+V430+V433+V437+V442</f>
        <v>1553261.7255555564</v>
      </c>
      <c r="W445" s="590">
        <f>+W381+W384+W418+W430+W433+W437+W442</f>
        <v>880838.87833333376</v>
      </c>
      <c r="X445" s="590">
        <f>+X381+X384+X418+X430+X433+X437+X442</f>
        <v>1329531.6944444445</v>
      </c>
      <c r="Z445" s="137"/>
    </row>
    <row r="446" spans="1:28" s="111" customFormat="1" x14ac:dyDescent="0.25">
      <c r="A446" s="589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5"/>
      <c r="Q446" s="615"/>
      <c r="R446" s="615"/>
      <c r="S446" s="103"/>
      <c r="T446" s="615"/>
      <c r="U446" s="615"/>
      <c r="V446" s="615"/>
      <c r="W446" s="615"/>
      <c r="X446" s="615"/>
      <c r="Z446" s="137"/>
    </row>
    <row r="447" spans="1:28" s="111" customFormat="1" x14ac:dyDescent="0.25">
      <c r="A447" s="589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5"/>
      <c r="Q447" s="615"/>
      <c r="R447" s="615"/>
      <c r="S447" s="103"/>
      <c r="T447" s="615"/>
      <c r="U447" s="615"/>
      <c r="V447" s="615"/>
      <c r="W447" s="615"/>
      <c r="X447" s="615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2935</v>
      </c>
      <c r="E449" s="97" t="s">
        <v>680</v>
      </c>
      <c r="F449" s="97" t="s">
        <v>2936</v>
      </c>
      <c r="G449" s="97" t="s">
        <v>2937</v>
      </c>
      <c r="H449" s="40" t="s">
        <v>2825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2938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4548.5</v>
      </c>
      <c r="W449" s="77">
        <f>+V449-U449</f>
        <v>4548.5</v>
      </c>
      <c r="X449" s="77">
        <f t="shared" ref="X449" si="75">P449-V449</f>
        <v>13646.5</v>
      </c>
      <c r="Y449" s="104"/>
      <c r="AB449" s="67">
        <f t="shared" ref="AB449" si="76">IF((DATEDIF(I449,AB$4,"m"))&gt;=36,36,(DATEDIF(I449,AB$4,"m")))</f>
        <v>9</v>
      </c>
    </row>
    <row r="450" spans="1:28" s="111" customFormat="1" x14ac:dyDescent="0.25">
      <c r="A450" s="98"/>
      <c r="B450" s="98"/>
      <c r="C450" s="98"/>
      <c r="D450" s="589" t="s">
        <v>2942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7">SUM(V448:V449)</f>
        <v>4548.5</v>
      </c>
      <c r="W450" s="109">
        <f t="shared" si="77"/>
        <v>4548.5</v>
      </c>
      <c r="X450" s="109">
        <f t="shared" si="77"/>
        <v>13646.5</v>
      </c>
      <c r="AB450" s="137"/>
    </row>
    <row r="451" spans="1:28" s="111" customFormat="1" x14ac:dyDescent="0.25">
      <c r="A451" s="589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5"/>
      <c r="Q451" s="615"/>
      <c r="R451" s="615"/>
      <c r="S451" s="103"/>
      <c r="T451" s="615"/>
      <c r="U451" s="615"/>
      <c r="V451" s="615"/>
      <c r="W451" s="615"/>
      <c r="X451" s="615"/>
      <c r="Z451" s="137"/>
    </row>
    <row r="452" spans="1:28" s="103" customFormat="1" ht="14.25" customHeight="1" x14ac:dyDescent="0.25">
      <c r="A452" s="97"/>
      <c r="B452" s="97"/>
      <c r="C452" s="97"/>
      <c r="D452" s="7" t="s">
        <v>2967</v>
      </c>
      <c r="E452" s="97"/>
      <c r="F452" s="97" t="s">
        <v>2968</v>
      </c>
      <c r="G452" s="134">
        <v>160870009506</v>
      </c>
      <c r="H452" s="40" t="s">
        <v>2969</v>
      </c>
      <c r="I452" s="99">
        <v>42522</v>
      </c>
      <c r="J452" s="100">
        <v>1</v>
      </c>
      <c r="K452" s="100">
        <v>6</v>
      </c>
      <c r="L452" s="101">
        <v>2016</v>
      </c>
      <c r="M452" s="97" t="s">
        <v>56</v>
      </c>
      <c r="N452" s="97" t="s">
        <v>2970</v>
      </c>
      <c r="O452" s="97" t="s">
        <v>796</v>
      </c>
      <c r="P452" s="102">
        <v>999788.57</v>
      </c>
      <c r="Q452" s="102"/>
      <c r="S452" s="103">
        <v>3</v>
      </c>
      <c r="T452" s="30">
        <f>(((P452)-1)/3)/12</f>
        <v>27771.876944444444</v>
      </c>
      <c r="U452" s="5">
        <v>0</v>
      </c>
      <c r="V452" s="77">
        <f>T452*AB452</f>
        <v>138859.38472222222</v>
      </c>
      <c r="W452" s="77">
        <f>+V452-U452</f>
        <v>138859.38472222222</v>
      </c>
      <c r="X452" s="77">
        <f t="shared" ref="X452" si="78">P452-V452</f>
        <v>860929.18527777772</v>
      </c>
      <c r="Y452" s="104"/>
      <c r="AB452" s="67">
        <f t="shared" ref="AB452" si="79">IF((DATEDIF(I452,AB$4,"m"))&gt;=36,36,(DATEDIF(I452,AB$4,"m")))</f>
        <v>5</v>
      </c>
    </row>
    <row r="453" spans="1:28" s="103" customFormat="1" ht="14.25" customHeight="1" x14ac:dyDescent="0.25">
      <c r="A453" s="97"/>
      <c r="B453" s="97"/>
      <c r="C453" s="97"/>
      <c r="D453" s="7" t="s">
        <v>2959</v>
      </c>
      <c r="E453" s="97" t="s">
        <v>680</v>
      </c>
      <c r="F453" s="97" t="s">
        <v>2960</v>
      </c>
      <c r="G453" s="97"/>
      <c r="H453" s="40" t="s">
        <v>2825</v>
      </c>
      <c r="I453" s="99">
        <v>42550</v>
      </c>
      <c r="J453" s="100">
        <v>29</v>
      </c>
      <c r="K453" s="100">
        <v>6</v>
      </c>
      <c r="L453" s="101">
        <v>2016</v>
      </c>
      <c r="M453" s="97" t="s">
        <v>56</v>
      </c>
      <c r="N453" s="97" t="s">
        <v>2961</v>
      </c>
      <c r="O453" s="97" t="s">
        <v>796</v>
      </c>
      <c r="P453" s="102">
        <v>38526.83</v>
      </c>
      <c r="Q453" s="102"/>
      <c r="S453" s="103">
        <v>3</v>
      </c>
      <c r="T453" s="30">
        <f>(((P453)-1)/3)/12</f>
        <v>1070.1619444444445</v>
      </c>
      <c r="U453" s="5">
        <v>0</v>
      </c>
      <c r="V453" s="77">
        <f>T453*AB453</f>
        <v>5350.8097222222223</v>
      </c>
      <c r="W453" s="77">
        <f>+V453-U453</f>
        <v>5350.8097222222223</v>
      </c>
      <c r="X453" s="77">
        <f t="shared" ref="X453" si="80">P453-V453</f>
        <v>33176.020277777781</v>
      </c>
      <c r="Y453" s="104"/>
      <c r="AB453" s="67">
        <f t="shared" ref="AB453" si="81">IF((DATEDIF(I453,AB$4,"m"))&gt;=36,36,(DATEDIF(I453,AB$4,"m")))</f>
        <v>5</v>
      </c>
    </row>
    <row r="454" spans="1:28" s="111" customFormat="1" x14ac:dyDescent="0.25">
      <c r="A454" s="98"/>
      <c r="B454" s="98"/>
      <c r="C454" s="98"/>
      <c r="D454" s="589" t="s">
        <v>2954</v>
      </c>
      <c r="E454" s="98"/>
      <c r="F454" s="98"/>
      <c r="G454" s="97"/>
      <c r="H454" s="98"/>
      <c r="I454" s="106"/>
      <c r="J454" s="107"/>
      <c r="K454" s="107"/>
      <c r="L454" s="108"/>
      <c r="M454" s="98"/>
      <c r="N454" s="98"/>
      <c r="O454" s="98"/>
      <c r="P454" s="109">
        <f>SUM(P451:P453)</f>
        <v>1038315.3999999999</v>
      </c>
      <c r="Q454" s="110"/>
      <c r="S454" s="112"/>
      <c r="T454" s="109">
        <f>SUM(T451:T453)</f>
        <v>28842.038888888888</v>
      </c>
      <c r="U454" s="109">
        <v>0</v>
      </c>
      <c r="V454" s="109">
        <f>SUM(V451:V453)</f>
        <v>144210.19444444444</v>
      </c>
      <c r="W454" s="109">
        <f>SUM(W451:W453)</f>
        <v>144210.19444444444</v>
      </c>
      <c r="X454" s="109">
        <f>SUM(X451:X453)</f>
        <v>894105.20555555553</v>
      </c>
      <c r="AB454" s="137"/>
    </row>
    <row r="455" spans="1:28" s="111" customFormat="1" x14ac:dyDescent="0.25">
      <c r="A455" s="98"/>
      <c r="B455" s="98"/>
      <c r="C455" s="98"/>
      <c r="D455" s="589"/>
      <c r="E455" s="98"/>
      <c r="F455" s="98"/>
      <c r="G455" s="97"/>
      <c r="H455" s="98"/>
      <c r="I455" s="106"/>
      <c r="J455" s="107"/>
      <c r="K455" s="107"/>
      <c r="L455" s="108"/>
      <c r="M455" s="98"/>
      <c r="N455" s="98"/>
      <c r="O455" s="98"/>
      <c r="P455" s="297"/>
      <c r="Q455" s="110"/>
      <c r="S455" s="112"/>
      <c r="T455" s="297"/>
      <c r="U455" s="297"/>
      <c r="V455" s="297"/>
      <c r="W455" s="297"/>
      <c r="X455" s="297"/>
      <c r="AB455" s="137"/>
    </row>
    <row r="456" spans="1:28" s="103" customFormat="1" ht="14.25" customHeight="1" x14ac:dyDescent="0.25">
      <c r="A456" s="97"/>
      <c r="B456" s="97"/>
      <c r="C456" s="97"/>
      <c r="D456" s="7" t="s">
        <v>2835</v>
      </c>
      <c r="E456" s="97" t="s">
        <v>28</v>
      </c>
      <c r="F456" s="97" t="s">
        <v>2982</v>
      </c>
      <c r="G456" s="97" t="s">
        <v>2983</v>
      </c>
      <c r="H456" s="40" t="s">
        <v>139</v>
      </c>
      <c r="I456" s="99">
        <v>42640</v>
      </c>
      <c r="J456" s="100">
        <v>27</v>
      </c>
      <c r="K456" s="100">
        <v>9</v>
      </c>
      <c r="L456" s="101">
        <v>2016</v>
      </c>
      <c r="M456" s="97" t="s">
        <v>56</v>
      </c>
      <c r="N456" s="97" t="s">
        <v>2984</v>
      </c>
      <c r="O456" s="97" t="s">
        <v>796</v>
      </c>
      <c r="P456" s="102">
        <v>8200</v>
      </c>
      <c r="Q456" s="102"/>
      <c r="S456" s="103">
        <v>3</v>
      </c>
      <c r="T456" s="30">
        <f t="shared" ref="T456" si="82">(((P456)-1)/3)/12</f>
        <v>227.75</v>
      </c>
      <c r="U456" s="5">
        <v>0</v>
      </c>
      <c r="V456" s="77">
        <f t="shared" ref="V456" si="83">T456*AB456</f>
        <v>455.5</v>
      </c>
      <c r="W456" s="77">
        <f t="shared" ref="W456" si="84">+V456-U456</f>
        <v>455.5</v>
      </c>
      <c r="X456" s="77">
        <f t="shared" ref="X456" si="85">P456-V456</f>
        <v>7744.5</v>
      </c>
      <c r="Y456" s="104"/>
      <c r="AB456" s="67">
        <f t="shared" ref="AB456" si="86">IF((DATEDIF(I456,AB$4,"m"))&gt;=36,36,(DATEDIF(I456,AB$4,"m")))</f>
        <v>2</v>
      </c>
    </row>
    <row r="457" spans="1:28" s="103" customFormat="1" ht="14.25" customHeight="1" x14ac:dyDescent="0.25">
      <c r="A457" s="97"/>
      <c r="B457" s="97"/>
      <c r="C457" s="97"/>
      <c r="D457" s="7" t="s">
        <v>2835</v>
      </c>
      <c r="E457" s="97" t="s">
        <v>28</v>
      </c>
      <c r="F457" s="97" t="s">
        <v>2982</v>
      </c>
      <c r="G457" s="97" t="s">
        <v>2985</v>
      </c>
      <c r="H457" s="40" t="s">
        <v>139</v>
      </c>
      <c r="I457" s="99">
        <v>42640</v>
      </c>
      <c r="J457" s="100">
        <v>27</v>
      </c>
      <c r="K457" s="100">
        <v>9</v>
      </c>
      <c r="L457" s="101">
        <v>2016</v>
      </c>
      <c r="M457" s="97" t="s">
        <v>56</v>
      </c>
      <c r="N457" s="97" t="s">
        <v>2984</v>
      </c>
      <c r="O457" s="97" t="s">
        <v>796</v>
      </c>
      <c r="P457" s="102">
        <v>8200</v>
      </c>
      <c r="Q457" s="102"/>
      <c r="S457" s="103">
        <v>3</v>
      </c>
      <c r="T457" s="30">
        <f t="shared" ref="T457" si="87">(((P457)-1)/3)/12</f>
        <v>227.75</v>
      </c>
      <c r="U457" s="5">
        <v>0</v>
      </c>
      <c r="V457" s="77">
        <f t="shared" ref="V457" si="88">T457*AB457</f>
        <v>455.5</v>
      </c>
      <c r="W457" s="77">
        <f t="shared" ref="W457" si="89">+V457-U457</f>
        <v>455.5</v>
      </c>
      <c r="X457" s="77">
        <f t="shared" ref="X457" si="90">P457-V457</f>
        <v>7744.5</v>
      </c>
      <c r="Y457" s="104"/>
      <c r="AB457" s="67">
        <f t="shared" ref="AB457" si="91">IF((DATEDIF(I457,AB$4,"m"))&gt;=36,36,(DATEDIF(I457,AB$4,"m")))</f>
        <v>2</v>
      </c>
    </row>
    <row r="458" spans="1:28" s="103" customFormat="1" ht="14.25" customHeight="1" x14ac:dyDescent="0.25">
      <c r="A458" s="97"/>
      <c r="B458" s="97"/>
      <c r="C458" s="97"/>
      <c r="D458" s="7" t="s">
        <v>2979</v>
      </c>
      <c r="E458" s="97" t="s">
        <v>83</v>
      </c>
      <c r="F458" s="97" t="s">
        <v>2980</v>
      </c>
      <c r="G458" s="97" t="s">
        <v>2981</v>
      </c>
      <c r="H458" s="40" t="s">
        <v>139</v>
      </c>
      <c r="I458" s="99">
        <v>42642</v>
      </c>
      <c r="J458" s="100">
        <v>29</v>
      </c>
      <c r="K458" s="100">
        <v>9</v>
      </c>
      <c r="L458" s="101">
        <v>2016</v>
      </c>
      <c r="M458" s="97" t="s">
        <v>56</v>
      </c>
      <c r="N458" s="97" t="s">
        <v>2986</v>
      </c>
      <c r="O458" s="97" t="s">
        <v>796</v>
      </c>
      <c r="P458" s="102">
        <v>52850</v>
      </c>
      <c r="Q458" s="102"/>
      <c r="S458" s="103">
        <v>3</v>
      </c>
      <c r="T458" s="30">
        <f t="shared" ref="T458" si="92">(((P458)-1)/3)/12</f>
        <v>1468.0277777777776</v>
      </c>
      <c r="U458" s="5">
        <v>0</v>
      </c>
      <c r="V458" s="77">
        <f t="shared" ref="V458" si="93">T458*AB458</f>
        <v>2936.0555555555552</v>
      </c>
      <c r="W458" s="77">
        <f t="shared" ref="W458" si="94">+V458-U458</f>
        <v>2936.0555555555552</v>
      </c>
      <c r="X458" s="77">
        <f t="shared" ref="X458" si="95">P458-V458</f>
        <v>49913.944444444445</v>
      </c>
      <c r="Y458" s="104"/>
      <c r="AB458" s="67">
        <f t="shared" ref="AB458" si="96">IF((DATEDIF(I458,AB$4,"m"))&gt;=36,36,(DATEDIF(I458,AB$4,"m")))</f>
        <v>2</v>
      </c>
    </row>
    <row r="459" spans="1:28" s="103" customFormat="1" ht="14.25" customHeight="1" x14ac:dyDescent="0.25">
      <c r="A459" s="97"/>
      <c r="B459" s="97"/>
      <c r="C459" s="97"/>
      <c r="D459" s="7" t="s">
        <v>2987</v>
      </c>
      <c r="E459" s="97" t="s">
        <v>2988</v>
      </c>
      <c r="F459" s="97" t="s">
        <v>2989</v>
      </c>
      <c r="G459" s="97"/>
      <c r="H459" s="40" t="s">
        <v>139</v>
      </c>
      <c r="I459" s="99">
        <v>42642</v>
      </c>
      <c r="J459" s="100">
        <v>29</v>
      </c>
      <c r="K459" s="100">
        <v>9</v>
      </c>
      <c r="L459" s="101">
        <v>2016</v>
      </c>
      <c r="M459" s="97" t="s">
        <v>56</v>
      </c>
      <c r="N459" s="97" t="s">
        <v>2986</v>
      </c>
      <c r="O459" s="97" t="s">
        <v>796</v>
      </c>
      <c r="P459" s="102">
        <v>3950</v>
      </c>
      <c r="Q459" s="102"/>
      <c r="S459" s="103">
        <v>3</v>
      </c>
      <c r="T459" s="30">
        <f t="shared" ref="T459" si="97">(((P459)-1)/3)/12</f>
        <v>109.69444444444444</v>
      </c>
      <c r="U459" s="5">
        <v>0</v>
      </c>
      <c r="V459" s="77">
        <f t="shared" ref="V459" si="98">T459*AB459</f>
        <v>219.38888888888889</v>
      </c>
      <c r="W459" s="77">
        <f t="shared" ref="W459" si="99">+V459-U459</f>
        <v>219.38888888888889</v>
      </c>
      <c r="X459" s="77">
        <f t="shared" ref="X459" si="100">P459-V459</f>
        <v>3730.6111111111113</v>
      </c>
      <c r="Y459" s="104"/>
      <c r="AB459" s="67">
        <f t="shared" ref="AB459" si="101">IF((DATEDIF(I459,AB$4,"m"))&gt;=36,36,(DATEDIF(I459,AB$4,"m")))</f>
        <v>2</v>
      </c>
    </row>
    <row r="460" spans="1:28" s="103" customFormat="1" ht="14.25" customHeight="1" x14ac:dyDescent="0.25">
      <c r="A460" s="97"/>
      <c r="B460" s="97"/>
      <c r="C460" s="97"/>
      <c r="D460" s="7" t="s">
        <v>2987</v>
      </c>
      <c r="E460" s="97" t="s">
        <v>2988</v>
      </c>
      <c r="F460" s="97" t="s">
        <v>2989</v>
      </c>
      <c r="G460" s="97"/>
      <c r="H460" s="40" t="s">
        <v>139</v>
      </c>
      <c r="I460" s="99">
        <v>42642</v>
      </c>
      <c r="J460" s="100">
        <v>29</v>
      </c>
      <c r="K460" s="100">
        <v>9</v>
      </c>
      <c r="L460" s="101">
        <v>2016</v>
      </c>
      <c r="M460" s="97" t="s">
        <v>56</v>
      </c>
      <c r="N460" s="97" t="s">
        <v>2986</v>
      </c>
      <c r="O460" s="97" t="s">
        <v>796</v>
      </c>
      <c r="P460" s="102">
        <v>3950</v>
      </c>
      <c r="Q460" s="102"/>
      <c r="S460" s="103">
        <v>3</v>
      </c>
      <c r="T460" s="30">
        <f t="shared" ref="T460" si="102">(((P460)-1)/3)/12</f>
        <v>109.69444444444444</v>
      </c>
      <c r="U460" s="5">
        <v>0</v>
      </c>
      <c r="V460" s="77">
        <f t="shared" ref="V460" si="103">T460*AB460</f>
        <v>219.38888888888889</v>
      </c>
      <c r="W460" s="77">
        <f t="shared" ref="W460" si="104">+V460-U460</f>
        <v>219.38888888888889</v>
      </c>
      <c r="X460" s="77">
        <f t="shared" ref="X460" si="105">P460-V460</f>
        <v>3730.6111111111113</v>
      </c>
      <c r="Y460" s="104"/>
      <c r="AB460" s="67">
        <f t="shared" ref="AB460" si="106">IF((DATEDIF(I460,AB$4,"m"))&gt;=36,36,(DATEDIF(I460,AB$4,"m")))</f>
        <v>2</v>
      </c>
    </row>
    <row r="461" spans="1:28" s="111" customFormat="1" x14ac:dyDescent="0.25">
      <c r="A461" s="98"/>
      <c r="B461" s="98"/>
      <c r="C461" s="98"/>
      <c r="D461" s="589" t="s">
        <v>2990</v>
      </c>
      <c r="E461" s="98"/>
      <c r="F461" s="98"/>
      <c r="G461" s="97"/>
      <c r="H461" s="98"/>
      <c r="I461" s="106"/>
      <c r="J461" s="107"/>
      <c r="K461" s="107"/>
      <c r="L461" s="108"/>
      <c r="M461" s="98"/>
      <c r="N461" s="98"/>
      <c r="O461" s="98"/>
      <c r="P461" s="109">
        <f>SUM(P456:P460)</f>
        <v>77150</v>
      </c>
      <c r="Q461" s="110"/>
      <c r="S461" s="112"/>
      <c r="T461" s="109">
        <f>SUM(T456:T460)</f>
        <v>2142.9166666666665</v>
      </c>
      <c r="U461" s="109">
        <v>0</v>
      </c>
      <c r="V461" s="109">
        <f>SUM(V456:V460)</f>
        <v>4285.833333333333</v>
      </c>
      <c r="W461" s="109">
        <f>SUM(W456:W460)</f>
        <v>4285.833333333333</v>
      </c>
      <c r="X461" s="109">
        <f>SUM(X456:X460)</f>
        <v>72864.166666666672</v>
      </c>
      <c r="AB461" s="137"/>
    </row>
    <row r="462" spans="1:28" s="111" customFormat="1" x14ac:dyDescent="0.25">
      <c r="A462" s="98"/>
      <c r="B462" s="98"/>
      <c r="C462" s="98"/>
      <c r="D462" s="589"/>
      <c r="E462" s="98"/>
      <c r="F462" s="98"/>
      <c r="G462" s="97"/>
      <c r="H462" s="98"/>
      <c r="I462" s="106"/>
      <c r="J462" s="107"/>
      <c r="K462" s="107"/>
      <c r="L462" s="108"/>
      <c r="M462" s="98"/>
      <c r="N462" s="98"/>
      <c r="O462" s="98"/>
      <c r="P462" s="297"/>
      <c r="Q462" s="110"/>
      <c r="S462" s="112"/>
      <c r="T462" s="297"/>
      <c r="U462" s="297"/>
      <c r="V462" s="297"/>
      <c r="W462" s="297"/>
      <c r="X462" s="297"/>
      <c r="AB462" s="137"/>
    </row>
    <row r="463" spans="1:28" s="111" customFormat="1" x14ac:dyDescent="0.25">
      <c r="A463" s="98"/>
      <c r="B463" s="98"/>
      <c r="C463" s="98"/>
      <c r="D463" s="589"/>
      <c r="E463" s="98"/>
      <c r="F463" s="98"/>
      <c r="G463" s="97"/>
      <c r="H463" s="98"/>
      <c r="I463" s="106"/>
      <c r="J463" s="107"/>
      <c r="K463" s="107"/>
      <c r="L463" s="108"/>
      <c r="M463" s="98"/>
      <c r="N463" s="98"/>
      <c r="O463" s="98"/>
      <c r="P463" s="297"/>
      <c r="Q463" s="110"/>
      <c r="S463" s="112"/>
      <c r="T463" s="297"/>
      <c r="U463" s="297"/>
      <c r="V463" s="297"/>
      <c r="W463" s="297"/>
      <c r="X463" s="297"/>
      <c r="AB463" s="137"/>
    </row>
    <row r="464" spans="1:28" s="103" customFormat="1" ht="14.25" customHeight="1" x14ac:dyDescent="0.25">
      <c r="A464" s="97"/>
      <c r="B464" s="97"/>
      <c r="C464" s="97"/>
      <c r="D464" s="98" t="s">
        <v>3000</v>
      </c>
      <c r="E464" s="97"/>
      <c r="F464" s="97" t="s">
        <v>3001</v>
      </c>
      <c r="G464" s="97" t="s">
        <v>3002</v>
      </c>
      <c r="H464" s="97" t="s">
        <v>2753</v>
      </c>
      <c r="I464" s="99">
        <v>42657</v>
      </c>
      <c r="J464" s="100">
        <v>14</v>
      </c>
      <c r="K464" s="100">
        <v>10</v>
      </c>
      <c r="L464" s="101">
        <v>2016</v>
      </c>
      <c r="M464" s="97" t="s">
        <v>56</v>
      </c>
      <c r="N464" s="97" t="s">
        <v>3003</v>
      </c>
      <c r="O464" s="97" t="s">
        <v>796</v>
      </c>
      <c r="P464" s="102">
        <v>436600</v>
      </c>
      <c r="Q464" s="102"/>
      <c r="S464" s="103">
        <v>3</v>
      </c>
      <c r="T464" s="30">
        <f>(((P464)-1)/3)/12</f>
        <v>12127.75</v>
      </c>
      <c r="U464" s="5">
        <v>0</v>
      </c>
      <c r="V464" s="77">
        <f>T464*AB464</f>
        <v>12127.75</v>
      </c>
      <c r="W464" s="77">
        <f>+V464-U464</f>
        <v>12127.75</v>
      </c>
      <c r="X464" s="77">
        <f>P464-V464</f>
        <v>424472.25</v>
      </c>
      <c r="Y464" s="104"/>
      <c r="AB464" s="67">
        <f>IF((DATEDIF(I464,AB$4,"m"))&gt;=36,36,(DATEDIF(I464,AB$4,"m")))</f>
        <v>1</v>
      </c>
    </row>
    <row r="465" spans="1:28" s="103" customFormat="1" ht="14.25" customHeight="1" x14ac:dyDescent="0.25">
      <c r="A465" s="97"/>
      <c r="B465" s="97"/>
      <c r="C465" s="97"/>
      <c r="D465" s="98" t="s">
        <v>3010</v>
      </c>
      <c r="E465" s="97"/>
      <c r="F465" s="97"/>
      <c r="G465" s="97"/>
      <c r="H465" s="97" t="s">
        <v>3011</v>
      </c>
      <c r="I465" s="99">
        <v>42664</v>
      </c>
      <c r="J465" s="100">
        <v>21</v>
      </c>
      <c r="K465" s="100">
        <v>10</v>
      </c>
      <c r="L465" s="101">
        <v>2016</v>
      </c>
      <c r="M465" s="97" t="s">
        <v>56</v>
      </c>
      <c r="N465" s="97" t="s">
        <v>3012</v>
      </c>
      <c r="O465" s="97" t="s">
        <v>796</v>
      </c>
      <c r="P465" s="102">
        <f>578296.77+104093.42</f>
        <v>682390.19000000006</v>
      </c>
      <c r="Q465" s="102"/>
      <c r="S465" s="103">
        <v>3</v>
      </c>
      <c r="T465" s="30">
        <f>(((P465)-1)/3)/12</f>
        <v>18955.255277777778</v>
      </c>
      <c r="U465" s="5">
        <v>0</v>
      </c>
      <c r="V465" s="77">
        <f>T465*AB465</f>
        <v>18955.255277777778</v>
      </c>
      <c r="W465" s="77">
        <f>+V465-U465</f>
        <v>18955.255277777778</v>
      </c>
      <c r="X465" s="77">
        <f>P465-V465</f>
        <v>663434.93472222227</v>
      </c>
      <c r="Y465" s="104"/>
      <c r="AB465" s="67">
        <f>IF((DATEDIF(I465,AB$4,"m"))&gt;=36,36,(DATEDIF(I465,AB$4,"m")))</f>
        <v>1</v>
      </c>
    </row>
    <row r="466" spans="1:28" s="111" customFormat="1" x14ac:dyDescent="0.25">
      <c r="A466" s="98"/>
      <c r="B466" s="98"/>
      <c r="C466" s="98"/>
      <c r="D466" s="589" t="s">
        <v>2993</v>
      </c>
      <c r="E466" s="98"/>
      <c r="F466" s="98"/>
      <c r="G466" s="98"/>
      <c r="H466" s="98"/>
      <c r="I466" s="106"/>
      <c r="J466" s="107"/>
      <c r="K466" s="107"/>
      <c r="L466" s="108"/>
      <c r="M466" s="98"/>
      <c r="N466" s="98"/>
      <c r="O466" s="98"/>
      <c r="P466" s="109">
        <f>SUM(P464:P465)</f>
        <v>1118990.19</v>
      </c>
      <c r="Q466" s="102"/>
      <c r="R466" s="103"/>
      <c r="S466" s="282"/>
      <c r="T466" s="113">
        <f>SUM(T464:T465)</f>
        <v>31083.005277777778</v>
      </c>
      <c r="U466" s="113">
        <f>SUM(U464:U465)</f>
        <v>0</v>
      </c>
      <c r="V466" s="113">
        <f>SUM(V464:V465)</f>
        <v>31083.005277777778</v>
      </c>
      <c r="W466" s="113">
        <f t="shared" ref="W466:X466" si="107">SUM(W464:W465)</f>
        <v>31083.005277777778</v>
      </c>
      <c r="X466" s="113">
        <f t="shared" si="107"/>
        <v>1087907.1847222224</v>
      </c>
      <c r="AB466" s="137"/>
    </row>
    <row r="467" spans="1:28" s="111" customFormat="1" x14ac:dyDescent="0.25">
      <c r="A467" s="98"/>
      <c r="B467" s="98"/>
      <c r="C467" s="98"/>
      <c r="D467" s="589"/>
      <c r="E467" s="98"/>
      <c r="F467" s="98"/>
      <c r="G467" s="98"/>
      <c r="H467" s="98"/>
      <c r="I467" s="106"/>
      <c r="J467" s="107"/>
      <c r="K467" s="107"/>
      <c r="L467" s="108"/>
      <c r="M467" s="98"/>
      <c r="N467" s="98"/>
      <c r="O467" s="98"/>
      <c r="P467" s="297"/>
      <c r="Q467" s="102"/>
      <c r="R467" s="103"/>
      <c r="S467" s="282"/>
      <c r="T467" s="298"/>
      <c r="U467" s="298"/>
      <c r="V467" s="298"/>
      <c r="W467" s="298"/>
      <c r="X467" s="298"/>
      <c r="AB467" s="137"/>
    </row>
    <row r="468" spans="1:28" s="103" customFormat="1" ht="14.25" customHeight="1" x14ac:dyDescent="0.25">
      <c r="A468" s="97"/>
      <c r="B468" s="97"/>
      <c r="C468" s="97"/>
      <c r="D468" s="7" t="s">
        <v>3024</v>
      </c>
      <c r="E468" s="97" t="s">
        <v>83</v>
      </c>
      <c r="F468" s="97" t="s">
        <v>3023</v>
      </c>
      <c r="G468" s="97"/>
      <c r="H468" s="40" t="s">
        <v>3025</v>
      </c>
      <c r="I468" s="99">
        <v>42683</v>
      </c>
      <c r="J468" s="100">
        <v>9</v>
      </c>
      <c r="K468" s="100">
        <v>11</v>
      </c>
      <c r="L468" s="101">
        <v>2016</v>
      </c>
      <c r="M468" s="97" t="s">
        <v>56</v>
      </c>
      <c r="N468" s="97" t="s">
        <v>3026</v>
      </c>
      <c r="O468" s="97" t="s">
        <v>796</v>
      </c>
      <c r="P468" s="102">
        <v>44604</v>
      </c>
      <c r="Q468" s="102"/>
      <c r="S468" s="103">
        <v>3</v>
      </c>
      <c r="T468" s="30">
        <f t="shared" ref="T468" si="108">(((P468)-1)/3)/12</f>
        <v>1238.9722222222222</v>
      </c>
      <c r="U468" s="5">
        <v>0</v>
      </c>
      <c r="V468" s="77">
        <f t="shared" ref="V468" si="109">T468*AB468</f>
        <v>0</v>
      </c>
      <c r="W468" s="77">
        <f t="shared" ref="W468" si="110">+V468-U468</f>
        <v>0</v>
      </c>
      <c r="X468" s="77">
        <f t="shared" ref="X468" si="111">P468-V468</f>
        <v>44604</v>
      </c>
      <c r="Y468" s="104"/>
      <c r="AB468" s="67">
        <f t="shared" ref="AB468" si="112">IF((DATEDIF(I468,AB$4,"m"))&gt;=36,36,(DATEDIF(I468,AB$4,"m")))</f>
        <v>0</v>
      </c>
    </row>
    <row r="469" spans="1:28" s="103" customFormat="1" ht="14.25" customHeight="1" x14ac:dyDescent="0.25">
      <c r="A469" s="97"/>
      <c r="B469" s="97"/>
      <c r="C469" s="97"/>
      <c r="D469" s="7" t="s">
        <v>3024</v>
      </c>
      <c r="E469" s="97" t="s">
        <v>83</v>
      </c>
      <c r="F469" s="97" t="s">
        <v>3023</v>
      </c>
      <c r="G469" s="97"/>
      <c r="H469" s="40" t="s">
        <v>3025</v>
      </c>
      <c r="I469" s="99">
        <v>42683</v>
      </c>
      <c r="J469" s="100">
        <v>9</v>
      </c>
      <c r="K469" s="100">
        <v>11</v>
      </c>
      <c r="L469" s="101">
        <v>2016</v>
      </c>
      <c r="M469" s="97" t="s">
        <v>56</v>
      </c>
      <c r="N469" s="97" t="s">
        <v>3026</v>
      </c>
      <c r="O469" s="97" t="s">
        <v>796</v>
      </c>
      <c r="P469" s="102">
        <v>44604</v>
      </c>
      <c r="Q469" s="102"/>
      <c r="S469" s="103">
        <v>3</v>
      </c>
      <c r="T469" s="30">
        <f t="shared" ref="T469:T470" si="113">(((P469)-1)/3)/12</f>
        <v>1238.9722222222222</v>
      </c>
      <c r="U469" s="5">
        <v>0</v>
      </c>
      <c r="V469" s="77">
        <f t="shared" ref="V469:V470" si="114">T469*AB469</f>
        <v>0</v>
      </c>
      <c r="W469" s="77">
        <f t="shared" ref="W469:W470" si="115">+V469-U469</f>
        <v>0</v>
      </c>
      <c r="X469" s="77">
        <f t="shared" ref="X469:X470" si="116">P469-V469</f>
        <v>44604</v>
      </c>
      <c r="Y469" s="104"/>
      <c r="AB469" s="67">
        <f t="shared" ref="AB469:AB470" si="117">IF((DATEDIF(I469,AB$4,"m"))&gt;=36,36,(DATEDIF(I469,AB$4,"m")))</f>
        <v>0</v>
      </c>
    </row>
    <row r="470" spans="1:28" s="103" customFormat="1" ht="14.25" customHeight="1" x14ac:dyDescent="0.25">
      <c r="A470" s="97"/>
      <c r="B470" s="97"/>
      <c r="C470" s="97"/>
      <c r="D470" s="7" t="s">
        <v>3024</v>
      </c>
      <c r="E470" s="97" t="s">
        <v>83</v>
      </c>
      <c r="F470" s="97" t="s">
        <v>3023</v>
      </c>
      <c r="G470" s="97"/>
      <c r="H470" s="40" t="s">
        <v>3025</v>
      </c>
      <c r="I470" s="99">
        <v>42683</v>
      </c>
      <c r="J470" s="100">
        <v>9</v>
      </c>
      <c r="K470" s="100">
        <v>11</v>
      </c>
      <c r="L470" s="101">
        <v>2016</v>
      </c>
      <c r="M470" s="97" t="s">
        <v>56</v>
      </c>
      <c r="N470" s="97" t="s">
        <v>3026</v>
      </c>
      <c r="O470" s="97" t="s">
        <v>796</v>
      </c>
      <c r="P470" s="102">
        <v>44604</v>
      </c>
      <c r="Q470" s="102"/>
      <c r="S470" s="103">
        <v>3</v>
      </c>
      <c r="T470" s="30">
        <f t="shared" si="113"/>
        <v>1238.9722222222222</v>
      </c>
      <c r="U470" s="5">
        <v>0</v>
      </c>
      <c r="V470" s="77">
        <f t="shared" si="114"/>
        <v>0</v>
      </c>
      <c r="W470" s="77">
        <f t="shared" si="115"/>
        <v>0</v>
      </c>
      <c r="X470" s="77">
        <f t="shared" si="116"/>
        <v>44604</v>
      </c>
      <c r="Y470" s="104"/>
      <c r="AB470" s="67">
        <f t="shared" si="117"/>
        <v>0</v>
      </c>
    </row>
    <row r="471" spans="1:28" s="103" customFormat="1" ht="14.25" customHeight="1" x14ac:dyDescent="0.25">
      <c r="A471" s="97"/>
      <c r="B471" s="97"/>
      <c r="C471" s="97"/>
      <c r="D471" s="7" t="s">
        <v>3032</v>
      </c>
      <c r="E471" s="97" t="s">
        <v>3033</v>
      </c>
      <c r="F471" s="97"/>
      <c r="G471" s="97" t="s">
        <v>3034</v>
      </c>
      <c r="H471" s="98" t="s">
        <v>2862</v>
      </c>
      <c r="I471" s="99">
        <v>42692</v>
      </c>
      <c r="J471" s="100">
        <v>18</v>
      </c>
      <c r="K471" s="100">
        <v>11</v>
      </c>
      <c r="L471" s="101">
        <v>2016</v>
      </c>
      <c r="M471" s="97" t="s">
        <v>56</v>
      </c>
      <c r="N471" s="97" t="s">
        <v>3027</v>
      </c>
      <c r="O471" s="97" t="s">
        <v>796</v>
      </c>
      <c r="P471" s="102">
        <v>13403.903200000001</v>
      </c>
      <c r="Q471" s="102"/>
      <c r="S471" s="103">
        <v>3</v>
      </c>
      <c r="T471" s="30">
        <f>(((P471)-1)/3)/12</f>
        <v>372.30286666666666</v>
      </c>
      <c r="U471" s="5">
        <v>0</v>
      </c>
      <c r="V471" s="77">
        <f>T471*AB471</f>
        <v>0</v>
      </c>
      <c r="W471" s="77">
        <f>+V471-U471</f>
        <v>0</v>
      </c>
      <c r="X471" s="77">
        <f>P471-V471</f>
        <v>13403.903200000001</v>
      </c>
      <c r="Y471" s="104"/>
      <c r="AB471" s="67">
        <f t="shared" ref="AB471" si="118">IF((DATEDIF(I471,AB$4,"m"))&gt;=36,36,(DATEDIF(I471,AB$4,"m")))</f>
        <v>0</v>
      </c>
    </row>
    <row r="472" spans="1:28" s="103" customFormat="1" ht="14.25" customHeight="1" x14ac:dyDescent="0.25">
      <c r="A472" s="97"/>
      <c r="B472" s="97"/>
      <c r="C472" s="97"/>
      <c r="D472" s="7" t="s">
        <v>3032</v>
      </c>
      <c r="E472" s="97" t="s">
        <v>3033</v>
      </c>
      <c r="F472" s="97"/>
      <c r="G472" s="97" t="s">
        <v>3035</v>
      </c>
      <c r="H472" s="98" t="s">
        <v>2862</v>
      </c>
      <c r="I472" s="99">
        <v>42692</v>
      </c>
      <c r="J472" s="100">
        <v>18</v>
      </c>
      <c r="K472" s="100">
        <v>11</v>
      </c>
      <c r="L472" s="101">
        <v>2016</v>
      </c>
      <c r="M472" s="97" t="s">
        <v>56</v>
      </c>
      <c r="N472" s="97" t="s">
        <v>3027</v>
      </c>
      <c r="O472" s="97" t="s">
        <v>796</v>
      </c>
      <c r="P472" s="102">
        <v>13403.903200000001</v>
      </c>
      <c r="Q472" s="102"/>
      <c r="S472" s="103">
        <v>3</v>
      </c>
      <c r="T472" s="30">
        <f t="shared" ref="T472:T480" si="119">(((P472)-1)/3)/12</f>
        <v>372.30286666666666</v>
      </c>
      <c r="U472" s="5">
        <v>0</v>
      </c>
      <c r="V472" s="77">
        <f t="shared" ref="V472:V480" si="120">T472*AB472</f>
        <v>0</v>
      </c>
      <c r="W472" s="77">
        <f t="shared" ref="W472:W480" si="121">+V472-U472</f>
        <v>0</v>
      </c>
      <c r="X472" s="77">
        <f t="shared" ref="X472:X480" si="122">P472-V472</f>
        <v>13403.903200000001</v>
      </c>
      <c r="Y472" s="104"/>
      <c r="AB472" s="67">
        <f t="shared" ref="AB472:AB480" si="123">IF((DATEDIF(I472,AB$4,"m"))&gt;=36,36,(DATEDIF(I472,AB$4,"m")))</f>
        <v>0</v>
      </c>
    </row>
    <row r="473" spans="1:28" s="103" customFormat="1" ht="14.25" customHeight="1" x14ac:dyDescent="0.25">
      <c r="A473" s="97"/>
      <c r="B473" s="97"/>
      <c r="C473" s="97"/>
      <c r="D473" s="7" t="s">
        <v>3032</v>
      </c>
      <c r="E473" s="97" t="s">
        <v>3033</v>
      </c>
      <c r="F473" s="97"/>
      <c r="G473" s="97" t="s">
        <v>3036</v>
      </c>
      <c r="H473" s="98" t="s">
        <v>2862</v>
      </c>
      <c r="I473" s="99">
        <v>42692</v>
      </c>
      <c r="J473" s="100">
        <v>18</v>
      </c>
      <c r="K473" s="100">
        <v>11</v>
      </c>
      <c r="L473" s="101">
        <v>2016</v>
      </c>
      <c r="M473" s="97" t="s">
        <v>56</v>
      </c>
      <c r="N473" s="97" t="s">
        <v>3027</v>
      </c>
      <c r="O473" s="97" t="s">
        <v>796</v>
      </c>
      <c r="P473" s="102">
        <v>13403.903200000001</v>
      </c>
      <c r="Q473" s="102"/>
      <c r="S473" s="103">
        <v>3</v>
      </c>
      <c r="T473" s="30">
        <f t="shared" si="119"/>
        <v>372.30286666666666</v>
      </c>
      <c r="U473" s="5">
        <v>0</v>
      </c>
      <c r="V473" s="77">
        <f t="shared" si="120"/>
        <v>0</v>
      </c>
      <c r="W473" s="77">
        <f t="shared" si="121"/>
        <v>0</v>
      </c>
      <c r="X473" s="77">
        <f t="shared" si="122"/>
        <v>13403.903200000001</v>
      </c>
      <c r="Y473" s="104"/>
      <c r="AB473" s="67">
        <f t="shared" si="123"/>
        <v>0</v>
      </c>
    </row>
    <row r="474" spans="1:28" s="103" customFormat="1" ht="14.25" customHeight="1" x14ac:dyDescent="0.25">
      <c r="A474" s="97"/>
      <c r="B474" s="97"/>
      <c r="C474" s="97"/>
      <c r="D474" s="7" t="s">
        <v>3032</v>
      </c>
      <c r="E474" s="97" t="s">
        <v>3033</v>
      </c>
      <c r="F474" s="97"/>
      <c r="G474" s="97" t="s">
        <v>3037</v>
      </c>
      <c r="H474" s="98" t="s">
        <v>2862</v>
      </c>
      <c r="I474" s="99">
        <v>42692</v>
      </c>
      <c r="J474" s="100">
        <v>18</v>
      </c>
      <c r="K474" s="100">
        <v>11</v>
      </c>
      <c r="L474" s="101">
        <v>2016</v>
      </c>
      <c r="M474" s="97" t="s">
        <v>56</v>
      </c>
      <c r="N474" s="97" t="s">
        <v>3027</v>
      </c>
      <c r="O474" s="97" t="s">
        <v>796</v>
      </c>
      <c r="P474" s="102">
        <v>13403.903200000001</v>
      </c>
      <c r="Q474" s="102"/>
      <c r="S474" s="103">
        <v>3</v>
      </c>
      <c r="T474" s="30">
        <f t="shared" si="119"/>
        <v>372.30286666666666</v>
      </c>
      <c r="U474" s="5">
        <v>0</v>
      </c>
      <c r="V474" s="77">
        <f t="shared" si="120"/>
        <v>0</v>
      </c>
      <c r="W474" s="77">
        <f t="shared" si="121"/>
        <v>0</v>
      </c>
      <c r="X474" s="77">
        <f t="shared" si="122"/>
        <v>13403.903200000001</v>
      </c>
      <c r="Y474" s="104"/>
      <c r="AB474" s="67">
        <f t="shared" si="123"/>
        <v>0</v>
      </c>
    </row>
    <row r="475" spans="1:28" s="103" customFormat="1" ht="14.25" customHeight="1" x14ac:dyDescent="0.25">
      <c r="A475" s="97"/>
      <c r="B475" s="97"/>
      <c r="C475" s="97"/>
      <c r="D475" s="7" t="s">
        <v>3032</v>
      </c>
      <c r="E475" s="97" t="s">
        <v>3033</v>
      </c>
      <c r="F475" s="97"/>
      <c r="G475" s="97" t="s">
        <v>3038</v>
      </c>
      <c r="H475" s="98" t="s">
        <v>2862</v>
      </c>
      <c r="I475" s="99">
        <v>42692</v>
      </c>
      <c r="J475" s="100">
        <v>18</v>
      </c>
      <c r="K475" s="100">
        <v>11</v>
      </c>
      <c r="L475" s="101">
        <v>2016</v>
      </c>
      <c r="M475" s="97" t="s">
        <v>56</v>
      </c>
      <c r="N475" s="97" t="s">
        <v>3027</v>
      </c>
      <c r="O475" s="97" t="s">
        <v>796</v>
      </c>
      <c r="P475" s="102">
        <v>13403.903200000001</v>
      </c>
      <c r="Q475" s="102"/>
      <c r="S475" s="103">
        <v>3</v>
      </c>
      <c r="T475" s="30">
        <f t="shared" si="119"/>
        <v>372.30286666666666</v>
      </c>
      <c r="U475" s="5">
        <v>0</v>
      </c>
      <c r="V475" s="77">
        <f t="shared" si="120"/>
        <v>0</v>
      </c>
      <c r="W475" s="77">
        <f t="shared" si="121"/>
        <v>0</v>
      </c>
      <c r="X475" s="77">
        <f t="shared" si="122"/>
        <v>13403.903200000001</v>
      </c>
      <c r="Y475" s="104"/>
      <c r="AB475" s="67">
        <f t="shared" si="123"/>
        <v>0</v>
      </c>
    </row>
    <row r="476" spans="1:28" s="103" customFormat="1" ht="14.25" customHeight="1" x14ac:dyDescent="0.25">
      <c r="A476" s="97"/>
      <c r="B476" s="97"/>
      <c r="C476" s="97"/>
      <c r="D476" s="7" t="s">
        <v>3032</v>
      </c>
      <c r="E476" s="97" t="s">
        <v>3033</v>
      </c>
      <c r="F476" s="97"/>
      <c r="G476" s="97" t="s">
        <v>3039</v>
      </c>
      <c r="H476" s="98" t="s">
        <v>2862</v>
      </c>
      <c r="I476" s="99">
        <v>42692</v>
      </c>
      <c r="J476" s="100">
        <v>18</v>
      </c>
      <c r="K476" s="100">
        <v>11</v>
      </c>
      <c r="L476" s="101">
        <v>2016</v>
      </c>
      <c r="M476" s="97" t="s">
        <v>56</v>
      </c>
      <c r="N476" s="97" t="s">
        <v>3027</v>
      </c>
      <c r="O476" s="97" t="s">
        <v>796</v>
      </c>
      <c r="P476" s="102">
        <v>13403.903200000001</v>
      </c>
      <c r="Q476" s="102"/>
      <c r="S476" s="103">
        <v>3</v>
      </c>
      <c r="T476" s="30">
        <f t="shared" si="119"/>
        <v>372.30286666666666</v>
      </c>
      <c r="U476" s="5">
        <v>0</v>
      </c>
      <c r="V476" s="77">
        <f t="shared" si="120"/>
        <v>0</v>
      </c>
      <c r="W476" s="77">
        <f t="shared" si="121"/>
        <v>0</v>
      </c>
      <c r="X476" s="77">
        <f t="shared" si="122"/>
        <v>13403.903200000001</v>
      </c>
      <c r="Y476" s="104"/>
      <c r="AB476" s="67">
        <f t="shared" si="123"/>
        <v>0</v>
      </c>
    </row>
    <row r="477" spans="1:28" s="103" customFormat="1" ht="14.25" customHeight="1" x14ac:dyDescent="0.25">
      <c r="A477" s="97"/>
      <c r="B477" s="97"/>
      <c r="C477" s="97"/>
      <c r="D477" s="7" t="s">
        <v>3032</v>
      </c>
      <c r="E477" s="97" t="s">
        <v>3033</v>
      </c>
      <c r="F477" s="97"/>
      <c r="G477" s="97" t="s">
        <v>3040</v>
      </c>
      <c r="H477" s="98" t="s">
        <v>2862</v>
      </c>
      <c r="I477" s="99">
        <v>42692</v>
      </c>
      <c r="J477" s="100">
        <v>18</v>
      </c>
      <c r="K477" s="100">
        <v>11</v>
      </c>
      <c r="L477" s="101">
        <v>2016</v>
      </c>
      <c r="M477" s="97" t="s">
        <v>56</v>
      </c>
      <c r="N477" s="97" t="s">
        <v>3027</v>
      </c>
      <c r="O477" s="97" t="s">
        <v>796</v>
      </c>
      <c r="P477" s="102">
        <v>13403.903200000001</v>
      </c>
      <c r="Q477" s="102"/>
      <c r="S477" s="103">
        <v>3</v>
      </c>
      <c r="T477" s="30">
        <f t="shared" si="119"/>
        <v>372.30286666666666</v>
      </c>
      <c r="U477" s="5">
        <v>0</v>
      </c>
      <c r="V477" s="77">
        <f t="shared" si="120"/>
        <v>0</v>
      </c>
      <c r="W477" s="77">
        <f t="shared" si="121"/>
        <v>0</v>
      </c>
      <c r="X477" s="77">
        <f t="shared" si="122"/>
        <v>13403.903200000001</v>
      </c>
      <c r="Y477" s="104"/>
      <c r="AB477" s="67">
        <f t="shared" si="123"/>
        <v>0</v>
      </c>
    </row>
    <row r="478" spans="1:28" s="103" customFormat="1" ht="14.25" customHeight="1" x14ac:dyDescent="0.25">
      <c r="A478" s="97"/>
      <c r="B478" s="97"/>
      <c r="C478" s="97"/>
      <c r="D478" s="7" t="s">
        <v>3032</v>
      </c>
      <c r="E478" s="97" t="s">
        <v>3033</v>
      </c>
      <c r="F478" s="97"/>
      <c r="G478" s="97" t="s">
        <v>3041</v>
      </c>
      <c r="H478" s="98" t="s">
        <v>2862</v>
      </c>
      <c r="I478" s="99">
        <v>42692</v>
      </c>
      <c r="J478" s="100">
        <v>18</v>
      </c>
      <c r="K478" s="100">
        <v>11</v>
      </c>
      <c r="L478" s="101">
        <v>2016</v>
      </c>
      <c r="M478" s="97" t="s">
        <v>56</v>
      </c>
      <c r="N478" s="97" t="s">
        <v>3027</v>
      </c>
      <c r="O478" s="97" t="s">
        <v>796</v>
      </c>
      <c r="P478" s="102">
        <v>13403.903200000001</v>
      </c>
      <c r="Q478" s="102"/>
      <c r="S478" s="103">
        <v>3</v>
      </c>
      <c r="T478" s="30">
        <f t="shared" si="119"/>
        <v>372.30286666666666</v>
      </c>
      <c r="U478" s="5">
        <v>0</v>
      </c>
      <c r="V478" s="77">
        <f t="shared" si="120"/>
        <v>0</v>
      </c>
      <c r="W478" s="77">
        <f t="shared" si="121"/>
        <v>0</v>
      </c>
      <c r="X478" s="77">
        <f t="shared" si="122"/>
        <v>13403.903200000001</v>
      </c>
      <c r="Y478" s="104"/>
      <c r="AB478" s="67">
        <f t="shared" si="123"/>
        <v>0</v>
      </c>
    </row>
    <row r="479" spans="1:28" s="103" customFormat="1" ht="14.25" customHeight="1" x14ac:dyDescent="0.25">
      <c r="A479" s="97"/>
      <c r="B479" s="97"/>
      <c r="C479" s="97"/>
      <c r="D479" s="7" t="s">
        <v>3032</v>
      </c>
      <c r="E479" s="97" t="s">
        <v>3033</v>
      </c>
      <c r="F479" s="97"/>
      <c r="G479" s="97" t="s">
        <v>3042</v>
      </c>
      <c r="H479" s="98" t="s">
        <v>2862</v>
      </c>
      <c r="I479" s="99">
        <v>42692</v>
      </c>
      <c r="J479" s="100">
        <v>18</v>
      </c>
      <c r="K479" s="100">
        <v>11</v>
      </c>
      <c r="L479" s="101">
        <v>2016</v>
      </c>
      <c r="M479" s="97" t="s">
        <v>56</v>
      </c>
      <c r="N479" s="97" t="s">
        <v>3027</v>
      </c>
      <c r="O479" s="97" t="s">
        <v>796</v>
      </c>
      <c r="P479" s="102">
        <v>13403.903200000001</v>
      </c>
      <c r="Q479" s="102"/>
      <c r="S479" s="103">
        <v>3</v>
      </c>
      <c r="T479" s="30">
        <f t="shared" si="119"/>
        <v>372.30286666666666</v>
      </c>
      <c r="U479" s="5">
        <v>0</v>
      </c>
      <c r="V479" s="77">
        <f t="shared" si="120"/>
        <v>0</v>
      </c>
      <c r="W479" s="77">
        <f t="shared" si="121"/>
        <v>0</v>
      </c>
      <c r="X479" s="77">
        <f t="shared" si="122"/>
        <v>13403.903200000001</v>
      </c>
      <c r="Y479" s="104"/>
      <c r="AB479" s="67">
        <f t="shared" si="123"/>
        <v>0</v>
      </c>
    </row>
    <row r="480" spans="1:28" s="103" customFormat="1" ht="14.25" customHeight="1" x14ac:dyDescent="0.25">
      <c r="A480" s="97"/>
      <c r="B480" s="97"/>
      <c r="C480" s="97"/>
      <c r="D480" s="7" t="s">
        <v>3032</v>
      </c>
      <c r="E480" s="97" t="s">
        <v>3033</v>
      </c>
      <c r="F480" s="97"/>
      <c r="G480" s="97" t="s">
        <v>3043</v>
      </c>
      <c r="H480" s="98" t="s">
        <v>2862</v>
      </c>
      <c r="I480" s="99">
        <v>42692</v>
      </c>
      <c r="J480" s="100">
        <v>18</v>
      </c>
      <c r="K480" s="100">
        <v>11</v>
      </c>
      <c r="L480" s="101">
        <v>2016</v>
      </c>
      <c r="M480" s="97" t="s">
        <v>56</v>
      </c>
      <c r="N480" s="97" t="s">
        <v>3027</v>
      </c>
      <c r="O480" s="97" t="s">
        <v>796</v>
      </c>
      <c r="P480" s="102">
        <v>13403.903200000001</v>
      </c>
      <c r="Q480" s="102"/>
      <c r="S480" s="103">
        <v>3</v>
      </c>
      <c r="T480" s="30">
        <f t="shared" si="119"/>
        <v>372.30286666666666</v>
      </c>
      <c r="U480" s="5">
        <v>0</v>
      </c>
      <c r="V480" s="77">
        <f t="shared" si="120"/>
        <v>0</v>
      </c>
      <c r="W480" s="77">
        <f t="shared" si="121"/>
        <v>0</v>
      </c>
      <c r="X480" s="77">
        <f t="shared" si="122"/>
        <v>13403.903200000001</v>
      </c>
      <c r="Y480" s="104"/>
      <c r="AB480" s="67">
        <f t="shared" si="123"/>
        <v>0</v>
      </c>
    </row>
    <row r="481" spans="1:28" s="103" customFormat="1" ht="14.25" customHeight="1" x14ac:dyDescent="0.25">
      <c r="A481" s="97"/>
      <c r="B481" s="97"/>
      <c r="C481" s="97"/>
      <c r="D481" s="7" t="s">
        <v>3032</v>
      </c>
      <c r="E481" s="97" t="s">
        <v>3033</v>
      </c>
      <c r="F481" s="97"/>
      <c r="G481" s="97" t="s">
        <v>3044</v>
      </c>
      <c r="H481" s="98" t="s">
        <v>2862</v>
      </c>
      <c r="I481" s="99">
        <v>42692</v>
      </c>
      <c r="J481" s="100">
        <v>18</v>
      </c>
      <c r="K481" s="100">
        <v>11</v>
      </c>
      <c r="L481" s="101">
        <v>2016</v>
      </c>
      <c r="M481" s="97" t="s">
        <v>56</v>
      </c>
      <c r="N481" s="97" t="s">
        <v>3027</v>
      </c>
      <c r="O481" s="97" t="s">
        <v>796</v>
      </c>
      <c r="P481" s="102">
        <v>13403.903200000001</v>
      </c>
      <c r="Q481" s="102"/>
      <c r="S481" s="103">
        <v>3</v>
      </c>
      <c r="T481" s="30">
        <f t="shared" ref="T481:T482" si="124">(((P481)-1)/3)/12</f>
        <v>372.30286666666666</v>
      </c>
      <c r="U481" s="5">
        <v>0</v>
      </c>
      <c r="V481" s="77">
        <f t="shared" ref="V481:V482" si="125">T481*AB481</f>
        <v>0</v>
      </c>
      <c r="W481" s="77">
        <f t="shared" ref="W481:W482" si="126">+V481-U481</f>
        <v>0</v>
      </c>
      <c r="X481" s="77">
        <f t="shared" ref="X481:X482" si="127">P481-V481</f>
        <v>13403.903200000001</v>
      </c>
      <c r="Y481" s="104"/>
      <c r="AB481" s="67">
        <f t="shared" ref="AB481:AB482" si="128">IF((DATEDIF(I481,AB$4,"m"))&gt;=36,36,(DATEDIF(I481,AB$4,"m")))</f>
        <v>0</v>
      </c>
    </row>
    <row r="482" spans="1:28" s="103" customFormat="1" ht="14.25" customHeight="1" x14ac:dyDescent="0.25">
      <c r="A482" s="97"/>
      <c r="B482" s="97"/>
      <c r="C482" s="97"/>
      <c r="D482" s="7" t="s">
        <v>3032</v>
      </c>
      <c r="E482" s="97" t="s">
        <v>3033</v>
      </c>
      <c r="F482" s="97"/>
      <c r="G482" s="97" t="s">
        <v>3045</v>
      </c>
      <c r="H482" s="98" t="s">
        <v>2862</v>
      </c>
      <c r="I482" s="99">
        <v>42692</v>
      </c>
      <c r="J482" s="100">
        <v>18</v>
      </c>
      <c r="K482" s="100">
        <v>11</v>
      </c>
      <c r="L482" s="101">
        <v>2016</v>
      </c>
      <c r="M482" s="97" t="s">
        <v>56</v>
      </c>
      <c r="N482" s="97" t="s">
        <v>3027</v>
      </c>
      <c r="O482" s="97" t="s">
        <v>796</v>
      </c>
      <c r="P482" s="102">
        <v>13403.903200000001</v>
      </c>
      <c r="Q482" s="102"/>
      <c r="S482" s="103">
        <v>3</v>
      </c>
      <c r="T482" s="30">
        <f t="shared" si="124"/>
        <v>372.30286666666666</v>
      </c>
      <c r="U482" s="5">
        <v>0</v>
      </c>
      <c r="V482" s="77">
        <f t="shared" si="125"/>
        <v>0</v>
      </c>
      <c r="W482" s="77">
        <f t="shared" si="126"/>
        <v>0</v>
      </c>
      <c r="X482" s="77">
        <f t="shared" si="127"/>
        <v>13403.903200000001</v>
      </c>
      <c r="Y482" s="104"/>
      <c r="AB482" s="67">
        <f t="shared" si="128"/>
        <v>0</v>
      </c>
    </row>
    <row r="483" spans="1:28" s="103" customFormat="1" ht="14.25" customHeight="1" x14ac:dyDescent="0.25">
      <c r="A483" s="97"/>
      <c r="B483" s="97"/>
      <c r="C483" s="97"/>
      <c r="D483" s="98" t="s">
        <v>3029</v>
      </c>
      <c r="E483" s="97" t="s">
        <v>2761</v>
      </c>
      <c r="F483" s="97" t="s">
        <v>2806</v>
      </c>
      <c r="G483" s="97"/>
      <c r="H483" s="40" t="s">
        <v>595</v>
      </c>
      <c r="I483" s="99">
        <v>42697</v>
      </c>
      <c r="J483" s="100">
        <v>23</v>
      </c>
      <c r="K483" s="100">
        <v>11</v>
      </c>
      <c r="L483" s="101">
        <v>2016</v>
      </c>
      <c r="M483" s="97" t="s">
        <v>56</v>
      </c>
      <c r="N483" s="97" t="s">
        <v>3030</v>
      </c>
      <c r="O483" s="97" t="s">
        <v>796</v>
      </c>
      <c r="P483" s="102">
        <v>58220.91</v>
      </c>
      <c r="Q483" s="102"/>
      <c r="S483" s="103">
        <v>3</v>
      </c>
      <c r="T483" s="30">
        <f>(((P483)-1)/3)/12</f>
        <v>1617.2197222222223</v>
      </c>
      <c r="U483" s="5">
        <v>0</v>
      </c>
      <c r="V483" s="77">
        <f>T483*AB483</f>
        <v>0</v>
      </c>
      <c r="W483" s="77">
        <f>+V483-U483</f>
        <v>0</v>
      </c>
      <c r="X483" s="77">
        <f>P483-V483</f>
        <v>58220.91</v>
      </c>
      <c r="Y483" s="104"/>
      <c r="AB483" s="67">
        <f>IF((DATEDIF(I483,AB$4,"m"))&gt;=36,36,(DATEDIF(I483,AB$4,"m")))</f>
        <v>0</v>
      </c>
    </row>
    <row r="484" spans="1:28" x14ac:dyDescent="0.25">
      <c r="A484" s="40"/>
      <c r="B484" s="40"/>
      <c r="C484" s="40"/>
      <c r="D484" s="62" t="s">
        <v>752</v>
      </c>
      <c r="E484" s="40" t="s">
        <v>680</v>
      </c>
      <c r="F484" s="40" t="s">
        <v>3031</v>
      </c>
      <c r="G484" s="40"/>
      <c r="H484" s="40" t="s">
        <v>595</v>
      </c>
      <c r="I484" s="99">
        <v>42697</v>
      </c>
      <c r="J484" s="100">
        <v>23</v>
      </c>
      <c r="K484" s="100">
        <v>11</v>
      </c>
      <c r="L484" s="101">
        <v>2016</v>
      </c>
      <c r="M484" s="97" t="s">
        <v>56</v>
      </c>
      <c r="N484" s="97" t="s">
        <v>3030</v>
      </c>
      <c r="O484" s="97" t="s">
        <v>796</v>
      </c>
      <c r="P484" s="30">
        <v>51335.99</v>
      </c>
      <c r="S484" s="52">
        <v>3</v>
      </c>
      <c r="T484" s="30">
        <f>(((P484)-1)/3)/12</f>
        <v>1425.9719444444445</v>
      </c>
      <c r="U484" s="5">
        <v>0</v>
      </c>
      <c r="V484" s="77">
        <f>T484*AB484</f>
        <v>0</v>
      </c>
      <c r="W484" s="77">
        <f>+V484-U484</f>
        <v>0</v>
      </c>
      <c r="X484" s="77">
        <f>P484-V484</f>
        <v>51335.99</v>
      </c>
      <c r="Y484" s="33">
        <v>17320</v>
      </c>
      <c r="AB484" s="67">
        <f t="shared" ref="AB484" si="129">IF((DATEDIF(I484,AB$4,"m"))&gt;=36,36,(DATEDIF(I484,AB$4,"m")))</f>
        <v>0</v>
      </c>
    </row>
    <row r="485" spans="1:28" s="111" customFormat="1" x14ac:dyDescent="0.25">
      <c r="A485" s="98"/>
      <c r="B485" s="98"/>
      <c r="C485" s="98"/>
      <c r="D485" s="589" t="s">
        <v>3022</v>
      </c>
      <c r="E485" s="98"/>
      <c r="F485" s="98"/>
      <c r="G485" s="98"/>
      <c r="H485" s="98"/>
      <c r="I485" s="106"/>
      <c r="J485" s="107"/>
      <c r="K485" s="107"/>
      <c r="L485" s="108"/>
      <c r="M485" s="98"/>
      <c r="N485" s="98"/>
      <c r="O485" s="98"/>
      <c r="P485" s="109">
        <f>SUM(P468:P484)</f>
        <v>404215.73840000003</v>
      </c>
      <c r="Q485" s="102"/>
      <c r="R485" s="103"/>
      <c r="S485" s="282"/>
      <c r="T485" s="113">
        <f>SUM(T468:T484)</f>
        <v>11227.742733333336</v>
      </c>
      <c r="U485" s="113">
        <f>SUM(U468:U484)</f>
        <v>0</v>
      </c>
      <c r="V485" s="113">
        <f>SUM(V468:V484)</f>
        <v>0</v>
      </c>
      <c r="W485" s="113">
        <f>SUM(W468:W484)</f>
        <v>0</v>
      </c>
      <c r="X485" s="113">
        <f>SUM(X468:X484)</f>
        <v>404215.73840000003</v>
      </c>
      <c r="AB485" s="137"/>
    </row>
    <row r="486" spans="1:28" s="111" customFormat="1" x14ac:dyDescent="0.25">
      <c r="A486" s="98"/>
      <c r="B486" s="98"/>
      <c r="C486" s="98"/>
      <c r="D486" s="589"/>
      <c r="E486" s="98"/>
      <c r="F486" s="98"/>
      <c r="G486" s="98"/>
      <c r="H486" s="98"/>
      <c r="I486" s="106"/>
      <c r="J486" s="107"/>
      <c r="K486" s="107"/>
      <c r="L486" s="108"/>
      <c r="M486" s="98"/>
      <c r="N486" s="98"/>
      <c r="O486" s="98"/>
      <c r="P486" s="297"/>
      <c r="Q486" s="102"/>
      <c r="R486" s="103"/>
      <c r="S486" s="282"/>
      <c r="T486" s="298"/>
      <c r="U486" s="298"/>
      <c r="V486" s="298"/>
      <c r="W486" s="298"/>
      <c r="X486" s="298"/>
      <c r="AB486" s="137"/>
    </row>
    <row r="487" spans="1:28" s="111" customFormat="1" x14ac:dyDescent="0.25">
      <c r="A487" s="98"/>
      <c r="B487" s="98"/>
      <c r="C487" s="98"/>
      <c r="D487" s="589"/>
      <c r="E487" s="98"/>
      <c r="F487" s="98"/>
      <c r="G487" s="97"/>
      <c r="H487" s="98"/>
      <c r="I487" s="106"/>
      <c r="J487" s="107"/>
      <c r="K487" s="107"/>
      <c r="L487" s="108"/>
      <c r="M487" s="98"/>
      <c r="N487" s="98"/>
      <c r="O487" s="98"/>
      <c r="P487" s="297"/>
      <c r="Q487" s="110"/>
      <c r="S487" s="112"/>
      <c r="T487" s="297"/>
      <c r="U487" s="297"/>
      <c r="V487" s="297"/>
      <c r="W487" s="297"/>
      <c r="X487" s="297"/>
      <c r="AB487" s="137"/>
    </row>
    <row r="488" spans="1:28" s="111" customFormat="1" x14ac:dyDescent="0.25">
      <c r="A488" s="589"/>
      <c r="B488" s="98"/>
      <c r="C488" s="98"/>
      <c r="E488" s="98"/>
      <c r="F488" s="98"/>
      <c r="G488" s="98"/>
      <c r="H488" s="98"/>
      <c r="I488" s="106"/>
      <c r="J488" s="107"/>
      <c r="K488" s="107"/>
      <c r="L488" s="108"/>
      <c r="M488" s="98"/>
      <c r="N488" s="98"/>
      <c r="O488" s="98"/>
      <c r="P488" s="615"/>
      <c r="Q488" s="615"/>
      <c r="R488" s="615"/>
      <c r="S488" s="103"/>
      <c r="T488" s="615"/>
      <c r="U488" s="615"/>
      <c r="V488" s="615"/>
      <c r="W488" s="615"/>
      <c r="X488" s="615"/>
      <c r="Z488" s="137"/>
    </row>
    <row r="489" spans="1:28" s="111" customFormat="1" x14ac:dyDescent="0.25">
      <c r="A489" s="589" t="s">
        <v>2941</v>
      </c>
      <c r="B489" s="98"/>
      <c r="C489" s="98"/>
      <c r="E489" s="98"/>
      <c r="F489" s="98"/>
      <c r="G489" s="98"/>
      <c r="H489" s="98"/>
      <c r="I489" s="106"/>
      <c r="J489" s="107"/>
      <c r="K489" s="107"/>
      <c r="L489" s="108"/>
      <c r="M489" s="98"/>
      <c r="N489" s="98"/>
      <c r="O489" s="98"/>
      <c r="P489" s="590">
        <f>+P450+P454+P461+P466+P485</f>
        <v>2656866.3284</v>
      </c>
      <c r="Q489" s="615"/>
      <c r="R489" s="615"/>
      <c r="S489" s="103"/>
      <c r="T489" s="590">
        <f>+T450+T454+T461</f>
        <v>31490.344444444447</v>
      </c>
      <c r="U489" s="590">
        <f>+U450+U454+U461+U485</f>
        <v>0</v>
      </c>
      <c r="V489" s="590">
        <f>+V450+V454+V461+V466+V485</f>
        <v>184127.53305555557</v>
      </c>
      <c r="W489" s="590">
        <f>+W450+W454+W461+W466+W485</f>
        <v>184127.53305555557</v>
      </c>
      <c r="X489" s="590">
        <f>+X450+X454+X461+X466+X485</f>
        <v>2472738.7953444445</v>
      </c>
      <c r="Z489" s="137"/>
    </row>
    <row r="490" spans="1:28" s="111" customFormat="1" x14ac:dyDescent="0.25">
      <c r="A490" s="589"/>
      <c r="B490" s="98"/>
      <c r="C490" s="98"/>
      <c r="E490" s="98"/>
      <c r="F490" s="98"/>
      <c r="G490" s="98"/>
      <c r="H490" s="98"/>
      <c r="I490" s="106"/>
      <c r="J490" s="107"/>
      <c r="K490" s="107"/>
      <c r="L490" s="108"/>
      <c r="M490" s="98"/>
      <c r="N490" s="98"/>
      <c r="O490" s="98"/>
      <c r="P490" s="615"/>
      <c r="Q490" s="615"/>
      <c r="R490" s="615"/>
      <c r="S490" s="103"/>
      <c r="T490" s="615"/>
      <c r="U490" s="615"/>
      <c r="V490" s="615"/>
      <c r="W490" s="615"/>
      <c r="X490" s="615"/>
      <c r="Z490" s="137"/>
    </row>
    <row r="491" spans="1:28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8" s="33" customFormat="1" ht="16.5" thickBot="1" x14ac:dyDescent="0.3">
      <c r="A492" s="22" t="s">
        <v>2940</v>
      </c>
      <c r="B492" s="57"/>
      <c r="C492" s="57"/>
      <c r="D492" s="57"/>
      <c r="E492" s="57"/>
      <c r="F492" s="57"/>
      <c r="G492" s="57"/>
      <c r="H492" s="57"/>
      <c r="I492" s="73"/>
      <c r="J492" s="58"/>
      <c r="K492" s="58"/>
      <c r="L492" s="59"/>
      <c r="M492" s="57"/>
      <c r="N492" s="57"/>
      <c r="O492" s="57"/>
      <c r="P492" s="86">
        <f>+P378+P445+P489</f>
        <v>22511702.846390001</v>
      </c>
      <c r="Q492" s="28"/>
      <c r="R492" s="28"/>
      <c r="S492" s="28"/>
      <c r="T492" s="86">
        <f>+T378+T445+T489</f>
        <v>120054.90611111114</v>
      </c>
      <c r="U492" s="86">
        <v>17982909.066406701</v>
      </c>
      <c r="V492" s="86">
        <f>+V378+V445+V489</f>
        <v>19624522.728267778</v>
      </c>
      <c r="W492" s="86">
        <f>+W378+W445+W489</f>
        <v>1641613.6618611114</v>
      </c>
      <c r="X492" s="86">
        <f>+X378+X445+X489</f>
        <v>3896249.1370111112</v>
      </c>
    </row>
    <row r="493" spans="1:28" ht="16.5" thickTop="1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8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540"/>
      <c r="S494" s="33"/>
      <c r="T494" s="7"/>
      <c r="U494" s="7"/>
      <c r="V494" s="7"/>
      <c r="W494" s="7"/>
      <c r="X494" s="7"/>
    </row>
    <row r="495" spans="1:28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540">
        <v>22522026.920000002</v>
      </c>
      <c r="S495" s="33"/>
      <c r="T495" s="447"/>
      <c r="U495" s="7"/>
      <c r="V495" s="7"/>
      <c r="W495" s="7"/>
      <c r="X495" s="7"/>
    </row>
    <row r="496" spans="1:28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540">
        <f>+P492-P495</f>
        <v>-10324.073610000312</v>
      </c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659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540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540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540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621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621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34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7"/>
      <c r="E584" s="7"/>
      <c r="F584" s="7"/>
      <c r="G584" s="7"/>
      <c r="H584" s="7"/>
      <c r="I584" s="7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7"/>
      <c r="E585" s="7"/>
      <c r="F585" s="7"/>
      <c r="G585" s="7"/>
      <c r="H585" s="7"/>
      <c r="I585" s="7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7"/>
      <c r="E586" s="7"/>
      <c r="F586" s="7"/>
      <c r="G586" s="7"/>
      <c r="H586" s="7"/>
      <c r="I586" s="7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7"/>
      <c r="E587" s="7"/>
      <c r="F587" s="7"/>
      <c r="G587" s="7"/>
      <c r="H587" s="7"/>
      <c r="I587" s="7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D588" s="7"/>
      <c r="E588" s="7"/>
      <c r="F588" s="7"/>
      <c r="G588" s="7"/>
      <c r="H588" s="7"/>
      <c r="I588" s="7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D589" s="7"/>
      <c r="E589" s="7"/>
      <c r="F589" s="7"/>
      <c r="G589" s="7"/>
      <c r="H589" s="7"/>
      <c r="I589" s="7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D590" s="7"/>
      <c r="E590" s="7"/>
      <c r="F590" s="7"/>
      <c r="G590" s="7"/>
      <c r="H590" s="7"/>
      <c r="I590" s="7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D591" s="7"/>
      <c r="E591" s="7"/>
      <c r="F591" s="7"/>
      <c r="G591" s="7"/>
      <c r="H591" s="7"/>
      <c r="I591" s="7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D592" s="7"/>
      <c r="E592" s="7"/>
      <c r="F592" s="7"/>
      <c r="G592" s="7"/>
      <c r="H592" s="7"/>
      <c r="I592" s="7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D593" s="7"/>
      <c r="E593" s="7"/>
      <c r="F593" s="7"/>
      <c r="G593" s="7"/>
      <c r="H593" s="7"/>
      <c r="I593" s="7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D594" s="7"/>
      <c r="E594" s="7"/>
      <c r="F594" s="7"/>
      <c r="G594" s="7"/>
      <c r="H594" s="7"/>
      <c r="I594" s="7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D595" s="7"/>
      <c r="E595" s="7"/>
      <c r="F595" s="7"/>
      <c r="G595" s="7"/>
      <c r="H595" s="7"/>
      <c r="I595" s="7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D596" s="7"/>
      <c r="E596" s="7"/>
      <c r="F596" s="7"/>
      <c r="G596" s="7"/>
      <c r="H596" s="7"/>
      <c r="I596" s="7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96"/>
      <c r="B597" s="96"/>
      <c r="C597" s="96"/>
      <c r="D597" s="7"/>
      <c r="E597" s="7"/>
      <c r="F597" s="7"/>
      <c r="G597" s="7"/>
      <c r="H597" s="7"/>
      <c r="I597" s="7"/>
      <c r="J597" s="36"/>
      <c r="K597" s="36"/>
      <c r="L597" s="7"/>
      <c r="M597" s="7"/>
      <c r="N597" s="7"/>
      <c r="O597" s="7"/>
      <c r="P597" s="7"/>
      <c r="S597" s="33"/>
      <c r="T597" s="7"/>
      <c r="U597" s="7"/>
      <c r="V597" s="7"/>
      <c r="W597" s="7"/>
      <c r="X597" s="7"/>
    </row>
    <row r="598" spans="1:24" x14ac:dyDescent="0.25">
      <c r="A598" s="96"/>
      <c r="B598" s="96"/>
      <c r="C598" s="96"/>
      <c r="D598" s="7"/>
      <c r="E598" s="7"/>
      <c r="F598" s="7"/>
      <c r="G598" s="7"/>
      <c r="H598" s="7"/>
      <c r="I598" s="7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D599" s="7"/>
      <c r="E599" s="7"/>
      <c r="F599" s="7"/>
      <c r="G599" s="7"/>
      <c r="H599" s="7"/>
      <c r="I599" s="7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96"/>
      <c r="B600" s="96"/>
      <c r="C600" s="96"/>
      <c r="D600" s="7"/>
      <c r="E600" s="7"/>
      <c r="F600" s="7"/>
      <c r="G600" s="7"/>
      <c r="H600" s="7"/>
      <c r="I600" s="7"/>
      <c r="J600" s="36"/>
      <c r="K600" s="36"/>
      <c r="L600" s="7"/>
      <c r="M600" s="7"/>
      <c r="N600" s="7"/>
      <c r="O600" s="7"/>
      <c r="P600" s="7"/>
      <c r="S600" s="33"/>
      <c r="T600" s="7"/>
      <c r="U600" s="7"/>
      <c r="V600" s="7"/>
      <c r="W600" s="7"/>
      <c r="X600" s="7"/>
    </row>
    <row r="601" spans="1:24" x14ac:dyDescent="0.25">
      <c r="A601" s="96"/>
      <c r="B601" s="96"/>
      <c r="C601" s="96"/>
      <c r="D601" s="7"/>
      <c r="E601" s="7"/>
      <c r="F601" s="7"/>
      <c r="G601" s="7"/>
      <c r="H601" s="7"/>
      <c r="I601" s="7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96"/>
      <c r="B602" s="96"/>
      <c r="C602" s="96"/>
      <c r="D602" s="7"/>
      <c r="E602" s="7"/>
      <c r="F602" s="7"/>
      <c r="G602" s="7"/>
      <c r="H602" s="7"/>
      <c r="I602" s="7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96"/>
      <c r="B603" s="96"/>
      <c r="C603" s="96"/>
      <c r="D603" s="7"/>
      <c r="E603" s="7"/>
      <c r="F603" s="7"/>
      <c r="G603" s="7"/>
      <c r="H603" s="7"/>
      <c r="I603" s="7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  <row r="604" spans="1:24" x14ac:dyDescent="0.25">
      <c r="A604" s="96"/>
      <c r="B604" s="96"/>
      <c r="C604" s="96"/>
      <c r="D604" s="7"/>
      <c r="E604" s="7"/>
      <c r="F604" s="7"/>
      <c r="G604" s="7"/>
      <c r="H604" s="7"/>
      <c r="I604" s="7"/>
      <c r="J604" s="36"/>
      <c r="K604" s="36"/>
      <c r="L604" s="7"/>
      <c r="M604" s="7"/>
      <c r="N604" s="7"/>
      <c r="O604" s="7"/>
      <c r="P604" s="7"/>
      <c r="S604" s="33"/>
      <c r="T604" s="7"/>
      <c r="U604" s="7"/>
      <c r="V604" s="7"/>
      <c r="W604" s="7"/>
      <c r="X604" s="7"/>
    </row>
    <row r="605" spans="1:24" x14ac:dyDescent="0.25">
      <c r="A605" s="96"/>
      <c r="B605" s="96"/>
      <c r="C605" s="96"/>
      <c r="D605" s="7"/>
      <c r="E605" s="7"/>
      <c r="F605" s="7"/>
      <c r="G605" s="7"/>
      <c r="H605" s="7"/>
      <c r="I605" s="7"/>
      <c r="J605" s="36"/>
      <c r="K605" s="36"/>
      <c r="L605" s="7"/>
      <c r="M605" s="7"/>
      <c r="N605" s="7"/>
      <c r="O605" s="7"/>
      <c r="P605" s="7"/>
      <c r="S605" s="33"/>
      <c r="T605" s="7"/>
      <c r="U605" s="7"/>
      <c r="V605" s="7"/>
      <c r="W605" s="7"/>
      <c r="X605" s="7"/>
    </row>
    <row r="606" spans="1:24" x14ac:dyDescent="0.25">
      <c r="A606" s="96"/>
      <c r="B606" s="96"/>
      <c r="C606" s="96"/>
      <c r="D606" s="7"/>
      <c r="E606" s="7"/>
      <c r="F606" s="7"/>
      <c r="G606" s="7"/>
      <c r="H606" s="7"/>
      <c r="I606" s="7"/>
      <c r="J606" s="36"/>
      <c r="K606" s="36"/>
      <c r="L606" s="7"/>
      <c r="M606" s="7"/>
      <c r="N606" s="7"/>
      <c r="O606" s="7"/>
      <c r="P606" s="7"/>
      <c r="S606" s="33"/>
      <c r="T606" s="7"/>
      <c r="U606" s="7"/>
      <c r="V606" s="7"/>
      <c r="W606" s="7"/>
      <c r="X606" s="7"/>
    </row>
    <row r="607" spans="1:24" x14ac:dyDescent="0.25">
      <c r="A607" s="96"/>
      <c r="B607" s="96"/>
      <c r="C607" s="96"/>
      <c r="D607" s="7"/>
      <c r="E607" s="7"/>
      <c r="F607" s="7"/>
      <c r="G607" s="7"/>
      <c r="H607" s="7"/>
      <c r="I607" s="7"/>
      <c r="J607" s="36"/>
      <c r="K607" s="36"/>
      <c r="L607" s="7"/>
      <c r="M607" s="7"/>
      <c r="N607" s="7"/>
      <c r="O607" s="7"/>
      <c r="P607" s="7"/>
      <c r="S607" s="33"/>
      <c r="T607" s="7"/>
      <c r="U607" s="7"/>
      <c r="V607" s="7"/>
      <c r="W607" s="7"/>
      <c r="X607" s="7"/>
    </row>
    <row r="608" spans="1:24" x14ac:dyDescent="0.25">
      <c r="A608" s="96"/>
      <c r="B608" s="96"/>
      <c r="C608" s="96"/>
      <c r="D608" s="7"/>
      <c r="E608" s="7"/>
      <c r="F608" s="7"/>
      <c r="G608" s="7"/>
      <c r="H608" s="7"/>
      <c r="I608" s="7"/>
      <c r="J608" s="36"/>
      <c r="K608" s="36"/>
      <c r="L608" s="7"/>
      <c r="M608" s="7"/>
      <c r="N608" s="7"/>
      <c r="O608" s="7"/>
      <c r="P608" s="7"/>
      <c r="S608" s="33"/>
      <c r="T608" s="7"/>
      <c r="U608" s="7"/>
      <c r="V608" s="7"/>
      <c r="W608" s="7"/>
      <c r="X608" s="7"/>
    </row>
    <row r="609" spans="1:24" x14ac:dyDescent="0.25">
      <c r="A609" s="96"/>
      <c r="B609" s="96"/>
      <c r="C609" s="96"/>
      <c r="D609" s="7"/>
      <c r="E609" s="7"/>
      <c r="F609" s="7"/>
      <c r="G609" s="7"/>
      <c r="H609" s="7"/>
      <c r="I609" s="7"/>
      <c r="J609" s="36"/>
      <c r="K609" s="36"/>
      <c r="L609" s="7"/>
      <c r="M609" s="7"/>
      <c r="N609" s="7"/>
      <c r="O609" s="7"/>
      <c r="P609" s="7"/>
      <c r="S609" s="33"/>
      <c r="T609" s="7"/>
      <c r="U609" s="7"/>
      <c r="V609" s="7"/>
      <c r="W609" s="7"/>
      <c r="X609" s="7"/>
    </row>
    <row r="610" spans="1:24" x14ac:dyDescent="0.25">
      <c r="A610" s="96"/>
      <c r="B610" s="96"/>
      <c r="C610" s="96"/>
      <c r="D610" s="7"/>
      <c r="E610" s="7"/>
      <c r="F610" s="7"/>
      <c r="G610" s="7"/>
      <c r="H610" s="7"/>
      <c r="I610" s="7"/>
      <c r="J610" s="36"/>
      <c r="K610" s="36"/>
      <c r="L610" s="7"/>
      <c r="M610" s="7"/>
      <c r="N610" s="7"/>
      <c r="O610" s="7"/>
      <c r="P610" s="7"/>
      <c r="S610" s="33"/>
      <c r="T610" s="7"/>
      <c r="U610" s="7"/>
      <c r="V610" s="7"/>
      <c r="W610" s="7"/>
      <c r="X610" s="7"/>
    </row>
    <row r="611" spans="1:24" x14ac:dyDescent="0.25">
      <c r="A611" s="96"/>
      <c r="B611" s="96"/>
      <c r="C611" s="96"/>
      <c r="D611" s="7"/>
      <c r="E611" s="7"/>
      <c r="F611" s="7"/>
      <c r="G611" s="7"/>
      <c r="H611" s="7"/>
      <c r="I611" s="7"/>
      <c r="J611" s="36"/>
      <c r="K611" s="36"/>
      <c r="L611" s="7"/>
      <c r="M611" s="7"/>
      <c r="N611" s="7"/>
      <c r="O611" s="7"/>
      <c r="P611" s="7"/>
      <c r="S611" s="33"/>
      <c r="T611" s="7"/>
      <c r="U611" s="7"/>
      <c r="V611" s="7"/>
      <c r="W611" s="7"/>
      <c r="X611" s="7"/>
    </row>
    <row r="612" spans="1:24" x14ac:dyDescent="0.25">
      <c r="A612" s="96"/>
      <c r="B612" s="96"/>
      <c r="C612" s="96"/>
      <c r="D612" s="7"/>
      <c r="E612" s="7"/>
      <c r="F612" s="7"/>
      <c r="G612" s="7"/>
      <c r="H612" s="7"/>
      <c r="I612" s="7"/>
      <c r="J612" s="36"/>
      <c r="K612" s="36"/>
      <c r="L612" s="7"/>
      <c r="M612" s="7"/>
      <c r="N612" s="7"/>
      <c r="O612" s="7"/>
      <c r="P612" s="7"/>
      <c r="S612" s="33"/>
      <c r="T612" s="7"/>
      <c r="U612" s="7"/>
      <c r="V612" s="7"/>
      <c r="W612" s="7"/>
      <c r="X612" s="7"/>
    </row>
    <row r="613" spans="1:24" x14ac:dyDescent="0.25">
      <c r="A613" s="96"/>
      <c r="B613" s="96"/>
      <c r="C613" s="96"/>
      <c r="D613" s="7"/>
      <c r="E613" s="7"/>
      <c r="F613" s="7"/>
      <c r="G613" s="7"/>
      <c r="H613" s="7"/>
      <c r="I613" s="7"/>
      <c r="J613" s="36"/>
      <c r="K613" s="36"/>
      <c r="L613" s="7"/>
      <c r="M613" s="7"/>
      <c r="N613" s="7"/>
      <c r="O613" s="7"/>
      <c r="P613" s="7"/>
      <c r="S613" s="33"/>
      <c r="T613" s="7"/>
      <c r="U613" s="7"/>
      <c r="V613" s="7"/>
      <c r="W613" s="7"/>
      <c r="X613" s="7"/>
    </row>
    <row r="614" spans="1:24" x14ac:dyDescent="0.25">
      <c r="A614" s="96"/>
      <c r="B614" s="96"/>
      <c r="C614" s="96"/>
      <c r="D614" s="7"/>
      <c r="E614" s="7"/>
      <c r="F614" s="7"/>
      <c r="G614" s="7"/>
      <c r="H614" s="7"/>
      <c r="I614" s="7"/>
      <c r="J614" s="36"/>
      <c r="K614" s="36"/>
      <c r="L614" s="7"/>
      <c r="M614" s="7"/>
      <c r="N614" s="7"/>
      <c r="O614" s="7"/>
      <c r="P614" s="7"/>
      <c r="S614" s="33"/>
      <c r="T614" s="7"/>
      <c r="U614" s="7"/>
      <c r="V614" s="7"/>
      <c r="W614" s="7"/>
      <c r="X614" s="7"/>
    </row>
    <row r="615" spans="1:24" x14ac:dyDescent="0.25">
      <c r="A615" s="96"/>
      <c r="B615" s="96"/>
      <c r="C615" s="96"/>
      <c r="D615" s="7"/>
      <c r="E615" s="7"/>
      <c r="F615" s="7"/>
      <c r="G615" s="7"/>
      <c r="H615" s="7"/>
      <c r="I615" s="7"/>
      <c r="J615" s="36"/>
      <c r="K615" s="36"/>
      <c r="L615" s="7"/>
      <c r="M615" s="7"/>
      <c r="N615" s="7"/>
      <c r="O615" s="7"/>
      <c r="P615" s="7"/>
      <c r="S615" s="33"/>
      <c r="T615" s="7"/>
      <c r="U615" s="7"/>
      <c r="V615" s="7"/>
      <c r="W615" s="7"/>
      <c r="X615" s="7"/>
    </row>
    <row r="616" spans="1:24" x14ac:dyDescent="0.25">
      <c r="A616" s="96"/>
      <c r="B616" s="96"/>
      <c r="C616" s="96"/>
      <c r="D616" s="7"/>
      <c r="E616" s="7"/>
      <c r="F616" s="7"/>
      <c r="G616" s="7"/>
      <c r="H616" s="7"/>
      <c r="I616" s="7"/>
      <c r="J616" s="36"/>
      <c r="K616" s="36"/>
      <c r="L616" s="7"/>
      <c r="M616" s="7"/>
      <c r="N616" s="7"/>
      <c r="O616" s="7"/>
      <c r="P616" s="7"/>
      <c r="S616" s="33"/>
      <c r="T616" s="7"/>
      <c r="U616" s="7"/>
      <c r="V616" s="7"/>
      <c r="W616" s="7"/>
      <c r="X616" s="7"/>
    </row>
    <row r="617" spans="1:24" x14ac:dyDescent="0.25">
      <c r="A617" s="96"/>
      <c r="B617" s="96"/>
      <c r="C617" s="96"/>
      <c r="D617" s="7"/>
      <c r="E617" s="7"/>
      <c r="F617" s="7"/>
      <c r="G617" s="7"/>
      <c r="H617" s="7"/>
      <c r="I617" s="7"/>
      <c r="J617" s="36"/>
      <c r="K617" s="36"/>
      <c r="L617" s="7"/>
      <c r="M617" s="7"/>
      <c r="N617" s="7"/>
      <c r="O617" s="7"/>
      <c r="P617" s="7"/>
      <c r="S617" s="33"/>
      <c r="T617" s="7"/>
      <c r="U617" s="7"/>
      <c r="V617" s="7"/>
      <c r="W617" s="7"/>
      <c r="X617" s="7"/>
    </row>
    <row r="618" spans="1:24" x14ac:dyDescent="0.25">
      <c r="A618" s="96"/>
      <c r="B618" s="96"/>
      <c r="C618" s="96"/>
      <c r="D618" s="7"/>
      <c r="E618" s="7"/>
      <c r="F618" s="7"/>
      <c r="G618" s="7"/>
      <c r="H618" s="7"/>
      <c r="I618" s="7"/>
      <c r="J618" s="36"/>
      <c r="K618" s="36"/>
      <c r="L618" s="7"/>
      <c r="M618" s="7"/>
      <c r="N618" s="7"/>
      <c r="O618" s="7"/>
      <c r="P618" s="7"/>
      <c r="S618" s="33"/>
      <c r="T618" s="7"/>
      <c r="U618" s="7"/>
      <c r="V618" s="7"/>
      <c r="W618" s="7"/>
      <c r="X618" s="7"/>
    </row>
    <row r="619" spans="1:24" x14ac:dyDescent="0.25">
      <c r="A619" s="96"/>
      <c r="B619" s="96"/>
      <c r="C619" s="96"/>
      <c r="D619" s="7"/>
      <c r="E619" s="7"/>
      <c r="F619" s="7"/>
      <c r="G619" s="7"/>
      <c r="H619" s="7"/>
      <c r="I619" s="7"/>
      <c r="J619" s="36"/>
      <c r="K619" s="36"/>
      <c r="L619" s="7"/>
      <c r="M619" s="7"/>
      <c r="N619" s="7"/>
      <c r="O619" s="7"/>
      <c r="P619" s="7"/>
      <c r="S619" s="33"/>
      <c r="T619" s="7"/>
      <c r="U619" s="7"/>
      <c r="V619" s="7"/>
      <c r="W619" s="7"/>
      <c r="X619" s="7"/>
    </row>
    <row r="620" spans="1:24" x14ac:dyDescent="0.25">
      <c r="A620" s="96"/>
      <c r="B620" s="96"/>
      <c r="C620" s="96"/>
      <c r="J620" s="36"/>
      <c r="K620" s="36"/>
      <c r="L620" s="7"/>
      <c r="M620" s="7"/>
      <c r="N620" s="7"/>
      <c r="O620" s="7"/>
      <c r="P620" s="7"/>
      <c r="S620" s="33"/>
      <c r="T620" s="7"/>
      <c r="U620" s="7"/>
      <c r="V620" s="7"/>
      <c r="W620" s="7"/>
      <c r="X620" s="7"/>
    </row>
    <row r="621" spans="1:24" x14ac:dyDescent="0.25">
      <c r="A621" s="96"/>
      <c r="B621" s="96"/>
      <c r="C621" s="96"/>
      <c r="J621" s="36"/>
      <c r="K621" s="36"/>
      <c r="L621" s="7"/>
      <c r="M621" s="7"/>
      <c r="N621" s="7"/>
      <c r="O621" s="7"/>
      <c r="P621" s="7"/>
      <c r="S621" s="33"/>
      <c r="T621" s="7"/>
      <c r="U621" s="7"/>
      <c r="V621" s="7"/>
      <c r="W621" s="7"/>
      <c r="X621" s="7"/>
    </row>
    <row r="622" spans="1:24" x14ac:dyDescent="0.25">
      <c r="A622" s="96"/>
      <c r="B622" s="96"/>
      <c r="C622" s="96"/>
      <c r="J622" s="36"/>
      <c r="K622" s="36"/>
      <c r="L622" s="7"/>
      <c r="M622" s="7"/>
      <c r="N622" s="7"/>
      <c r="O622" s="7"/>
      <c r="P622" s="7"/>
      <c r="S622" s="33"/>
      <c r="T622" s="7"/>
      <c r="U622" s="7"/>
      <c r="V622" s="7"/>
      <c r="W622" s="7"/>
      <c r="X622" s="7"/>
    </row>
    <row r="623" spans="1:24" x14ac:dyDescent="0.25">
      <c r="A623" s="96"/>
      <c r="B623" s="96"/>
      <c r="C623" s="96"/>
      <c r="J623" s="36"/>
      <c r="K623" s="36"/>
      <c r="L623" s="7"/>
      <c r="M623" s="7"/>
      <c r="N623" s="7"/>
      <c r="O623" s="7"/>
      <c r="P623" s="7"/>
      <c r="S623" s="33"/>
      <c r="T623" s="7"/>
      <c r="U623" s="7"/>
      <c r="V623" s="7"/>
      <c r="W623" s="7"/>
      <c r="X623" s="7"/>
    </row>
    <row r="624" spans="1:24" x14ac:dyDescent="0.25">
      <c r="A624" s="96"/>
      <c r="B624" s="96"/>
      <c r="C624" s="96"/>
      <c r="J624" s="36"/>
      <c r="K624" s="36"/>
      <c r="L624" s="7"/>
      <c r="M624" s="7"/>
      <c r="N624" s="7"/>
      <c r="O624" s="7"/>
      <c r="P624" s="7"/>
      <c r="S624" s="33"/>
      <c r="T624" s="7"/>
      <c r="U624" s="7"/>
      <c r="V624" s="7"/>
      <c r="W624" s="7"/>
      <c r="X624" s="7"/>
    </row>
    <row r="625" spans="1:24" x14ac:dyDescent="0.25">
      <c r="A625" s="96"/>
      <c r="B625" s="96"/>
      <c r="C625" s="96"/>
      <c r="J625" s="36"/>
      <c r="K625" s="36"/>
      <c r="L625" s="7"/>
      <c r="M625" s="7"/>
      <c r="N625" s="7"/>
      <c r="O625" s="7"/>
      <c r="P625" s="7"/>
      <c r="S625" s="33"/>
      <c r="T625" s="7"/>
      <c r="U625" s="7"/>
      <c r="V625" s="7"/>
      <c r="W625" s="7"/>
      <c r="X625" s="7"/>
    </row>
    <row r="626" spans="1:24" x14ac:dyDescent="0.25">
      <c r="A626" s="96"/>
      <c r="B626" s="96"/>
      <c r="C626" s="96"/>
      <c r="J626" s="36"/>
      <c r="K626" s="36"/>
      <c r="L626" s="7"/>
      <c r="M626" s="7"/>
      <c r="N626" s="7"/>
      <c r="O626" s="7"/>
      <c r="P626" s="7"/>
      <c r="S626" s="33"/>
      <c r="T626" s="7"/>
      <c r="U626" s="7"/>
      <c r="V626" s="7"/>
      <c r="W626" s="7"/>
      <c r="X626" s="7"/>
    </row>
    <row r="627" spans="1:24" x14ac:dyDescent="0.25">
      <c r="A627" s="96"/>
      <c r="B627" s="96"/>
      <c r="C627" s="96"/>
      <c r="J627" s="36"/>
      <c r="K627" s="36"/>
      <c r="L627" s="7"/>
      <c r="M627" s="7"/>
      <c r="N627" s="7"/>
      <c r="O627" s="7"/>
      <c r="P627" s="7"/>
      <c r="S627" s="33"/>
      <c r="T627" s="7"/>
      <c r="U627" s="7"/>
      <c r="V627" s="7"/>
      <c r="W627" s="7"/>
      <c r="X627" s="7"/>
    </row>
    <row r="628" spans="1:24" x14ac:dyDescent="0.25">
      <c r="A628" s="96"/>
      <c r="B628" s="96"/>
      <c r="C628" s="96"/>
      <c r="D628" s="34"/>
      <c r="J628" s="36"/>
      <c r="K628" s="36"/>
      <c r="L628" s="7"/>
      <c r="M628" s="7"/>
      <c r="N628" s="7"/>
      <c r="O628" s="7"/>
      <c r="P628" s="7"/>
      <c r="S628" s="33"/>
      <c r="T628" s="7"/>
      <c r="U628" s="7"/>
      <c r="V628" s="7"/>
      <c r="W628" s="7"/>
      <c r="X628" s="7"/>
    </row>
    <row r="629" spans="1:24" x14ac:dyDescent="0.25">
      <c r="A629" s="96"/>
      <c r="B629" s="96"/>
      <c r="C629" s="96"/>
      <c r="D629" s="34"/>
      <c r="J629" s="36"/>
      <c r="K629" s="36"/>
      <c r="L629" s="7"/>
      <c r="M629" s="7"/>
      <c r="N629" s="7"/>
      <c r="O629" s="7"/>
      <c r="P629" s="7"/>
      <c r="S629" s="33"/>
      <c r="T629" s="7"/>
      <c r="U629" s="7"/>
      <c r="V629" s="7"/>
      <c r="W629" s="7"/>
      <c r="X629" s="7"/>
    </row>
    <row r="630" spans="1:24" x14ac:dyDescent="0.25">
      <c r="A630" s="96"/>
      <c r="B630" s="96"/>
      <c r="C630" s="96"/>
      <c r="D630" s="34"/>
      <c r="J630" s="36"/>
      <c r="K630" s="36"/>
      <c r="L630" s="7"/>
      <c r="M630" s="7"/>
      <c r="N630" s="7"/>
      <c r="O630" s="7"/>
      <c r="P630" s="7"/>
      <c r="S630" s="33"/>
      <c r="T630" s="7"/>
      <c r="U630" s="7"/>
      <c r="V630" s="7"/>
      <c r="W630" s="7"/>
      <c r="X630" s="7"/>
    </row>
    <row r="631" spans="1:24" x14ac:dyDescent="0.25">
      <c r="A631" s="96"/>
      <c r="B631" s="96"/>
      <c r="C631" s="96"/>
      <c r="D631" s="34"/>
      <c r="J631" s="36"/>
      <c r="K631" s="36"/>
      <c r="L631" s="7"/>
      <c r="M631" s="7"/>
      <c r="N631" s="7"/>
      <c r="O631" s="7"/>
      <c r="P631" s="7"/>
      <c r="S631" s="33"/>
      <c r="T631" s="7"/>
      <c r="U631" s="7"/>
      <c r="V631" s="7"/>
      <c r="W631" s="7"/>
      <c r="X631" s="7"/>
    </row>
    <row r="632" spans="1:24" x14ac:dyDescent="0.25">
      <c r="A632" s="96"/>
      <c r="B632" s="96"/>
      <c r="C632" s="96"/>
      <c r="J632" s="36"/>
      <c r="K632" s="36"/>
      <c r="L632" s="7"/>
      <c r="M632" s="7"/>
      <c r="N632" s="7"/>
      <c r="O632" s="7"/>
      <c r="P632" s="7"/>
      <c r="S632" s="33"/>
      <c r="T632" s="7"/>
      <c r="U632" s="7"/>
      <c r="V632" s="7"/>
      <c r="W632" s="7"/>
      <c r="X632" s="7"/>
    </row>
    <row r="633" spans="1:24" x14ac:dyDescent="0.25">
      <c r="A633" s="116"/>
      <c r="B633" s="116"/>
      <c r="C633" s="116"/>
    </row>
    <row r="634" spans="1:24" x14ac:dyDescent="0.25">
      <c r="A634" s="96"/>
      <c r="B634" s="96"/>
      <c r="C634" s="96"/>
      <c r="J634" s="36"/>
      <c r="K634" s="36"/>
      <c r="L634" s="7"/>
      <c r="M634" s="7"/>
      <c r="N634" s="7"/>
      <c r="O634" s="7"/>
      <c r="P634" s="7"/>
      <c r="S634" s="33"/>
      <c r="T634" s="7"/>
      <c r="U634" s="7"/>
      <c r="V634" s="7"/>
      <c r="W634" s="7"/>
      <c r="X634" s="7"/>
    </row>
    <row r="635" spans="1:24" x14ac:dyDescent="0.25">
      <c r="A635" s="96"/>
      <c r="B635" s="96"/>
      <c r="C635" s="96"/>
      <c r="J635" s="36"/>
      <c r="K635" s="36"/>
      <c r="L635" s="7"/>
      <c r="M635" s="7"/>
      <c r="N635" s="7"/>
      <c r="O635" s="7"/>
      <c r="P635" s="7"/>
      <c r="S635" s="33"/>
      <c r="T635" s="7"/>
      <c r="U635" s="7"/>
      <c r="V635" s="7"/>
      <c r="W635" s="7"/>
      <c r="X635" s="7"/>
    </row>
    <row r="636" spans="1:24" x14ac:dyDescent="0.25">
      <c r="A636" s="116"/>
      <c r="B636" s="116"/>
      <c r="C636" s="116"/>
      <c r="J636" s="36"/>
      <c r="K636" s="36"/>
      <c r="L636" s="7"/>
      <c r="M636" s="7"/>
      <c r="N636" s="7"/>
      <c r="O636" s="7"/>
      <c r="P636" s="7"/>
      <c r="S636" s="33"/>
      <c r="T636" s="7"/>
      <c r="U636" s="7"/>
      <c r="V636" s="7"/>
      <c r="W636" s="7"/>
      <c r="X636" s="7"/>
    </row>
    <row r="637" spans="1:24" x14ac:dyDescent="0.25">
      <c r="A637" s="116"/>
      <c r="B637" s="116"/>
      <c r="C637" s="116"/>
      <c r="J637" s="36"/>
      <c r="K637" s="36"/>
      <c r="L637" s="7"/>
      <c r="M637" s="7"/>
      <c r="N637" s="7"/>
      <c r="O637" s="7"/>
      <c r="P637" s="7"/>
      <c r="S637" s="33"/>
      <c r="T637" s="7"/>
      <c r="U637" s="7"/>
      <c r="V637" s="7"/>
      <c r="W637" s="7"/>
      <c r="X637" s="7"/>
    </row>
    <row r="638" spans="1:24" x14ac:dyDescent="0.25">
      <c r="A638" s="116"/>
      <c r="B638" s="116"/>
      <c r="C638" s="116"/>
      <c r="J638" s="36"/>
      <c r="K638" s="36"/>
      <c r="L638" s="7"/>
      <c r="M638" s="7"/>
      <c r="N638" s="7"/>
      <c r="O638" s="7"/>
      <c r="P638" s="7"/>
      <c r="S638" s="33"/>
      <c r="T638" s="7"/>
      <c r="U638" s="7"/>
      <c r="V638" s="7"/>
      <c r="W638" s="7"/>
      <c r="X638" s="7"/>
    </row>
    <row r="639" spans="1:24" x14ac:dyDescent="0.25">
      <c r="A639" s="116" t="s">
        <v>387</v>
      </c>
      <c r="B639" s="116"/>
      <c r="C639" s="116"/>
      <c r="J639" s="36"/>
      <c r="K639" s="36"/>
      <c r="L639" s="7"/>
      <c r="M639" s="7"/>
      <c r="N639" s="7"/>
      <c r="O639" s="7"/>
      <c r="P639" s="7"/>
      <c r="S639" s="33"/>
      <c r="T639" s="7"/>
      <c r="U639" s="7"/>
      <c r="V639" s="7"/>
      <c r="W639" s="7"/>
      <c r="X639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M77" activePane="bottomRight" state="frozen"/>
      <selection sqref="A1:T2"/>
      <selection pane="topRight" sqref="A1:T2"/>
      <selection pane="bottomLeft" sqref="A1:T2"/>
      <selection pane="bottomRight" activeCell="J62" sqref="J62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6" t="s">
        <v>0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W2" s="372"/>
    </row>
    <row r="3" spans="1:23" ht="20.25" x14ac:dyDescent="0.3">
      <c r="A3" s="677" t="s">
        <v>2501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W3" s="372"/>
    </row>
    <row r="4" spans="1:23" x14ac:dyDescent="0.2">
      <c r="A4" s="680" t="str">
        <f>'Equipos de Producción'!A3:S3</f>
        <v>(Al 30 de Noviembre del 2016)</v>
      </c>
      <c r="B4" s="680"/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42704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73" t="s">
        <v>818</v>
      </c>
      <c r="I6" s="674"/>
      <c r="J6" s="675"/>
      <c r="K6" s="4"/>
      <c r="L6" s="4"/>
      <c r="M6" s="4"/>
      <c r="N6" s="447"/>
      <c r="O6" s="7"/>
      <c r="P6" s="666" t="s">
        <v>3</v>
      </c>
      <c r="Q6" s="667"/>
      <c r="R6" s="667"/>
      <c r="S6" s="668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Noviembre 2016</v>
      </c>
      <c r="S7" s="10" t="str">
        <f>+'Equipos de Producción'!$T$6</f>
        <v>Deprec. a Registrar Noviembre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((N62-1)/O62)/12*0</f>
        <v>0</v>
      </c>
      <c r="Q62" s="5">
        <v>14000.009333333333</v>
      </c>
      <c r="R62" s="455">
        <v>14999.010000000002</v>
      </c>
      <c r="S62" s="15">
        <f>R62-Q62</f>
        <v>999.00066666666862</v>
      </c>
      <c r="T62" s="455">
        <f>N62-R62</f>
        <v>0.99999999999818101</v>
      </c>
      <c r="U62" s="52">
        <v>15407</v>
      </c>
      <c r="W62" s="44">
        <f t="shared" si="6"/>
        <v>60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((N63-1)/O63)/12*0</f>
        <v>0</v>
      </c>
      <c r="Q63" s="5">
        <v>2015.5986666666668</v>
      </c>
      <c r="R63" s="455">
        <v>2158.5700000000002</v>
      </c>
      <c r="S63" s="15">
        <f>R63-Q63</f>
        <v>142.9713333333334</v>
      </c>
      <c r="T63" s="455">
        <f>N63-R63</f>
        <v>1</v>
      </c>
      <c r="U63" s="52">
        <v>15407</v>
      </c>
      <c r="W63" s="44">
        <f t="shared" si="6"/>
        <v>60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((N64-1)/O64)/12*0</f>
        <v>0</v>
      </c>
      <c r="Q64" s="5">
        <v>19271.466666666671</v>
      </c>
      <c r="R64" s="455">
        <v>20646.999999999996</v>
      </c>
      <c r="S64" s="15">
        <f>R64-Q64</f>
        <v>1375.5333333333256</v>
      </c>
      <c r="T64" s="455">
        <f>N64-R64</f>
        <v>1.000000000003638</v>
      </c>
      <c r="U64" s="52">
        <v>15407</v>
      </c>
      <c r="W64" s="44">
        <f t="shared" si="6"/>
        <v>60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0</v>
      </c>
      <c r="Q65" s="466">
        <v>35287.074666666667</v>
      </c>
      <c r="R65" s="466">
        <f>SUM(R62:R64)</f>
        <v>37804.58</v>
      </c>
      <c r="S65" s="466">
        <f>SUM(S62:S64)</f>
        <v>2517.5053333333276</v>
      </c>
      <c r="T65" s="466">
        <f>SUM(T62:T64)</f>
        <v>3.000000000001819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0</v>
      </c>
      <c r="Q67" s="468">
        <v>767252.9546666668</v>
      </c>
      <c r="R67" s="468">
        <f>+R65+R60+R52</f>
        <v>769770.46000000008</v>
      </c>
      <c r="S67" s="468">
        <f>+S65+S60+S52</f>
        <v>2517.5053333333276</v>
      </c>
      <c r="T67" s="468">
        <f>+T65+T60+T52</f>
        <v>52.999999999961346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17593.333333333332</v>
      </c>
      <c r="S69" s="15">
        <f t="shared" ref="S69:S90" si="8">R69-Q69</f>
        <v>3721.6666666666661</v>
      </c>
      <c r="T69" s="455">
        <f t="shared" ref="T69:T90" si="9">N69-R69</f>
        <v>2706.6666666666679</v>
      </c>
      <c r="U69" s="442">
        <v>17271</v>
      </c>
      <c r="W69" s="44">
        <f t="shared" ref="W69:W90" si="10">IF((DATEDIF(G69,W$5,"m"))&gt;=60,60,(DATEDIF(G69,W$5,"m")))</f>
        <v>52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17593.333333333332</v>
      </c>
      <c r="S70" s="15">
        <f t="shared" si="8"/>
        <v>3721.6666666666661</v>
      </c>
      <c r="T70" s="455">
        <f t="shared" si="9"/>
        <v>2706.6666666666679</v>
      </c>
      <c r="U70" s="442">
        <v>17271</v>
      </c>
      <c r="W70" s="44">
        <f t="shared" si="10"/>
        <v>52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17593.333333333332</v>
      </c>
      <c r="S71" s="15">
        <f t="shared" si="8"/>
        <v>3721.6666666666661</v>
      </c>
      <c r="T71" s="455">
        <f t="shared" si="9"/>
        <v>2706.6666666666679</v>
      </c>
      <c r="U71" s="442">
        <v>17271</v>
      </c>
      <c r="W71" s="44">
        <f t="shared" si="10"/>
        <v>52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854.5333333333333</v>
      </c>
      <c r="S72" s="15">
        <f t="shared" si="8"/>
        <v>180.76666666666665</v>
      </c>
      <c r="T72" s="455">
        <f t="shared" si="9"/>
        <v>131.46666666666658</v>
      </c>
      <c r="U72" s="442">
        <v>17316</v>
      </c>
      <c r="W72" s="44">
        <f t="shared" si="10"/>
        <v>52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854.5333333333333</v>
      </c>
      <c r="S73" s="15">
        <f t="shared" si="8"/>
        <v>180.76666666666665</v>
      </c>
      <c r="T73" s="455">
        <f t="shared" si="9"/>
        <v>131.46666666666658</v>
      </c>
      <c r="U73" s="442">
        <v>17316</v>
      </c>
      <c r="W73" s="44">
        <f t="shared" si="10"/>
        <v>52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854.5333333333333</v>
      </c>
      <c r="S74" s="15">
        <f t="shared" si="8"/>
        <v>180.76666666666665</v>
      </c>
      <c r="T74" s="455">
        <f t="shared" si="9"/>
        <v>131.46666666666658</v>
      </c>
      <c r="U74" s="442">
        <v>17316</v>
      </c>
      <c r="W74" s="44">
        <f t="shared" si="10"/>
        <v>52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854.5333333333333</v>
      </c>
      <c r="S75" s="15">
        <f t="shared" si="8"/>
        <v>180.76666666666665</v>
      </c>
      <c r="T75" s="455">
        <f t="shared" si="9"/>
        <v>131.46666666666658</v>
      </c>
      <c r="U75" s="442">
        <v>17316</v>
      </c>
      <c r="W75" s="44">
        <f t="shared" si="10"/>
        <v>52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854.5333333333333</v>
      </c>
      <c r="S76" s="15">
        <f t="shared" si="8"/>
        <v>180.76666666666665</v>
      </c>
      <c r="T76" s="455">
        <f t="shared" si="9"/>
        <v>131.46666666666658</v>
      </c>
      <c r="U76" s="442">
        <v>17316</v>
      </c>
      <c r="W76" s="44">
        <f t="shared" si="10"/>
        <v>52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1206.3999999999999</v>
      </c>
      <c r="S77" s="15">
        <f t="shared" si="8"/>
        <v>255.19999999999993</v>
      </c>
      <c r="T77" s="455">
        <f t="shared" si="9"/>
        <v>185.60000000000014</v>
      </c>
      <c r="U77" s="442">
        <v>17316</v>
      </c>
      <c r="W77" s="44">
        <f t="shared" si="10"/>
        <v>52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1206.3999999999999</v>
      </c>
      <c r="S78" s="15">
        <f t="shared" si="8"/>
        <v>255.19999999999993</v>
      </c>
      <c r="T78" s="455">
        <f t="shared" si="9"/>
        <v>185.60000000000014</v>
      </c>
      <c r="U78" s="442">
        <v>17316</v>
      </c>
      <c r="W78" s="44">
        <f t="shared" si="10"/>
        <v>52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1206.3999999999999</v>
      </c>
      <c r="S79" s="15">
        <f t="shared" si="8"/>
        <v>255.19999999999993</v>
      </c>
      <c r="T79" s="455">
        <f t="shared" si="9"/>
        <v>185.60000000000014</v>
      </c>
      <c r="U79" s="442">
        <v>17316</v>
      </c>
      <c r="W79" s="44">
        <f t="shared" si="10"/>
        <v>52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1206.3999999999999</v>
      </c>
      <c r="S80" s="15">
        <f t="shared" si="8"/>
        <v>255.19999999999993</v>
      </c>
      <c r="T80" s="455">
        <f t="shared" si="9"/>
        <v>185.60000000000014</v>
      </c>
      <c r="U80" s="442">
        <v>17316</v>
      </c>
      <c r="W80" s="44">
        <f t="shared" si="10"/>
        <v>52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1206.3999999999999</v>
      </c>
      <c r="S81" s="15">
        <f t="shared" si="8"/>
        <v>255.19999999999993</v>
      </c>
      <c r="T81" s="455">
        <f t="shared" si="9"/>
        <v>185.60000000000014</v>
      </c>
      <c r="U81" s="442">
        <v>17316</v>
      </c>
      <c r="W81" s="44">
        <f t="shared" si="10"/>
        <v>52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1206.3999999999999</v>
      </c>
      <c r="S82" s="15">
        <f t="shared" si="8"/>
        <v>255.19999999999993</v>
      </c>
      <c r="T82" s="455">
        <f t="shared" si="9"/>
        <v>185.60000000000014</v>
      </c>
      <c r="U82" s="442">
        <v>17316</v>
      </c>
      <c r="W82" s="44">
        <f t="shared" si="10"/>
        <v>52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6936.7999999999993</v>
      </c>
      <c r="S83" s="15">
        <f t="shared" si="8"/>
        <v>1467.4000000000005</v>
      </c>
      <c r="T83" s="455">
        <f t="shared" si="9"/>
        <v>1067.1999999999998</v>
      </c>
      <c r="U83" s="442">
        <v>17316</v>
      </c>
      <c r="W83" s="44">
        <f t="shared" si="10"/>
        <v>52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6936.7999999999993</v>
      </c>
      <c r="S84" s="15">
        <f t="shared" si="8"/>
        <v>1467.4000000000005</v>
      </c>
      <c r="T84" s="455">
        <f t="shared" si="9"/>
        <v>1067.1999999999998</v>
      </c>
      <c r="U84" s="442">
        <v>17316</v>
      </c>
      <c r="W84" s="44">
        <f t="shared" si="10"/>
        <v>52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6936.7999999999993</v>
      </c>
      <c r="S85" s="15">
        <f t="shared" si="8"/>
        <v>1467.4000000000005</v>
      </c>
      <c r="T85" s="455">
        <f t="shared" si="9"/>
        <v>1067.1999999999998</v>
      </c>
      <c r="U85" s="442">
        <v>17316</v>
      </c>
      <c r="W85" s="44">
        <f t="shared" si="10"/>
        <v>52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6936.7999999999993</v>
      </c>
      <c r="S86" s="15">
        <f t="shared" si="8"/>
        <v>1467.4000000000005</v>
      </c>
      <c r="T86" s="455">
        <f t="shared" si="9"/>
        <v>1067.1999999999998</v>
      </c>
      <c r="U86" s="442">
        <v>17316</v>
      </c>
      <c r="W86" s="44">
        <f t="shared" si="10"/>
        <v>52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6132.5333333333328</v>
      </c>
      <c r="S87" s="15">
        <f t="shared" si="8"/>
        <v>1297.2666666666664</v>
      </c>
      <c r="T87" s="455">
        <f t="shared" si="9"/>
        <v>943.46666666666624</v>
      </c>
      <c r="U87" s="442">
        <v>17316</v>
      </c>
      <c r="W87" s="44">
        <f t="shared" si="10"/>
        <v>52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6132.5333333333328</v>
      </c>
      <c r="S88" s="15">
        <f t="shared" si="8"/>
        <v>1297.2666666666664</v>
      </c>
      <c r="T88" s="455">
        <f t="shared" si="9"/>
        <v>943.46666666666624</v>
      </c>
      <c r="U88" s="442">
        <v>17316</v>
      </c>
      <c r="W88" s="44">
        <f t="shared" si="10"/>
        <v>52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6132.5333333333328</v>
      </c>
      <c r="S89" s="15">
        <f t="shared" si="8"/>
        <v>1297.2666666666664</v>
      </c>
      <c r="T89" s="455">
        <f t="shared" si="9"/>
        <v>943.46666666666624</v>
      </c>
      <c r="U89" s="442">
        <v>17316</v>
      </c>
      <c r="W89" s="44">
        <f t="shared" si="10"/>
        <v>52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6132.5333333333328</v>
      </c>
      <c r="S90" s="15">
        <f t="shared" si="8"/>
        <v>1297.2666666666664</v>
      </c>
      <c r="T90" s="455">
        <f t="shared" si="9"/>
        <v>943.46666666666624</v>
      </c>
      <c r="U90" s="442">
        <v>17316</v>
      </c>
      <c r="W90" s="44">
        <f t="shared" si="10"/>
        <v>52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116568.4</v>
      </c>
      <c r="S91" s="466">
        <f>SUM(S69:S90)</f>
        <v>24658.700000000004</v>
      </c>
      <c r="T91" s="466">
        <f>SUM(T69:T90)</f>
        <v>17933.600000000013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2749</v>
      </c>
      <c r="L93" s="461"/>
      <c r="N93" s="472">
        <f>+N67+N91</f>
        <v>904325.46000000008</v>
      </c>
      <c r="P93" s="472">
        <f>+P67+P91</f>
        <v>2241.7000000000012</v>
      </c>
      <c r="Q93" s="472">
        <v>859162.65466666676</v>
      </c>
      <c r="R93" s="472">
        <f>+R67+R91</f>
        <v>886338.8600000001</v>
      </c>
      <c r="S93" s="472">
        <f>+S67+S91</f>
        <v>27176.205333333332</v>
      </c>
      <c r="T93" s="472">
        <f>+T67+T91</f>
        <v>17986.599999999973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0"/>
  <sheetViews>
    <sheetView topLeftCell="C73" zoomScaleNormal="100" workbookViewId="0">
      <selection activeCell="M92" sqref="M92:M102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7" customWidth="1"/>
    <col min="17" max="18" width="15.140625" style="516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1" customFormat="1" ht="18.75" x14ac:dyDescent="0.3">
      <c r="A1" s="681" t="s">
        <v>0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</row>
    <row r="2" spans="1:22" s="78" customFormat="1" ht="15.75" x14ac:dyDescent="0.25">
      <c r="A2" s="682" t="s">
        <v>2564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</row>
    <row r="3" spans="1:22" x14ac:dyDescent="0.2">
      <c r="A3" s="680" t="str">
        <f>'Equipos de Producción'!A3:S3</f>
        <v>(Al 30 de Noviembre del 2016)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492"/>
      <c r="U3" s="492"/>
    </row>
    <row r="4" spans="1:22" s="495" customFormat="1" ht="15.75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618"/>
      <c r="O4" s="493"/>
      <c r="P4" s="493"/>
      <c r="Q4" s="494"/>
      <c r="R4" s="494"/>
    </row>
    <row r="5" spans="1:22" s="1" customFormat="1" x14ac:dyDescent="0.2">
      <c r="C5" s="39"/>
      <c r="D5" s="39"/>
      <c r="N5" s="505"/>
      <c r="O5" s="496"/>
      <c r="P5" s="496"/>
      <c r="Q5" s="497"/>
      <c r="R5" s="497"/>
      <c r="V5" s="121">
        <f>'Equipos Médicos'!W5</f>
        <v>42704</v>
      </c>
    </row>
    <row r="6" spans="1:22" ht="15.75" x14ac:dyDescent="0.25">
      <c r="A6" s="498"/>
      <c r="O6" s="666" t="s">
        <v>3</v>
      </c>
      <c r="P6" s="667"/>
      <c r="Q6" s="667"/>
      <c r="R6" s="668"/>
      <c r="V6" s="45"/>
    </row>
    <row r="7" spans="1:22" s="499" customFormat="1" ht="63" x14ac:dyDescent="0.25">
      <c r="A7" s="599" t="s">
        <v>2565</v>
      </c>
      <c r="B7" s="599" t="s">
        <v>2566</v>
      </c>
      <c r="C7" s="599" t="s">
        <v>8</v>
      </c>
      <c r="D7" s="599" t="s">
        <v>9</v>
      </c>
      <c r="E7" s="599" t="s">
        <v>11</v>
      </c>
      <c r="F7" s="599" t="s">
        <v>2567</v>
      </c>
      <c r="G7" s="599" t="s">
        <v>13</v>
      </c>
      <c r="H7" s="599" t="s">
        <v>14</v>
      </c>
      <c r="I7" s="599" t="s">
        <v>15</v>
      </c>
      <c r="J7" s="599" t="s">
        <v>2568</v>
      </c>
      <c r="K7" s="599" t="s">
        <v>2569</v>
      </c>
      <c r="L7" s="599" t="s">
        <v>2570</v>
      </c>
      <c r="M7" s="616" t="s">
        <v>19</v>
      </c>
      <c r="N7" s="619" t="s">
        <v>2571</v>
      </c>
      <c r="O7" s="617" t="s">
        <v>22</v>
      </c>
      <c r="P7" s="10" t="str">
        <f>+'Equipos de Producción'!$R$6</f>
        <v>Acumulada Diciembre 2015</v>
      </c>
      <c r="Q7" s="10" t="str">
        <f>+'Equipos de Producción'!$S$6</f>
        <v>Acumulada Noviembre 2016</v>
      </c>
      <c r="R7" s="10" t="str">
        <f>+'Equipos de Producción'!$T$6</f>
        <v>Deprec. a Registrar Noviembre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4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4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4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4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4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4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4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4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4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4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4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4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4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4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4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4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4">
        <f t="shared" si="3"/>
        <v>46</v>
      </c>
      <c r="V24" s="44">
        <f t="shared" si="4"/>
        <v>60</v>
      </c>
    </row>
    <row r="25" spans="1:22" s="519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0">
        <f t="shared" si="2"/>
        <v>1</v>
      </c>
      <c r="T25" s="521">
        <f t="shared" si="3"/>
        <v>46</v>
      </c>
      <c r="V25" s="44">
        <f t="shared" si="4"/>
        <v>60</v>
      </c>
    </row>
    <row r="26" spans="1:22" s="506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4">
        <f>SUM(M8:M25)</f>
        <v>1314832.9723999999</v>
      </c>
      <c r="N26" s="465"/>
      <c r="O26" s="604">
        <f>SUM(O8:O25)</f>
        <v>0</v>
      </c>
      <c r="P26" s="604">
        <v>1314794.9723999999</v>
      </c>
      <c r="Q26" s="604">
        <f>SUM(Q8:Q25)</f>
        <v>1314794.9723999999</v>
      </c>
      <c r="R26" s="604">
        <f>SUM(R8:R25)</f>
        <v>0</v>
      </c>
      <c r="S26" s="604">
        <f>SUM(S8:S25)</f>
        <v>38.000000000060936</v>
      </c>
      <c r="V26" s="44"/>
    </row>
    <row r="27" spans="1:22" s="505" customFormat="1" ht="16.5" thickTop="1" x14ac:dyDescent="0.25">
      <c r="C27" s="507"/>
      <c r="D27" s="507"/>
      <c r="M27" s="508"/>
      <c r="O27" s="509"/>
      <c r="P27" s="509"/>
      <c r="Q27" s="508"/>
      <c r="R27" s="508"/>
      <c r="S27" s="509"/>
      <c r="V27" s="44"/>
    </row>
    <row r="28" spans="1:22" s="505" customFormat="1" ht="15.75" x14ac:dyDescent="0.25">
      <c r="C28" s="507"/>
      <c r="D28" s="507"/>
      <c r="O28" s="509"/>
      <c r="P28" s="509"/>
      <c r="Q28" s="508"/>
      <c r="R28" s="508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4">
        <f>((2011-I29)*12)+(12-H29)+1</f>
        <v>19</v>
      </c>
      <c r="V29" s="44">
        <f t="shared" si="4"/>
        <v>60</v>
      </c>
    </row>
    <row r="30" spans="1:22" s="510" customFormat="1" ht="15.75" x14ac:dyDescent="0.25">
      <c r="B30" s="98" t="s">
        <v>2604</v>
      </c>
      <c r="C30" s="511"/>
      <c r="D30" s="511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2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4">
        <f>SUM(M29:M30)</f>
        <v>673732</v>
      </c>
      <c r="N31" s="465"/>
      <c r="O31" s="604">
        <f>SUM(O29:O30)</f>
        <v>13922.85</v>
      </c>
      <c r="P31" s="604">
        <v>659808.15</v>
      </c>
      <c r="Q31" s="604">
        <f>SUM(Q29:Q30)</f>
        <v>673731</v>
      </c>
      <c r="R31" s="604">
        <f>SUM(R29:R30)</f>
        <v>13922.849999999977</v>
      </c>
      <c r="S31" s="604">
        <f>SUM(S29:S30)</f>
        <v>2</v>
      </c>
      <c r="T31" s="504"/>
    </row>
    <row r="32" spans="1:22" s="485" customFormat="1" ht="16.5" thickTop="1" x14ac:dyDescent="0.25">
      <c r="C32" s="486"/>
      <c r="D32" s="486"/>
      <c r="M32" s="513"/>
      <c r="N32" s="514"/>
      <c r="O32" s="503"/>
      <c r="P32" s="503"/>
      <c r="Q32" s="502"/>
      <c r="R32" s="502"/>
      <c r="S32" s="503"/>
      <c r="T32" s="504"/>
    </row>
    <row r="33" spans="1:22" s="502" customFormat="1" ht="16.5" thickBot="1" x14ac:dyDescent="0.3">
      <c r="A33" s="22" t="s">
        <v>599</v>
      </c>
      <c r="C33" s="515"/>
      <c r="D33" s="515"/>
      <c r="M33" s="472">
        <f>+M26+M31</f>
        <v>1988564.9723999999</v>
      </c>
      <c r="N33" s="620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3"/>
      <c r="P34" s="503"/>
      <c r="Q34" s="502"/>
      <c r="R34" s="502"/>
    </row>
    <row r="35" spans="1:22" s="485" customFormat="1" x14ac:dyDescent="0.2">
      <c r="C35" s="486"/>
      <c r="D35" s="486"/>
      <c r="O35" s="503"/>
      <c r="P35" s="503"/>
      <c r="Q35" s="502"/>
      <c r="R35" s="502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34304.561999999998</v>
      </c>
      <c r="R36" s="15">
        <f>Q36-P36</f>
        <v>6987.9663333333301</v>
      </c>
      <c r="S36" s="455">
        <f t="shared" ref="S36:S47" si="7">M36-Q36</f>
        <v>3812.6180000000022</v>
      </c>
      <c r="T36" s="504"/>
      <c r="V36" s="44">
        <f>IF((DATEDIF(F36,V$5,"m"))&gt;=60,60,(DATEDIF(F36,V$5,"m")))</f>
        <v>54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34304.561999999998</v>
      </c>
      <c r="R37" s="15">
        <f t="shared" ref="R37:R47" si="10">Q37-P37</f>
        <v>6987.9663333333301</v>
      </c>
      <c r="S37" s="455">
        <f t="shared" si="7"/>
        <v>3812.6180000000022</v>
      </c>
      <c r="T37" s="504"/>
      <c r="V37" s="44">
        <f t="shared" ref="V37:V47" si="11">IF((DATEDIF(F37,V$5,"m"))&gt;=60,60,(DATEDIF(F37,V$5,"m")))</f>
        <v>54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34304.561999999998</v>
      </c>
      <c r="R38" s="15">
        <f t="shared" si="10"/>
        <v>6987.9663333333301</v>
      </c>
      <c r="S38" s="455">
        <f t="shared" si="7"/>
        <v>3812.6180000000022</v>
      </c>
      <c r="T38" s="504"/>
      <c r="V38" s="44">
        <f t="shared" si="11"/>
        <v>54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34304.561999999998</v>
      </c>
      <c r="R39" s="15">
        <f t="shared" si="10"/>
        <v>6987.9663333333301</v>
      </c>
      <c r="S39" s="455">
        <f t="shared" si="7"/>
        <v>3812.6180000000022</v>
      </c>
      <c r="T39" s="504"/>
      <c r="V39" s="44">
        <f t="shared" si="11"/>
        <v>54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34304.561999999998</v>
      </c>
      <c r="R40" s="15">
        <f t="shared" si="10"/>
        <v>6987.9663333333301</v>
      </c>
      <c r="S40" s="455">
        <f t="shared" si="7"/>
        <v>3812.6180000000022</v>
      </c>
      <c r="T40" s="504"/>
      <c r="V40" s="44">
        <f t="shared" si="11"/>
        <v>54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34304.561999999998</v>
      </c>
      <c r="R41" s="15">
        <f t="shared" si="10"/>
        <v>6987.9663333333301</v>
      </c>
      <c r="S41" s="455">
        <f t="shared" si="7"/>
        <v>3812.6180000000022</v>
      </c>
      <c r="T41" s="504"/>
      <c r="V41" s="44">
        <f t="shared" si="11"/>
        <v>54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34304.562899999997</v>
      </c>
      <c r="R42" s="15">
        <f t="shared" si="10"/>
        <v>6987.9665166666637</v>
      </c>
      <c r="S42" s="455">
        <f t="shared" si="7"/>
        <v>3812.6180999999997</v>
      </c>
      <c r="T42" s="504"/>
      <c r="U42" s="485"/>
      <c r="V42" s="44">
        <f t="shared" si="11"/>
        <v>54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34304.562899999997</v>
      </c>
      <c r="R43" s="15">
        <f t="shared" si="10"/>
        <v>6987.9665166666637</v>
      </c>
      <c r="S43" s="455">
        <f t="shared" si="7"/>
        <v>3812.6180999999997</v>
      </c>
      <c r="T43" s="504"/>
      <c r="U43" s="485"/>
      <c r="V43" s="44">
        <f t="shared" si="11"/>
        <v>54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34304.562899999997</v>
      </c>
      <c r="R44" s="15">
        <f t="shared" si="10"/>
        <v>6987.9665166666637</v>
      </c>
      <c r="S44" s="455">
        <f t="shared" si="7"/>
        <v>3812.6180999999997</v>
      </c>
      <c r="T44" s="504"/>
      <c r="U44" s="485"/>
      <c r="V44" s="44">
        <f t="shared" si="11"/>
        <v>54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34304.562899999997</v>
      </c>
      <c r="R45" s="15">
        <f t="shared" si="10"/>
        <v>6987.9665166666637</v>
      </c>
      <c r="S45" s="455">
        <f t="shared" si="7"/>
        <v>3812.6180999999997</v>
      </c>
      <c r="T45" s="504"/>
      <c r="U45" s="485"/>
      <c r="V45" s="44">
        <f t="shared" si="11"/>
        <v>54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34304.562899999997</v>
      </c>
      <c r="R46" s="15">
        <f t="shared" si="10"/>
        <v>6987.9665166666637</v>
      </c>
      <c r="S46" s="455">
        <f t="shared" si="7"/>
        <v>3812.6180999999997</v>
      </c>
      <c r="T46" s="504"/>
      <c r="U46" s="485"/>
      <c r="V46" s="44">
        <f t="shared" si="11"/>
        <v>54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34304.562899999997</v>
      </c>
      <c r="R47" s="15">
        <f t="shared" si="10"/>
        <v>6987.9665166666637</v>
      </c>
      <c r="S47" s="455">
        <f t="shared" si="7"/>
        <v>3812.6180999999997</v>
      </c>
      <c r="T47" s="504"/>
      <c r="U47" s="485"/>
      <c r="V47" s="44">
        <f t="shared" si="11"/>
        <v>54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411654.74940000009</v>
      </c>
      <c r="R48" s="115">
        <f>SUM(R36:R47)</f>
        <v>83855.597099999984</v>
      </c>
      <c r="S48" s="115">
        <f>SUM(S36:S47)</f>
        <v>45751.416600000011</v>
      </c>
    </row>
    <row r="49" spans="1:22" x14ac:dyDescent="0.2">
      <c r="M49" s="513"/>
      <c r="N49" s="513"/>
      <c r="O49" s="513"/>
      <c r="P49" s="513"/>
      <c r="Q49" s="513"/>
      <c r="R49" s="513"/>
      <c r="S49" s="513"/>
    </row>
    <row r="50" spans="1:22" s="502" customFormat="1" ht="16.5" thickBot="1" x14ac:dyDescent="0.3">
      <c r="A50" s="22" t="s">
        <v>724</v>
      </c>
      <c r="C50" s="515"/>
      <c r="D50" s="515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2400180.7217999999</v>
      </c>
      <c r="R50" s="472">
        <f>+R48+R33</f>
        <v>97778.447099999961</v>
      </c>
      <c r="S50" s="472">
        <f>+S48+S33</f>
        <v>45791.41660000007</v>
      </c>
    </row>
    <row r="51" spans="1:22" ht="13.5" thickTop="1" x14ac:dyDescent="0.2">
      <c r="M51" s="513"/>
      <c r="N51" s="513"/>
      <c r="O51" s="513"/>
      <c r="P51" s="513"/>
      <c r="Q51" s="513"/>
      <c r="R51" s="513"/>
      <c r="S51" s="513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3785.0467078189281</v>
      </c>
      <c r="R52" s="15">
        <f t="shared" ref="R52:R59" si="12">Q52-P52</f>
        <v>1125.2841563786001</v>
      </c>
      <c r="S52" s="455">
        <f>M52-Q52</f>
        <v>2353.8668724279819</v>
      </c>
      <c r="T52" s="504">
        <v>18554</v>
      </c>
      <c r="U52" s="485"/>
      <c r="V52" s="44">
        <f>IF((DATEDIF(F52,V$5,"m"))&gt;=60,60,(DATEDIF(F52,V$5,"m")))</f>
        <v>37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3">(((M53)-1)/5)/12</f>
        <v>102.29855967078184</v>
      </c>
      <c r="P53" s="5">
        <v>2659.762551440328</v>
      </c>
      <c r="Q53" s="455">
        <f t="shared" ref="Q53:Q59" si="14">O53*V53</f>
        <v>3785.0467078189281</v>
      </c>
      <c r="R53" s="15">
        <f t="shared" si="12"/>
        <v>1125.2841563786001</v>
      </c>
      <c r="S53" s="455">
        <f t="shared" ref="S53:S59" si="15">M53-Q53</f>
        <v>2353.8668724279819</v>
      </c>
      <c r="T53" s="504">
        <v>18554</v>
      </c>
      <c r="U53" s="485"/>
      <c r="V53" s="44">
        <f t="shared" ref="V53:V59" si="16">IF((DATEDIF(F53,V$5,"m"))&gt;=60,60,(DATEDIF(F53,V$5,"m")))</f>
        <v>37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3"/>
        <v>45.192386831275662</v>
      </c>
      <c r="P54" s="5">
        <v>1175.0020576131672</v>
      </c>
      <c r="Q54" s="455">
        <f t="shared" si="14"/>
        <v>1672.1183127571994</v>
      </c>
      <c r="R54" s="15">
        <f t="shared" si="12"/>
        <v>497.11625514403227</v>
      </c>
      <c r="S54" s="455">
        <f t="shared" si="15"/>
        <v>1040.4248971193406</v>
      </c>
      <c r="T54" s="504">
        <v>18554</v>
      </c>
      <c r="U54" s="485"/>
      <c r="V54" s="44">
        <f t="shared" si="16"/>
        <v>37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3"/>
        <v>45.192386831275662</v>
      </c>
      <c r="P55" s="5">
        <v>1175.0020576131672</v>
      </c>
      <c r="Q55" s="455">
        <f t="shared" si="14"/>
        <v>1672.1183127571994</v>
      </c>
      <c r="R55" s="15">
        <f t="shared" si="12"/>
        <v>497.11625514403227</v>
      </c>
      <c r="S55" s="455">
        <f t="shared" si="15"/>
        <v>1040.4248971193406</v>
      </c>
      <c r="T55" s="504">
        <v>18554</v>
      </c>
      <c r="U55" s="485"/>
      <c r="V55" s="44">
        <f t="shared" si="16"/>
        <v>37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3"/>
        <v>45.192386831275662</v>
      </c>
      <c r="P56" s="5">
        <v>1175.0020576131672</v>
      </c>
      <c r="Q56" s="455">
        <f t="shared" si="14"/>
        <v>1672.1183127571994</v>
      </c>
      <c r="R56" s="15">
        <f t="shared" si="12"/>
        <v>497.11625514403227</v>
      </c>
      <c r="S56" s="455">
        <f t="shared" si="15"/>
        <v>1040.4248971193406</v>
      </c>
      <c r="T56" s="504">
        <v>18554</v>
      </c>
      <c r="U56" s="485"/>
      <c r="V56" s="44">
        <f t="shared" si="16"/>
        <v>37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3"/>
        <v>45.192386831275662</v>
      </c>
      <c r="P57" s="5">
        <v>1175.0020576131672</v>
      </c>
      <c r="Q57" s="455">
        <f t="shared" si="14"/>
        <v>1672.1183127571994</v>
      </c>
      <c r="R57" s="15">
        <f t="shared" si="12"/>
        <v>497.11625514403227</v>
      </c>
      <c r="S57" s="455">
        <f t="shared" si="15"/>
        <v>1040.4248971193406</v>
      </c>
      <c r="T57" s="504">
        <v>18554</v>
      </c>
      <c r="U57" s="485"/>
      <c r="V57" s="44">
        <f t="shared" si="16"/>
        <v>37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3"/>
        <v>2204.1643333333332</v>
      </c>
      <c r="P58" s="5">
        <v>57308.272666666664</v>
      </c>
      <c r="Q58" s="455">
        <f t="shared" si="14"/>
        <v>81554.080333333332</v>
      </c>
      <c r="R58" s="15">
        <f t="shared" si="12"/>
        <v>24245.807666666668</v>
      </c>
      <c r="S58" s="455">
        <f t="shared" si="15"/>
        <v>50696.779666666655</v>
      </c>
      <c r="T58" s="504" t="s">
        <v>2616</v>
      </c>
      <c r="U58" s="485"/>
      <c r="V58" s="44">
        <f t="shared" si="16"/>
        <v>37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3"/>
        <v>2204.1643333333332</v>
      </c>
      <c r="P59" s="5">
        <v>57308.272666666664</v>
      </c>
      <c r="Q59" s="455">
        <f t="shared" si="14"/>
        <v>81554.080333333332</v>
      </c>
      <c r="R59" s="15">
        <f t="shared" si="12"/>
        <v>24245.807666666668</v>
      </c>
      <c r="S59" s="455">
        <f t="shared" si="15"/>
        <v>50696.779666666655</v>
      </c>
      <c r="T59" s="504" t="s">
        <v>2616</v>
      </c>
      <c r="U59" s="485"/>
      <c r="V59" s="44">
        <f t="shared" si="16"/>
        <v>37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177366.72733333331</v>
      </c>
      <c r="R60" s="115">
        <f>SUM(R52:R59)</f>
        <v>52730.648666666661</v>
      </c>
      <c r="S60" s="115">
        <f>SUM(S52:S59)</f>
        <v>110262.99266666663</v>
      </c>
    </row>
    <row r="61" spans="1:22" x14ac:dyDescent="0.2">
      <c r="M61" s="513"/>
      <c r="N61" s="513"/>
      <c r="O61" s="513"/>
      <c r="P61" s="513"/>
      <c r="Q61" s="513"/>
      <c r="R61" s="513"/>
      <c r="S61" s="513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9924.18</v>
      </c>
      <c r="R63" s="15">
        <f t="shared" ref="R63:R71" si="18">Q63-P63</f>
        <v>3032.3883333333333</v>
      </c>
      <c r="S63" s="455">
        <f t="shared" ref="S63:S71" si="19">M63-Q63</f>
        <v>6617.119999999999</v>
      </c>
      <c r="T63" s="504">
        <v>18701</v>
      </c>
      <c r="U63" s="485"/>
      <c r="V63" s="44">
        <f t="shared" ref="V63:V71" si="20">IF((DATEDIF(F63,V$5,"m"))&gt;=60,60,(DATEDIF(F63,V$5,"m")))</f>
        <v>36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7904.652</v>
      </c>
      <c r="R64" s="15">
        <f t="shared" si="18"/>
        <v>2415.3103333333329</v>
      </c>
      <c r="S64" s="455">
        <f t="shared" si="19"/>
        <v>5270.768</v>
      </c>
      <c r="T64" s="504">
        <v>18701</v>
      </c>
      <c r="U64" s="485"/>
      <c r="V64" s="44">
        <f t="shared" si="20"/>
        <v>36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4526.3109300000006</v>
      </c>
      <c r="R65" s="15">
        <f t="shared" si="18"/>
        <v>1383.0394508333338</v>
      </c>
      <c r="S65" s="455">
        <f t="shared" si="19"/>
        <v>3018.5406199999998</v>
      </c>
      <c r="T65" s="504">
        <v>18701</v>
      </c>
      <c r="U65" s="485"/>
      <c r="V65" s="44">
        <f t="shared" si="20"/>
        <v>36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4526.3109300000006</v>
      </c>
      <c r="R66" s="15">
        <f t="shared" si="18"/>
        <v>1383.0394508333338</v>
      </c>
      <c r="S66" s="455">
        <f t="shared" si="19"/>
        <v>3018.5406199999998</v>
      </c>
      <c r="T66" s="504">
        <v>18701</v>
      </c>
      <c r="U66" s="485"/>
      <c r="V66" s="44">
        <f t="shared" si="20"/>
        <v>36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4526.3109300000006</v>
      </c>
      <c r="R67" s="15">
        <f t="shared" si="18"/>
        <v>1383.0394508333338</v>
      </c>
      <c r="S67" s="455">
        <f t="shared" si="19"/>
        <v>3018.5406199999998</v>
      </c>
      <c r="T67" s="504">
        <v>18701</v>
      </c>
      <c r="U67" s="485"/>
      <c r="V67" s="44">
        <f t="shared" si="20"/>
        <v>36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4526.3109300000006</v>
      </c>
      <c r="R68" s="15">
        <f t="shared" si="18"/>
        <v>1383.0394508333338</v>
      </c>
      <c r="S68" s="455">
        <f t="shared" si="19"/>
        <v>3018.5406199999998</v>
      </c>
      <c r="T68" s="504">
        <v>18701</v>
      </c>
      <c r="U68" s="485"/>
      <c r="V68" s="44">
        <f t="shared" si="20"/>
        <v>36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4526.3109300000006</v>
      </c>
      <c r="R69" s="15">
        <f t="shared" si="18"/>
        <v>1383.0394508333338</v>
      </c>
      <c r="S69" s="455">
        <f t="shared" si="19"/>
        <v>3018.5406199999998</v>
      </c>
      <c r="T69" s="504">
        <v>18701</v>
      </c>
      <c r="U69" s="485"/>
      <c r="V69" s="44">
        <f t="shared" si="20"/>
        <v>36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4526.3109300000006</v>
      </c>
      <c r="R70" s="15">
        <f t="shared" si="18"/>
        <v>1383.0394508333338</v>
      </c>
      <c r="S70" s="455">
        <f t="shared" si="19"/>
        <v>3018.5406199999998</v>
      </c>
      <c r="T70" s="504">
        <v>18701</v>
      </c>
      <c r="U70" s="485"/>
      <c r="V70" s="44">
        <f t="shared" si="20"/>
        <v>36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4526.3109300000006</v>
      </c>
      <c r="R71" s="15">
        <f t="shared" si="18"/>
        <v>1383.0394508333338</v>
      </c>
      <c r="S71" s="455">
        <f t="shared" si="19"/>
        <v>3018.5406199999998</v>
      </c>
      <c r="T71" s="504">
        <v>18701</v>
      </c>
      <c r="U71" s="485"/>
      <c r="V71" s="44">
        <f t="shared" si="20"/>
        <v>36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49513.00851</v>
      </c>
      <c r="R72" s="115">
        <f>SUM(R63:R71)</f>
        <v>15128.974822500004</v>
      </c>
      <c r="S72" s="115">
        <f>SUM(S63:S71)</f>
        <v>33017.672339999997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6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226879.7358433333</v>
      </c>
      <c r="R74" s="115">
        <f>+R72+R60</f>
        <v>67859.623489166668</v>
      </c>
      <c r="S74" s="115">
        <f>+S72+S60</f>
        <v>143280.66500666662</v>
      </c>
    </row>
    <row r="76" spans="1:22" s="502" customFormat="1" ht="16.5" thickBot="1" x14ac:dyDescent="0.3">
      <c r="A76" s="22" t="s">
        <v>802</v>
      </c>
      <c r="C76" s="515"/>
      <c r="D76" s="515"/>
      <c r="M76" s="294">
        <f>+M74+M50</f>
        <v>2816131.5392499994</v>
      </c>
      <c r="N76" s="620"/>
      <c r="O76" s="294">
        <f>+O74+O50</f>
        <v>27715.142780833332</v>
      </c>
      <c r="P76" s="294">
        <v>2461422.3870541668</v>
      </c>
      <c r="Q76" s="294">
        <f>+Q74+Q50</f>
        <v>2627060.4576433334</v>
      </c>
      <c r="R76" s="294">
        <f>+R74+R50</f>
        <v>165638.07058916663</v>
      </c>
      <c r="S76" s="294">
        <f>+S74+S50</f>
        <v>189072.08160666667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0"/>
      <c r="O77" s="501"/>
      <c r="P77" s="501"/>
      <c r="Q77" s="502"/>
      <c r="R77" s="502"/>
      <c r="S77" s="503"/>
      <c r="T77" s="504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3984.8123333333338</v>
      </c>
      <c r="R78" s="15">
        <f>Q78-P78</f>
        <v>1413.9656666666669</v>
      </c>
      <c r="S78" s="455">
        <f>M78-Q78</f>
        <v>3728.7276666666662</v>
      </c>
      <c r="T78" s="504">
        <v>18701</v>
      </c>
      <c r="U78" s="485"/>
      <c r="V78" s="44">
        <f>IF((DATEDIF(F78,V$5,"m"))&gt;=60,60,(DATEDIF(F78,V$5,"m")))</f>
        <v>31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3984.8123333333338</v>
      </c>
      <c r="R79" s="15">
        <f>Q79-P79</f>
        <v>1413.9656666666669</v>
      </c>
      <c r="S79" s="455">
        <f>M79-Q79</f>
        <v>3728.7276666666662</v>
      </c>
      <c r="T79" s="504">
        <v>18701</v>
      </c>
      <c r="U79" s="485"/>
      <c r="V79" s="44">
        <f>IF((DATEDIF(F79,V$5,"m"))&gt;=60,60,(DATEDIF(F79,V$5,"m")))</f>
        <v>31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7969.6246666666675</v>
      </c>
      <c r="R80" s="115">
        <f>SUM(R78:R79)</f>
        <v>2827.9313333333339</v>
      </c>
      <c r="S80" s="115">
        <f>SUM(S78:S79)</f>
        <v>7457.4553333333324</v>
      </c>
    </row>
    <row r="81" spans="1:22" x14ac:dyDescent="0.2">
      <c r="M81" s="513"/>
      <c r="N81" s="513"/>
      <c r="O81" s="513"/>
      <c r="P81" s="513"/>
      <c r="Q81" s="513"/>
      <c r="R81" s="513"/>
      <c r="S81" s="513"/>
    </row>
    <row r="82" spans="1:22" s="502" customFormat="1" ht="16.5" thickBot="1" x14ac:dyDescent="0.3">
      <c r="A82" s="22" t="s">
        <v>816</v>
      </c>
      <c r="C82" s="515"/>
      <c r="D82" s="515"/>
      <c r="M82" s="294">
        <f>+M76+M80</f>
        <v>2831558.6192499995</v>
      </c>
      <c r="N82" s="620"/>
      <c r="O82" s="294">
        <f>+O76+O80</f>
        <v>27972.227447499998</v>
      </c>
      <c r="P82" s="294">
        <v>2466564.0803875001</v>
      </c>
      <c r="Q82" s="294">
        <f t="shared" ref="Q82:S82" si="22">+Q76+Q80</f>
        <v>2635030.08231</v>
      </c>
      <c r="R82" s="294">
        <f t="shared" si="22"/>
        <v>168466.00192249997</v>
      </c>
      <c r="S82" s="294">
        <f t="shared" si="22"/>
        <v>196529.53694000002</v>
      </c>
    </row>
    <row r="83" spans="1:22" ht="13.5" thickTop="1" x14ac:dyDescent="0.2">
      <c r="M83" s="513"/>
      <c r="N83" s="513"/>
      <c r="O83" s="513"/>
      <c r="P83" s="513"/>
      <c r="Q83" s="513"/>
      <c r="R83" s="513"/>
      <c r="S83" s="513"/>
    </row>
    <row r="84" spans="1:22" x14ac:dyDescent="0.2">
      <c r="M84" s="513"/>
      <c r="N84" s="513"/>
      <c r="O84" s="513"/>
      <c r="P84" s="513"/>
      <c r="Q84" s="513"/>
      <c r="R84" s="513"/>
      <c r="S84" s="513"/>
    </row>
    <row r="85" spans="1:22" x14ac:dyDescent="0.2">
      <c r="M85" s="513"/>
      <c r="N85" s="513"/>
      <c r="O85" s="513"/>
      <c r="P85" s="513"/>
      <c r="Q85" s="513"/>
      <c r="R85" s="513"/>
      <c r="S85" s="513"/>
    </row>
    <row r="86" spans="1:22" ht="15.75" x14ac:dyDescent="0.25">
      <c r="B86" s="98" t="s">
        <v>2860</v>
      </c>
      <c r="C86" s="98" t="s">
        <v>635</v>
      </c>
      <c r="D86" s="98" t="s">
        <v>2861</v>
      </c>
      <c r="E86" s="98" t="s">
        <v>2862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2863</v>
      </c>
      <c r="L86" s="40" t="s">
        <v>2608</v>
      </c>
      <c r="M86" s="5">
        <v>1750652.22</v>
      </c>
      <c r="N86" s="103">
        <v>5</v>
      </c>
      <c r="O86" s="5">
        <f>(((M86)-1)/3)/12</f>
        <v>48629.200555555552</v>
      </c>
      <c r="P86" s="5">
        <v>291775.20333333331</v>
      </c>
      <c r="Q86" s="15">
        <f>O86*V86</f>
        <v>826696.40944444435</v>
      </c>
      <c r="R86" s="15">
        <f>Q86-P86</f>
        <v>534921.20611111098</v>
      </c>
      <c r="S86" s="455">
        <f>M86-Q86</f>
        <v>923955.81055555562</v>
      </c>
      <c r="T86" s="504">
        <v>18701</v>
      </c>
      <c r="U86" s="485"/>
      <c r="V86" s="44">
        <f>IF((DATEDIF(F86,V$5,"m"))&gt;=36,36,(DATEDIF(F86,V$5,"m")))</f>
        <v>17</v>
      </c>
    </row>
    <row r="87" spans="1:22" ht="15.75" x14ac:dyDescent="0.25">
      <c r="A87" s="105" t="s">
        <v>2864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826696.40944444435</v>
      </c>
      <c r="R87" s="115">
        <f>SUM(R85:R86)</f>
        <v>534921.20611111098</v>
      </c>
      <c r="S87" s="115">
        <f>SUM(S85:S86)</f>
        <v>923955.81055555562</v>
      </c>
    </row>
    <row r="88" spans="1:22" x14ac:dyDescent="0.2">
      <c r="M88" s="513"/>
      <c r="N88" s="513"/>
      <c r="O88" s="513"/>
      <c r="P88" s="513"/>
      <c r="Q88" s="513"/>
      <c r="R88" s="513"/>
      <c r="S88" s="513"/>
    </row>
    <row r="89" spans="1:22" x14ac:dyDescent="0.2">
      <c r="M89" s="513"/>
      <c r="N89" s="513"/>
      <c r="O89" s="513"/>
      <c r="P89" s="513"/>
      <c r="Q89" s="513"/>
      <c r="R89" s="513"/>
      <c r="S89" s="513"/>
    </row>
    <row r="90" spans="1:22" x14ac:dyDescent="0.2">
      <c r="M90" s="513"/>
      <c r="N90" s="513"/>
      <c r="O90" s="513"/>
      <c r="P90" s="513"/>
      <c r="Q90" s="513"/>
      <c r="R90" s="513"/>
      <c r="S90" s="513"/>
    </row>
    <row r="91" spans="1:22" ht="15.75" x14ac:dyDescent="0.25">
      <c r="B91" s="98" t="s">
        <v>3028</v>
      </c>
      <c r="C91" s="98" t="s">
        <v>635</v>
      </c>
      <c r="D91" s="98">
        <v>7821</v>
      </c>
      <c r="E91" s="98" t="s">
        <v>2862</v>
      </c>
      <c r="F91" s="132">
        <v>42692</v>
      </c>
      <c r="G91" s="40">
        <v>18</v>
      </c>
      <c r="H91" s="40">
        <v>11</v>
      </c>
      <c r="I91" s="40">
        <v>2016</v>
      </c>
      <c r="J91" s="40" t="s">
        <v>1817</v>
      </c>
      <c r="K91" s="40" t="s">
        <v>3027</v>
      </c>
      <c r="L91" s="40" t="s">
        <v>2608</v>
      </c>
      <c r="M91" s="5">
        <v>11394.221600000001</v>
      </c>
      <c r="N91" s="103">
        <v>5</v>
      </c>
      <c r="O91" s="5">
        <f>(((M91)-1)/3)/12</f>
        <v>316.47837777777778</v>
      </c>
      <c r="P91" s="5">
        <v>0</v>
      </c>
      <c r="Q91" s="15">
        <f>O91*V91</f>
        <v>0</v>
      </c>
      <c r="R91" s="15">
        <f>Q91-P91</f>
        <v>0</v>
      </c>
      <c r="S91" s="455">
        <f>M91-Q91</f>
        <v>11394.221600000001</v>
      </c>
      <c r="T91" s="504">
        <v>18701</v>
      </c>
      <c r="U91" s="485"/>
      <c r="V91" s="44">
        <f>IF((DATEDIF(F91,V$5,"m"))&gt;=36,36,(DATEDIF(F91,V$5,"m")))</f>
        <v>0</v>
      </c>
    </row>
    <row r="92" spans="1:22" ht="15.75" x14ac:dyDescent="0.25">
      <c r="B92" s="98" t="s">
        <v>3028</v>
      </c>
      <c r="C92" s="98" t="s">
        <v>635</v>
      </c>
      <c r="D92" s="98">
        <v>7821</v>
      </c>
      <c r="E92" s="98" t="s">
        <v>2862</v>
      </c>
      <c r="F92" s="132">
        <v>42692</v>
      </c>
      <c r="G92" s="40">
        <v>18</v>
      </c>
      <c r="H92" s="40">
        <v>11</v>
      </c>
      <c r="I92" s="40">
        <v>2016</v>
      </c>
      <c r="J92" s="40" t="s">
        <v>1817</v>
      </c>
      <c r="K92" s="40" t="s">
        <v>3027</v>
      </c>
      <c r="L92" s="40" t="s">
        <v>2608</v>
      </c>
      <c r="M92" s="5">
        <v>11394.221600000001</v>
      </c>
      <c r="N92" s="103">
        <v>5</v>
      </c>
      <c r="O92" s="5">
        <f t="shared" ref="O92:O102" si="23">(((M92)-1)/3)/12</f>
        <v>316.47837777777778</v>
      </c>
      <c r="P92" s="5">
        <v>0</v>
      </c>
      <c r="Q92" s="15">
        <f t="shared" ref="Q92:Q102" si="24">O92*V92</f>
        <v>0</v>
      </c>
      <c r="R92" s="15">
        <f t="shared" ref="R92:R102" si="25">Q92-P92</f>
        <v>0</v>
      </c>
      <c r="S92" s="455">
        <f t="shared" ref="S92:S102" si="26">M92-Q92</f>
        <v>11394.221600000001</v>
      </c>
      <c r="T92" s="504">
        <v>18701</v>
      </c>
      <c r="U92" s="485"/>
      <c r="V92" s="44">
        <f t="shared" ref="V92:V102" si="27">IF((DATEDIF(F92,V$5,"m"))&gt;=36,36,(DATEDIF(F92,V$5,"m")))</f>
        <v>0</v>
      </c>
    </row>
    <row r="93" spans="1:22" ht="15.75" x14ac:dyDescent="0.25">
      <c r="B93" s="98" t="s">
        <v>3028</v>
      </c>
      <c r="C93" s="98" t="s">
        <v>635</v>
      </c>
      <c r="D93" s="98">
        <v>7821</v>
      </c>
      <c r="E93" s="98" t="s">
        <v>2862</v>
      </c>
      <c r="F93" s="132">
        <v>42692</v>
      </c>
      <c r="G93" s="40">
        <v>18</v>
      </c>
      <c r="H93" s="40">
        <v>11</v>
      </c>
      <c r="I93" s="40">
        <v>2016</v>
      </c>
      <c r="J93" s="40" t="s">
        <v>1817</v>
      </c>
      <c r="K93" s="40" t="s">
        <v>3027</v>
      </c>
      <c r="L93" s="40" t="s">
        <v>2608</v>
      </c>
      <c r="M93" s="5">
        <v>11394.221600000001</v>
      </c>
      <c r="N93" s="103">
        <v>5</v>
      </c>
      <c r="O93" s="5">
        <f t="shared" si="23"/>
        <v>316.47837777777778</v>
      </c>
      <c r="P93" s="5">
        <v>0</v>
      </c>
      <c r="Q93" s="15">
        <f t="shared" si="24"/>
        <v>0</v>
      </c>
      <c r="R93" s="15">
        <f t="shared" si="25"/>
        <v>0</v>
      </c>
      <c r="S93" s="455">
        <f t="shared" si="26"/>
        <v>11394.221600000001</v>
      </c>
      <c r="T93" s="504">
        <v>18701</v>
      </c>
      <c r="U93" s="485"/>
      <c r="V93" s="44">
        <f t="shared" si="27"/>
        <v>0</v>
      </c>
    </row>
    <row r="94" spans="1:22" ht="15.75" x14ac:dyDescent="0.25">
      <c r="B94" s="98" t="s">
        <v>3028</v>
      </c>
      <c r="C94" s="98" t="s">
        <v>635</v>
      </c>
      <c r="D94" s="98">
        <v>7821</v>
      </c>
      <c r="E94" s="98" t="s">
        <v>2862</v>
      </c>
      <c r="F94" s="132">
        <v>42692</v>
      </c>
      <c r="G94" s="40">
        <v>18</v>
      </c>
      <c r="H94" s="40">
        <v>11</v>
      </c>
      <c r="I94" s="40">
        <v>2016</v>
      </c>
      <c r="J94" s="40" t="s">
        <v>1817</v>
      </c>
      <c r="K94" s="40" t="s">
        <v>3027</v>
      </c>
      <c r="L94" s="40" t="s">
        <v>2608</v>
      </c>
      <c r="M94" s="5">
        <v>11394.221600000001</v>
      </c>
      <c r="N94" s="103">
        <v>5</v>
      </c>
      <c r="O94" s="5">
        <f t="shared" si="23"/>
        <v>316.47837777777778</v>
      </c>
      <c r="P94" s="5">
        <v>0</v>
      </c>
      <c r="Q94" s="15">
        <f t="shared" si="24"/>
        <v>0</v>
      </c>
      <c r="R94" s="15">
        <f t="shared" si="25"/>
        <v>0</v>
      </c>
      <c r="S94" s="455">
        <f t="shared" si="26"/>
        <v>11394.221600000001</v>
      </c>
      <c r="T94" s="504">
        <v>18701</v>
      </c>
      <c r="U94" s="485"/>
      <c r="V94" s="44">
        <f t="shared" si="27"/>
        <v>0</v>
      </c>
    </row>
    <row r="95" spans="1:22" ht="15.75" x14ac:dyDescent="0.25">
      <c r="B95" s="98" t="s">
        <v>3028</v>
      </c>
      <c r="C95" s="98" t="s">
        <v>635</v>
      </c>
      <c r="D95" s="98">
        <v>7821</v>
      </c>
      <c r="E95" s="98" t="s">
        <v>2862</v>
      </c>
      <c r="F95" s="132">
        <v>42692</v>
      </c>
      <c r="G95" s="40">
        <v>18</v>
      </c>
      <c r="H95" s="40">
        <v>11</v>
      </c>
      <c r="I95" s="40">
        <v>2016</v>
      </c>
      <c r="J95" s="40" t="s">
        <v>1817</v>
      </c>
      <c r="K95" s="40" t="s">
        <v>3027</v>
      </c>
      <c r="L95" s="40" t="s">
        <v>2608</v>
      </c>
      <c r="M95" s="5">
        <v>11394.221600000001</v>
      </c>
      <c r="N95" s="103">
        <v>5</v>
      </c>
      <c r="O95" s="5">
        <f t="shared" si="23"/>
        <v>316.47837777777778</v>
      </c>
      <c r="P95" s="5">
        <v>0</v>
      </c>
      <c r="Q95" s="15">
        <f t="shared" si="24"/>
        <v>0</v>
      </c>
      <c r="R95" s="15">
        <f t="shared" si="25"/>
        <v>0</v>
      </c>
      <c r="S95" s="455">
        <f t="shared" si="26"/>
        <v>11394.221600000001</v>
      </c>
      <c r="T95" s="504">
        <v>18701</v>
      </c>
      <c r="U95" s="485"/>
      <c r="V95" s="44">
        <f t="shared" si="27"/>
        <v>0</v>
      </c>
    </row>
    <row r="96" spans="1:22" ht="15.75" x14ac:dyDescent="0.25">
      <c r="B96" s="98" t="s">
        <v>3028</v>
      </c>
      <c r="C96" s="98" t="s">
        <v>635</v>
      </c>
      <c r="D96" s="98">
        <v>7821</v>
      </c>
      <c r="E96" s="98" t="s">
        <v>2862</v>
      </c>
      <c r="F96" s="132">
        <v>42692</v>
      </c>
      <c r="G96" s="40">
        <v>18</v>
      </c>
      <c r="H96" s="40">
        <v>11</v>
      </c>
      <c r="I96" s="40">
        <v>2016</v>
      </c>
      <c r="J96" s="40" t="s">
        <v>1817</v>
      </c>
      <c r="K96" s="40" t="s">
        <v>3027</v>
      </c>
      <c r="L96" s="40" t="s">
        <v>2608</v>
      </c>
      <c r="M96" s="5">
        <v>11394.221600000001</v>
      </c>
      <c r="N96" s="103">
        <v>5</v>
      </c>
      <c r="O96" s="5">
        <f t="shared" si="23"/>
        <v>316.47837777777778</v>
      </c>
      <c r="P96" s="5">
        <v>0</v>
      </c>
      <c r="Q96" s="15">
        <f t="shared" si="24"/>
        <v>0</v>
      </c>
      <c r="R96" s="15">
        <f t="shared" si="25"/>
        <v>0</v>
      </c>
      <c r="S96" s="455">
        <f t="shared" si="26"/>
        <v>11394.221600000001</v>
      </c>
      <c r="T96" s="504">
        <v>18701</v>
      </c>
      <c r="U96" s="485"/>
      <c r="V96" s="44">
        <f t="shared" si="27"/>
        <v>0</v>
      </c>
    </row>
    <row r="97" spans="1:22" ht="15.75" x14ac:dyDescent="0.25">
      <c r="B97" s="98" t="s">
        <v>3028</v>
      </c>
      <c r="C97" s="98" t="s">
        <v>635</v>
      </c>
      <c r="D97" s="98">
        <v>7821</v>
      </c>
      <c r="E97" s="98" t="s">
        <v>2862</v>
      </c>
      <c r="F97" s="132">
        <v>42692</v>
      </c>
      <c r="G97" s="40">
        <v>18</v>
      </c>
      <c r="H97" s="40">
        <v>11</v>
      </c>
      <c r="I97" s="40">
        <v>2016</v>
      </c>
      <c r="J97" s="40" t="s">
        <v>1817</v>
      </c>
      <c r="K97" s="40" t="s">
        <v>3027</v>
      </c>
      <c r="L97" s="40" t="s">
        <v>2608</v>
      </c>
      <c r="M97" s="5">
        <v>11394.221600000001</v>
      </c>
      <c r="N97" s="103">
        <v>5</v>
      </c>
      <c r="O97" s="5">
        <f t="shared" si="23"/>
        <v>316.47837777777778</v>
      </c>
      <c r="P97" s="5">
        <v>0</v>
      </c>
      <c r="Q97" s="15">
        <f t="shared" si="24"/>
        <v>0</v>
      </c>
      <c r="R97" s="15">
        <f t="shared" si="25"/>
        <v>0</v>
      </c>
      <c r="S97" s="455">
        <f t="shared" si="26"/>
        <v>11394.221600000001</v>
      </c>
      <c r="T97" s="504">
        <v>18701</v>
      </c>
      <c r="U97" s="485"/>
      <c r="V97" s="44">
        <f t="shared" si="27"/>
        <v>0</v>
      </c>
    </row>
    <row r="98" spans="1:22" ht="15.75" x14ac:dyDescent="0.25">
      <c r="B98" s="98" t="s">
        <v>3028</v>
      </c>
      <c r="C98" s="98" t="s">
        <v>635</v>
      </c>
      <c r="D98" s="98">
        <v>7821</v>
      </c>
      <c r="E98" s="98" t="s">
        <v>2862</v>
      </c>
      <c r="F98" s="132">
        <v>42692</v>
      </c>
      <c r="G98" s="40">
        <v>18</v>
      </c>
      <c r="H98" s="40">
        <v>11</v>
      </c>
      <c r="I98" s="40">
        <v>2016</v>
      </c>
      <c r="J98" s="40" t="s">
        <v>1817</v>
      </c>
      <c r="K98" s="40" t="s">
        <v>3027</v>
      </c>
      <c r="L98" s="40" t="s">
        <v>2608</v>
      </c>
      <c r="M98" s="5">
        <v>11394.221600000001</v>
      </c>
      <c r="N98" s="103">
        <v>5</v>
      </c>
      <c r="O98" s="5">
        <f t="shared" si="23"/>
        <v>316.47837777777778</v>
      </c>
      <c r="P98" s="5">
        <v>0</v>
      </c>
      <c r="Q98" s="15">
        <f t="shared" si="24"/>
        <v>0</v>
      </c>
      <c r="R98" s="15">
        <f t="shared" si="25"/>
        <v>0</v>
      </c>
      <c r="S98" s="455">
        <f t="shared" si="26"/>
        <v>11394.221600000001</v>
      </c>
      <c r="T98" s="504">
        <v>18701</v>
      </c>
      <c r="U98" s="485"/>
      <c r="V98" s="44">
        <f t="shared" si="27"/>
        <v>0</v>
      </c>
    </row>
    <row r="99" spans="1:22" ht="15.75" x14ac:dyDescent="0.25">
      <c r="B99" s="98" t="s">
        <v>3028</v>
      </c>
      <c r="C99" s="98" t="s">
        <v>635</v>
      </c>
      <c r="D99" s="98">
        <v>7821</v>
      </c>
      <c r="E99" s="98" t="s">
        <v>2862</v>
      </c>
      <c r="F99" s="132">
        <v>42692</v>
      </c>
      <c r="G99" s="40">
        <v>18</v>
      </c>
      <c r="H99" s="40">
        <v>11</v>
      </c>
      <c r="I99" s="40">
        <v>2016</v>
      </c>
      <c r="J99" s="40" t="s">
        <v>1817</v>
      </c>
      <c r="K99" s="40" t="s">
        <v>3027</v>
      </c>
      <c r="L99" s="40" t="s">
        <v>2608</v>
      </c>
      <c r="M99" s="5">
        <v>11394.221600000001</v>
      </c>
      <c r="N99" s="103">
        <v>5</v>
      </c>
      <c r="O99" s="5">
        <f t="shared" si="23"/>
        <v>316.47837777777778</v>
      </c>
      <c r="P99" s="5">
        <v>0</v>
      </c>
      <c r="Q99" s="15">
        <f t="shared" si="24"/>
        <v>0</v>
      </c>
      <c r="R99" s="15">
        <f t="shared" si="25"/>
        <v>0</v>
      </c>
      <c r="S99" s="455">
        <f t="shared" si="26"/>
        <v>11394.221600000001</v>
      </c>
      <c r="T99" s="504">
        <v>18701</v>
      </c>
      <c r="U99" s="485"/>
      <c r="V99" s="44">
        <f t="shared" si="27"/>
        <v>0</v>
      </c>
    </row>
    <row r="100" spans="1:22" ht="15.75" x14ac:dyDescent="0.25">
      <c r="B100" s="98" t="s">
        <v>3028</v>
      </c>
      <c r="C100" s="98" t="s">
        <v>635</v>
      </c>
      <c r="D100" s="98">
        <v>7821</v>
      </c>
      <c r="E100" s="98" t="s">
        <v>2862</v>
      </c>
      <c r="F100" s="132">
        <v>42692</v>
      </c>
      <c r="G100" s="40">
        <v>18</v>
      </c>
      <c r="H100" s="40">
        <v>11</v>
      </c>
      <c r="I100" s="40">
        <v>2016</v>
      </c>
      <c r="J100" s="40" t="s">
        <v>1817</v>
      </c>
      <c r="K100" s="40" t="s">
        <v>3027</v>
      </c>
      <c r="L100" s="40" t="s">
        <v>2608</v>
      </c>
      <c r="M100" s="5">
        <v>11394.221600000001</v>
      </c>
      <c r="N100" s="103">
        <v>5</v>
      </c>
      <c r="O100" s="5">
        <f t="shared" si="23"/>
        <v>316.47837777777778</v>
      </c>
      <c r="P100" s="5">
        <v>0</v>
      </c>
      <c r="Q100" s="15">
        <f t="shared" si="24"/>
        <v>0</v>
      </c>
      <c r="R100" s="15">
        <f t="shared" si="25"/>
        <v>0</v>
      </c>
      <c r="S100" s="455">
        <f t="shared" si="26"/>
        <v>11394.221600000001</v>
      </c>
      <c r="T100" s="504">
        <v>18701</v>
      </c>
      <c r="U100" s="485"/>
      <c r="V100" s="44">
        <f t="shared" si="27"/>
        <v>0</v>
      </c>
    </row>
    <row r="101" spans="1:22" ht="15.75" x14ac:dyDescent="0.25">
      <c r="B101" s="98" t="s">
        <v>3028</v>
      </c>
      <c r="C101" s="98" t="s">
        <v>635</v>
      </c>
      <c r="D101" s="98">
        <v>7821</v>
      </c>
      <c r="E101" s="98" t="s">
        <v>2862</v>
      </c>
      <c r="F101" s="132">
        <v>42692</v>
      </c>
      <c r="G101" s="40">
        <v>18</v>
      </c>
      <c r="H101" s="40">
        <v>11</v>
      </c>
      <c r="I101" s="40">
        <v>2016</v>
      </c>
      <c r="J101" s="40" t="s">
        <v>1817</v>
      </c>
      <c r="K101" s="40" t="s">
        <v>3027</v>
      </c>
      <c r="L101" s="40" t="s">
        <v>2608</v>
      </c>
      <c r="M101" s="5">
        <v>11394.221600000001</v>
      </c>
      <c r="N101" s="103">
        <v>5</v>
      </c>
      <c r="O101" s="5">
        <f t="shared" si="23"/>
        <v>316.47837777777778</v>
      </c>
      <c r="P101" s="5">
        <v>0</v>
      </c>
      <c r="Q101" s="15">
        <f t="shared" si="24"/>
        <v>0</v>
      </c>
      <c r="R101" s="15">
        <f t="shared" si="25"/>
        <v>0</v>
      </c>
      <c r="S101" s="455">
        <f t="shared" si="26"/>
        <v>11394.221600000001</v>
      </c>
      <c r="T101" s="504">
        <v>18701</v>
      </c>
      <c r="U101" s="485"/>
      <c r="V101" s="44">
        <f t="shared" si="27"/>
        <v>0</v>
      </c>
    </row>
    <row r="102" spans="1:22" ht="15.75" x14ac:dyDescent="0.25">
      <c r="B102" s="98" t="s">
        <v>3028</v>
      </c>
      <c r="C102" s="98" t="s">
        <v>635</v>
      </c>
      <c r="D102" s="98">
        <v>7821</v>
      </c>
      <c r="E102" s="98" t="s">
        <v>2862</v>
      </c>
      <c r="F102" s="132">
        <v>42692</v>
      </c>
      <c r="G102" s="40">
        <v>18</v>
      </c>
      <c r="H102" s="40">
        <v>11</v>
      </c>
      <c r="I102" s="40">
        <v>2016</v>
      </c>
      <c r="J102" s="40" t="s">
        <v>1817</v>
      </c>
      <c r="K102" s="40" t="s">
        <v>3027</v>
      </c>
      <c r="L102" s="40" t="s">
        <v>2608</v>
      </c>
      <c r="M102" s="5">
        <v>11394.221600000001</v>
      </c>
      <c r="N102" s="103">
        <v>5</v>
      </c>
      <c r="O102" s="5">
        <f t="shared" si="23"/>
        <v>316.47837777777778</v>
      </c>
      <c r="P102" s="5">
        <v>0</v>
      </c>
      <c r="Q102" s="15">
        <f t="shared" si="24"/>
        <v>0</v>
      </c>
      <c r="R102" s="15">
        <f t="shared" si="25"/>
        <v>0</v>
      </c>
      <c r="S102" s="455">
        <f t="shared" si="26"/>
        <v>11394.221600000001</v>
      </c>
      <c r="T102" s="504">
        <v>18701</v>
      </c>
      <c r="U102" s="485"/>
      <c r="V102" s="44">
        <f t="shared" si="27"/>
        <v>0</v>
      </c>
    </row>
    <row r="103" spans="1:22" ht="15.75" x14ac:dyDescent="0.25">
      <c r="A103" s="105" t="s">
        <v>2966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15">
        <f>SUM(M91:M102)</f>
        <v>136730.65920000002</v>
      </c>
      <c r="N103" s="422"/>
      <c r="O103" s="115">
        <f>SUM(O91:O102)</f>
        <v>3797.740533333334</v>
      </c>
      <c r="P103" s="115">
        <f t="shared" ref="P103:R103" si="28">SUM(P91:P102)</f>
        <v>0</v>
      </c>
      <c r="Q103" s="115">
        <f t="shared" si="28"/>
        <v>0</v>
      </c>
      <c r="R103" s="115">
        <f t="shared" si="28"/>
        <v>0</v>
      </c>
      <c r="S103" s="115">
        <f>SUM(S91:S102)</f>
        <v>136730.65920000002</v>
      </c>
    </row>
    <row r="104" spans="1:22" x14ac:dyDescent="0.2">
      <c r="M104" s="513"/>
      <c r="N104" s="513"/>
      <c r="O104" s="513"/>
      <c r="P104" s="513"/>
      <c r="Q104" s="513"/>
      <c r="R104" s="513"/>
      <c r="S104" s="513"/>
    </row>
    <row r="106" spans="1:22" ht="16.5" thickBot="1" x14ac:dyDescent="0.3">
      <c r="A106" s="22" t="s">
        <v>2749</v>
      </c>
      <c r="M106" s="294">
        <f>+M82+M87+M103</f>
        <v>4718941.4984499989</v>
      </c>
      <c r="N106" s="620"/>
      <c r="O106" s="294">
        <f>+O82+O87</f>
        <v>76601.428003055553</v>
      </c>
      <c r="P106" s="294">
        <v>2758339.28372083</v>
      </c>
      <c r="Q106" s="294">
        <f>+Q82+Q87+Q103</f>
        <v>3461726.4917544443</v>
      </c>
      <c r="R106" s="294">
        <f>+R82+R87+R103</f>
        <v>703387.20803361095</v>
      </c>
      <c r="S106" s="294">
        <f>+S82+S87+S103</f>
        <v>1257216.0066955558</v>
      </c>
    </row>
    <row r="107" spans="1:22" ht="13.5" thickTop="1" x14ac:dyDescent="0.2">
      <c r="M107" s="500"/>
    </row>
    <row r="108" spans="1:22" x14ac:dyDescent="0.2">
      <c r="M108" s="518"/>
    </row>
    <row r="109" spans="1:22" x14ac:dyDescent="0.2">
      <c r="M109" s="517"/>
    </row>
    <row r="110" spans="1:22" x14ac:dyDescent="0.2">
      <c r="M110" s="660">
        <v>126407.03</v>
      </c>
    </row>
    <row r="111" spans="1:22" x14ac:dyDescent="0.2">
      <c r="M111" s="660">
        <v>12</v>
      </c>
    </row>
    <row r="112" spans="1:22" x14ac:dyDescent="0.2">
      <c r="M112" s="660">
        <f>+M110/M111</f>
        <v>10533.919166666667</v>
      </c>
    </row>
    <row r="113" spans="13:13" x14ac:dyDescent="0.2">
      <c r="M113" s="660"/>
    </row>
    <row r="114" spans="13:13" x14ac:dyDescent="0.2">
      <c r="M114" s="660"/>
    </row>
    <row r="115" spans="13:13" x14ac:dyDescent="0.2">
      <c r="M115" s="660">
        <v>8927.0499999999993</v>
      </c>
    </row>
    <row r="116" spans="13:13" x14ac:dyDescent="0.2">
      <c r="M116" s="660">
        <v>0.18</v>
      </c>
    </row>
    <row r="117" spans="13:13" x14ac:dyDescent="0.2">
      <c r="M117" s="660">
        <f>+M115*M116</f>
        <v>1606.8689999999999</v>
      </c>
    </row>
    <row r="118" spans="13:13" x14ac:dyDescent="0.2">
      <c r="M118" s="660">
        <f>+M115+M117</f>
        <v>10533.919</v>
      </c>
    </row>
    <row r="119" spans="13:13" x14ac:dyDescent="0.2">
      <c r="M119" s="660"/>
    </row>
    <row r="120" spans="13:13" x14ac:dyDescent="0.2">
      <c r="M120" s="660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AA1078"/>
  <sheetViews>
    <sheetView zoomScaleNormal="100" workbookViewId="0">
      <pane xSplit="2" ySplit="6" topLeftCell="O553" activePane="bottomRight" state="frozen"/>
      <selection sqref="A1:T2"/>
      <selection pane="topRight" sqref="A1:T2"/>
      <selection pane="bottomLeft" sqref="A1:T2"/>
      <selection pane="bottomRight" activeCell="V288" sqref="V288:V289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3" t="s">
        <v>0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117"/>
    </row>
    <row r="2" spans="1:26" s="118" customFormat="1" ht="20.25" x14ac:dyDescent="0.3">
      <c r="A2" s="683" t="s">
        <v>817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117"/>
    </row>
    <row r="3" spans="1:26" s="118" customFormat="1" ht="20.25" x14ac:dyDescent="0.3">
      <c r="A3" s="683" t="str">
        <f>'Equipos de Producción'!A3:S3</f>
        <v>(Al 30 de Noviembre del 2016)</v>
      </c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42704</v>
      </c>
    </row>
    <row r="5" spans="1:26" x14ac:dyDescent="0.25">
      <c r="H5" s="684" t="s">
        <v>818</v>
      </c>
      <c r="I5" s="685"/>
      <c r="J5" s="686"/>
      <c r="N5" s="122"/>
      <c r="O5" s="122"/>
      <c r="R5" s="666" t="s">
        <v>3</v>
      </c>
      <c r="S5" s="667"/>
      <c r="T5" s="667"/>
      <c r="U5" s="668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Noviembre 2016</v>
      </c>
      <c r="U6" s="10" t="str">
        <f>+'Equipos de Producción'!$T$6</f>
        <v>Deprec. a Registrar Noviembre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69">
        <v>0</v>
      </c>
      <c r="S12" s="569">
        <v>2390.42</v>
      </c>
      <c r="T12" s="335">
        <v>2390.42</v>
      </c>
      <c r="U12" s="571">
        <f t="shared" si="3"/>
        <v>0</v>
      </c>
      <c r="V12" s="335">
        <f t="shared" si="1"/>
        <v>1</v>
      </c>
      <c r="W12" s="334">
        <v>1070</v>
      </c>
      <c r="X12" s="336"/>
      <c r="Y12" s="335"/>
      <c r="Z12" s="639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69">
        <v>0</v>
      </c>
      <c r="S13" s="569">
        <v>2511</v>
      </c>
      <c r="T13" s="335">
        <v>2511</v>
      </c>
      <c r="U13" s="571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69">
        <v>0</v>
      </c>
      <c r="S15" s="569">
        <v>4919</v>
      </c>
      <c r="T15" s="335">
        <v>4919</v>
      </c>
      <c r="U15" s="571">
        <f t="shared" si="3"/>
        <v>0</v>
      </c>
      <c r="V15" s="335">
        <f t="shared" si="1"/>
        <v>1</v>
      </c>
      <c r="W15" s="334">
        <v>3408</v>
      </c>
      <c r="X15" s="336"/>
      <c r="Y15" s="335"/>
      <c r="Z15" s="639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69">
        <v>0</v>
      </c>
      <c r="S18" s="569">
        <v>0</v>
      </c>
      <c r="T18" s="335">
        <v>0</v>
      </c>
      <c r="U18" s="571">
        <f t="shared" si="3"/>
        <v>0</v>
      </c>
      <c r="V18" s="335">
        <f t="shared" si="1"/>
        <v>1</v>
      </c>
      <c r="X18" s="336"/>
      <c r="Y18" s="335"/>
      <c r="Z18" s="639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69">
        <v>0</v>
      </c>
      <c r="S19" s="569">
        <v>4647</v>
      </c>
      <c r="T19" s="335">
        <v>4647</v>
      </c>
      <c r="U19" s="571">
        <f t="shared" si="3"/>
        <v>0</v>
      </c>
      <c r="V19" s="335">
        <f t="shared" si="1"/>
        <v>1</v>
      </c>
      <c r="W19" s="334">
        <v>4093</v>
      </c>
      <c r="X19" s="336"/>
      <c r="Y19" s="335"/>
      <c r="Z19" s="639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69">
        <v>2133.4</v>
      </c>
      <c r="T22" s="569">
        <v>2133.4</v>
      </c>
      <c r="U22" s="571">
        <f t="shared" si="3"/>
        <v>0</v>
      </c>
      <c r="V22" s="335">
        <f t="shared" si="1"/>
        <v>1</v>
      </c>
      <c r="W22" s="334">
        <v>6098</v>
      </c>
      <c r="X22" s="336"/>
      <c r="Y22" s="335"/>
      <c r="Z22" s="639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v>0</v>
      </c>
      <c r="S23" s="5">
        <v>2706.333333333333</v>
      </c>
      <c r="T23" s="313">
        <v>2824</v>
      </c>
      <c r="U23" s="15">
        <v>117.66666666666697</v>
      </c>
      <c r="V23" s="313">
        <f t="shared" si="1"/>
        <v>1</v>
      </c>
      <c r="W23" s="245">
        <v>5817</v>
      </c>
      <c r="X23" s="312"/>
      <c r="Y23" s="313"/>
      <c r="Z23" s="114">
        <f t="shared" si="2"/>
        <v>120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69">
        <v>4082.2</v>
      </c>
      <c r="T24" s="569">
        <v>4082.2</v>
      </c>
      <c r="U24" s="571">
        <f t="shared" si="3"/>
        <v>0</v>
      </c>
      <c r="V24" s="335">
        <f t="shared" si="1"/>
        <v>1</v>
      </c>
      <c r="W24" s="334">
        <v>6098</v>
      </c>
      <c r="X24" s="336"/>
      <c r="Y24" s="335"/>
      <c r="Z24" s="639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0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ref="R28:R69" si="4">(((N28)-1)/10)/12</f>
        <v>0</v>
      </c>
      <c r="S28" s="569">
        <v>0</v>
      </c>
      <c r="T28" s="335">
        <v>0</v>
      </c>
      <c r="U28" s="571">
        <f t="shared" si="3"/>
        <v>0</v>
      </c>
      <c r="V28" s="335">
        <f t="shared" si="1"/>
        <v>1</v>
      </c>
      <c r="X28" s="336"/>
      <c r="Y28" s="335"/>
      <c r="Z28" s="639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5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5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5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5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5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5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5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5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5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5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6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5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6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5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6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5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6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5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6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5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6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5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6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5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6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5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6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5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6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5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6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5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6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5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6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5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6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5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6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5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6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5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6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5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6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5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7">Z57*R57</f>
        <v>0</v>
      </c>
      <c r="U57" s="15">
        <f t="shared" si="3"/>
        <v>0</v>
      </c>
      <c r="V57" s="313">
        <f t="shared" si="6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5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6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5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6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5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3">
        <v>2911.0000000000005</v>
      </c>
      <c r="T60" s="553">
        <v>2911.0000000000005</v>
      </c>
      <c r="U60" s="554">
        <f t="shared" si="3"/>
        <v>0</v>
      </c>
      <c r="V60" s="319">
        <f t="shared" si="6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5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6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5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6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5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6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5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6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5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6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5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6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5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6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5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6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5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6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5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6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5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8">N71-T71</f>
        <v>1</v>
      </c>
      <c r="W71" s="245">
        <v>877</v>
      </c>
      <c r="X71" s="312"/>
      <c r="Y71" s="313"/>
      <c r="Z71" s="114">
        <f t="shared" ref="Z71:Z134" si="9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5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0">T72-S72</f>
        <v>0</v>
      </c>
      <c r="V72" s="313">
        <f t="shared" si="8"/>
        <v>1</v>
      </c>
      <c r="W72" s="245">
        <v>877</v>
      </c>
      <c r="X72" s="312"/>
      <c r="Y72" s="313"/>
      <c r="Z72" s="114">
        <f t="shared" si="9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5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0"/>
        <v>0</v>
      </c>
      <c r="V73" s="313">
        <f t="shared" si="8"/>
        <v>1.0000000000004547</v>
      </c>
      <c r="W73" s="245">
        <v>877</v>
      </c>
      <c r="X73" s="312"/>
      <c r="Y73" s="313"/>
      <c r="Z73" s="114">
        <f t="shared" si="9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5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0"/>
        <v>0</v>
      </c>
      <c r="V74" s="313">
        <f t="shared" si="8"/>
        <v>1.0000000000004547</v>
      </c>
      <c r="W74" s="245">
        <v>3890</v>
      </c>
      <c r="X74" s="312"/>
      <c r="Y74" s="313"/>
      <c r="Z74" s="114">
        <f t="shared" si="9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5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0"/>
        <v>0</v>
      </c>
      <c r="V75" s="313">
        <f t="shared" si="8"/>
        <v>1.0000000000009095</v>
      </c>
      <c r="W75" s="245">
        <v>4076</v>
      </c>
      <c r="X75" s="312"/>
      <c r="Y75" s="313"/>
      <c r="Z75" s="114">
        <f t="shared" si="9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5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0"/>
        <v>0</v>
      </c>
      <c r="V76" s="331">
        <f t="shared" si="8"/>
        <v>1</v>
      </c>
      <c r="W76" s="330">
        <v>3169</v>
      </c>
      <c r="X76" s="332"/>
      <c r="Y76" s="331"/>
      <c r="Z76" s="171">
        <f t="shared" si="9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5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0"/>
        <v>0</v>
      </c>
      <c r="V77" s="331">
        <f t="shared" si="8"/>
        <v>1</v>
      </c>
      <c r="W77" s="330">
        <v>3169</v>
      </c>
      <c r="X77" s="332"/>
      <c r="Y77" s="331"/>
      <c r="Z77" s="171">
        <f t="shared" si="9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5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0"/>
        <v>0</v>
      </c>
      <c r="V78" s="313">
        <f t="shared" si="8"/>
        <v>1.0000000000009095</v>
      </c>
      <c r="W78" s="245">
        <v>5561</v>
      </c>
      <c r="X78" s="312"/>
      <c r="Y78" s="313"/>
      <c r="Z78" s="114">
        <f t="shared" si="9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5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0"/>
        <v>0</v>
      </c>
      <c r="V79" s="313">
        <f t="shared" si="8"/>
        <v>1</v>
      </c>
      <c r="W79" s="245">
        <v>929</v>
      </c>
      <c r="X79" s="312"/>
      <c r="Y79" s="313"/>
      <c r="Z79" s="114">
        <f t="shared" si="9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5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0"/>
        <v>0</v>
      </c>
      <c r="V80" s="313">
        <f t="shared" si="8"/>
        <v>1</v>
      </c>
      <c r="W80" s="245">
        <v>929</v>
      </c>
      <c r="X80" s="312"/>
      <c r="Y80" s="313"/>
      <c r="Z80" s="114">
        <f t="shared" si="9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5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1">(((N81)-1)/10)/12</f>
        <v>0</v>
      </c>
      <c r="S81" s="569">
        <v>0</v>
      </c>
      <c r="T81" s="335">
        <v>0</v>
      </c>
      <c r="U81" s="571">
        <f t="shared" si="10"/>
        <v>0</v>
      </c>
      <c r="V81" s="335">
        <f t="shared" si="8"/>
        <v>1</v>
      </c>
      <c r="X81" s="336"/>
      <c r="Y81" s="335"/>
      <c r="Z81" s="639">
        <f t="shared" si="9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5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0"/>
        <v>0</v>
      </c>
      <c r="V82" s="313">
        <f t="shared" si="8"/>
        <v>0.99999999999954525</v>
      </c>
      <c r="W82" s="245">
        <v>6278</v>
      </c>
      <c r="X82" s="312"/>
      <c r="Y82" s="313"/>
      <c r="Z82" s="114">
        <f t="shared" si="9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5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0"/>
        <v>0</v>
      </c>
      <c r="V83" s="319">
        <f t="shared" si="8"/>
        <v>1</v>
      </c>
      <c r="W83" s="318">
        <v>877</v>
      </c>
      <c r="X83" s="320"/>
      <c r="Y83" s="319"/>
      <c r="Z83" s="155">
        <f t="shared" si="9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5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1"/>
        <v>0</v>
      </c>
      <c r="S84" s="5">
        <v>0</v>
      </c>
      <c r="T84" s="5">
        <v>0</v>
      </c>
      <c r="U84" s="15">
        <f t="shared" si="10"/>
        <v>0</v>
      </c>
      <c r="V84" s="313">
        <f t="shared" si="8"/>
        <v>1</v>
      </c>
      <c r="X84" s="312"/>
      <c r="Y84" s="313"/>
      <c r="Z84" s="114">
        <f t="shared" si="9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5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1"/>
        <v>0</v>
      </c>
      <c r="S85" s="5">
        <v>0</v>
      </c>
      <c r="T85" s="5">
        <v>0</v>
      </c>
      <c r="U85" s="15">
        <f t="shared" si="10"/>
        <v>0</v>
      </c>
      <c r="V85" s="313">
        <f t="shared" si="8"/>
        <v>1</v>
      </c>
      <c r="X85" s="312"/>
      <c r="Y85" s="313"/>
      <c r="Z85" s="114">
        <f t="shared" si="9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5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0"/>
        <v>0</v>
      </c>
      <c r="V86" s="313">
        <f t="shared" si="8"/>
        <v>1</v>
      </c>
      <c r="W86" s="245">
        <v>1361</v>
      </c>
      <c r="X86" s="312"/>
      <c r="Y86" s="313"/>
      <c r="Z86" s="114">
        <f t="shared" si="9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5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69">
        <v>2045.46</v>
      </c>
      <c r="T87" s="569">
        <v>2045.46</v>
      </c>
      <c r="U87" s="571">
        <f t="shared" si="10"/>
        <v>0</v>
      </c>
      <c r="V87" s="335">
        <f t="shared" si="8"/>
        <v>1</v>
      </c>
      <c r="W87" s="334">
        <v>913</v>
      </c>
      <c r="X87" s="336"/>
      <c r="Y87" s="335"/>
      <c r="Z87" s="639">
        <f t="shared" si="9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5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1"/>
        <v>0</v>
      </c>
      <c r="S88" s="5">
        <v>0</v>
      </c>
      <c r="T88" s="5">
        <v>0</v>
      </c>
      <c r="U88" s="15">
        <f t="shared" si="10"/>
        <v>0</v>
      </c>
      <c r="V88" s="313">
        <f t="shared" si="8"/>
        <v>1</v>
      </c>
      <c r="X88" s="312"/>
      <c r="Y88" s="313"/>
      <c r="Z88" s="114">
        <f t="shared" si="9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5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0"/>
        <v>0</v>
      </c>
      <c r="V89" s="339">
        <f t="shared" si="8"/>
        <v>1</v>
      </c>
      <c r="W89" s="184" t="s">
        <v>1042</v>
      </c>
      <c r="X89" s="340"/>
      <c r="Y89" s="339"/>
      <c r="Z89" s="185">
        <f t="shared" si="9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5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0"/>
        <v>0</v>
      </c>
      <c r="V90" s="313">
        <f t="shared" si="8"/>
        <v>1</v>
      </c>
      <c r="W90" s="245">
        <v>6089</v>
      </c>
      <c r="X90" s="312"/>
      <c r="Y90" s="313"/>
      <c r="Z90" s="114">
        <f t="shared" si="9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5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0"/>
        <v>0</v>
      </c>
      <c r="V91" s="313">
        <f t="shared" si="8"/>
        <v>1</v>
      </c>
      <c r="W91" s="245">
        <v>2459</v>
      </c>
      <c r="X91" s="312"/>
      <c r="Y91" s="313"/>
      <c r="Z91" s="114">
        <f t="shared" si="9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5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1"/>
        <v>0</v>
      </c>
      <c r="S92" s="569">
        <v>0</v>
      </c>
      <c r="T92" s="569">
        <v>0</v>
      </c>
      <c r="U92" s="571">
        <f t="shared" si="10"/>
        <v>0</v>
      </c>
      <c r="V92" s="335">
        <f t="shared" si="8"/>
        <v>1</v>
      </c>
      <c r="X92" s="336"/>
      <c r="Y92" s="335"/>
      <c r="Z92" s="639">
        <f t="shared" si="9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5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1"/>
        <v>0</v>
      </c>
      <c r="S93" s="5">
        <v>0</v>
      </c>
      <c r="T93" s="5">
        <v>0</v>
      </c>
      <c r="U93" s="15">
        <f t="shared" si="10"/>
        <v>0</v>
      </c>
      <c r="V93" s="313">
        <f t="shared" si="8"/>
        <v>1</v>
      </c>
      <c r="X93" s="312"/>
      <c r="Y93" s="313"/>
      <c r="Z93" s="114">
        <f t="shared" si="9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2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1"/>
        <v>0</v>
      </c>
      <c r="S94" s="5">
        <v>0</v>
      </c>
      <c r="T94" s="5">
        <v>0</v>
      </c>
      <c r="U94" s="15">
        <f t="shared" si="10"/>
        <v>0</v>
      </c>
      <c r="V94" s="319">
        <f t="shared" si="8"/>
        <v>1</v>
      </c>
      <c r="W94" s="318"/>
      <c r="X94" s="320"/>
      <c r="Y94" s="319"/>
      <c r="Z94" s="155">
        <f t="shared" si="9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2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1"/>
        <v>0</v>
      </c>
      <c r="S95" s="5">
        <v>0</v>
      </c>
      <c r="T95" s="5">
        <v>0</v>
      </c>
      <c r="U95" s="15">
        <f t="shared" si="10"/>
        <v>0</v>
      </c>
      <c r="V95" s="319">
        <f t="shared" si="8"/>
        <v>1</v>
      </c>
      <c r="W95" s="318"/>
      <c r="X95" s="320"/>
      <c r="Y95" s="319"/>
      <c r="Z95" s="155">
        <f t="shared" si="9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2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0"/>
        <v>0</v>
      </c>
      <c r="V96" s="313">
        <f t="shared" si="8"/>
        <v>1</v>
      </c>
      <c r="W96" s="245">
        <v>6089</v>
      </c>
      <c r="X96" s="312"/>
      <c r="Y96" s="313"/>
      <c r="Z96" s="114">
        <f t="shared" si="9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2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0"/>
        <v>0</v>
      </c>
      <c r="V97" s="313">
        <f t="shared" si="8"/>
        <v>1</v>
      </c>
      <c r="W97" s="245">
        <v>1559</v>
      </c>
      <c r="X97" s="312"/>
      <c r="Y97" s="313"/>
      <c r="Z97" s="114">
        <f t="shared" si="9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2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1"/>
        <v>0</v>
      </c>
      <c r="S98" s="5">
        <v>0</v>
      </c>
      <c r="T98" s="313">
        <v>0</v>
      </c>
      <c r="U98" s="15">
        <f t="shared" si="10"/>
        <v>0</v>
      </c>
      <c r="V98" s="313">
        <f t="shared" si="8"/>
        <v>1</v>
      </c>
      <c r="X98" s="312"/>
      <c r="Y98" s="313"/>
      <c r="Z98" s="114">
        <f t="shared" si="9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2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1"/>
        <v>0</v>
      </c>
      <c r="S99" s="5">
        <v>0</v>
      </c>
      <c r="T99" s="313">
        <v>0</v>
      </c>
      <c r="U99" s="15">
        <f t="shared" si="10"/>
        <v>0</v>
      </c>
      <c r="V99" s="313">
        <f t="shared" si="8"/>
        <v>1</v>
      </c>
      <c r="X99" s="312"/>
      <c r="Y99" s="313"/>
      <c r="Z99" s="114">
        <f t="shared" si="9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2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1"/>
        <v>0</v>
      </c>
      <c r="S100" s="5">
        <v>0</v>
      </c>
      <c r="T100" s="313">
        <v>0</v>
      </c>
      <c r="U100" s="15">
        <f t="shared" si="10"/>
        <v>0</v>
      </c>
      <c r="V100" s="313">
        <f t="shared" si="8"/>
        <v>1</v>
      </c>
      <c r="X100" s="312"/>
      <c r="Y100" s="313"/>
      <c r="Z100" s="114">
        <f t="shared" si="9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2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0"/>
        <v>0</v>
      </c>
      <c r="V101" s="313">
        <f t="shared" si="8"/>
        <v>1</v>
      </c>
      <c r="W101" s="245">
        <v>1439</v>
      </c>
      <c r="X101" s="312"/>
      <c r="Y101" s="313"/>
      <c r="Z101" s="114">
        <f t="shared" si="9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2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0"/>
        <v>0</v>
      </c>
      <c r="V102" s="313">
        <f t="shared" si="8"/>
        <v>1</v>
      </c>
      <c r="W102" s="245">
        <v>2459</v>
      </c>
      <c r="X102" s="312"/>
      <c r="Y102" s="313"/>
      <c r="Z102" s="114">
        <f t="shared" si="9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2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0"/>
        <v>0</v>
      </c>
      <c r="V103" s="313">
        <f t="shared" ref="V103:V134" si="13">N103-T103</f>
        <v>0.99999999999954525</v>
      </c>
      <c r="W103" s="245">
        <v>2459</v>
      </c>
      <c r="X103" s="312"/>
      <c r="Y103" s="313"/>
      <c r="Z103" s="114">
        <f t="shared" si="9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2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0"/>
        <v>0</v>
      </c>
      <c r="V104" s="313">
        <f t="shared" si="13"/>
        <v>1</v>
      </c>
      <c r="W104" s="245">
        <v>2459</v>
      </c>
      <c r="X104" s="312"/>
      <c r="Y104" s="313"/>
      <c r="Z104" s="114">
        <f t="shared" si="9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2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0"/>
        <v>0</v>
      </c>
      <c r="V105" s="319">
        <f t="shared" si="13"/>
        <v>1</v>
      </c>
      <c r="W105" s="318"/>
      <c r="X105" s="320"/>
      <c r="Y105" s="319"/>
      <c r="Z105" s="155">
        <f t="shared" si="9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2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0"/>
        <v>0</v>
      </c>
      <c r="V106" s="335">
        <f t="shared" si="13"/>
        <v>1</v>
      </c>
      <c r="W106" s="334"/>
      <c r="X106" s="336"/>
      <c r="Y106" s="335"/>
      <c r="Z106" s="180">
        <f t="shared" si="9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2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0"/>
        <v>0</v>
      </c>
      <c r="V107" s="319">
        <f t="shared" si="13"/>
        <v>1</v>
      </c>
      <c r="W107" s="155"/>
      <c r="Z107" s="245">
        <f t="shared" si="9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2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0"/>
        <v>0</v>
      </c>
      <c r="V108" s="313">
        <f t="shared" si="13"/>
        <v>1.0000000000145519</v>
      </c>
      <c r="X108" s="312"/>
      <c r="Y108" s="313"/>
      <c r="Z108" s="114">
        <f t="shared" si="9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2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0"/>
        <v>0</v>
      </c>
      <c r="V109" s="313">
        <f t="shared" si="13"/>
        <v>1</v>
      </c>
      <c r="X109" s="312"/>
      <c r="Y109" s="313"/>
      <c r="Z109" s="114">
        <f t="shared" si="9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2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0"/>
        <v>0</v>
      </c>
      <c r="V110" s="313">
        <f t="shared" si="13"/>
        <v>1</v>
      </c>
      <c r="X110" s="312"/>
      <c r="Y110" s="313"/>
      <c r="Z110" s="114">
        <f t="shared" si="9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2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0"/>
        <v>0</v>
      </c>
      <c r="V111" s="313">
        <f t="shared" si="13"/>
        <v>1</v>
      </c>
      <c r="W111" s="245">
        <v>1559</v>
      </c>
      <c r="X111" s="312"/>
      <c r="Y111" s="313"/>
      <c r="Z111" s="114">
        <f t="shared" si="9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2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0"/>
        <v>0</v>
      </c>
      <c r="V112" s="313">
        <f t="shared" si="13"/>
        <v>1</v>
      </c>
      <c r="X112" s="312"/>
      <c r="Y112" s="313"/>
      <c r="Z112" s="114">
        <f t="shared" si="9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2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0"/>
        <v>0</v>
      </c>
      <c r="V113" s="313">
        <f t="shared" si="13"/>
        <v>1</v>
      </c>
      <c r="W113" s="245">
        <v>2711</v>
      </c>
      <c r="X113" s="312"/>
      <c r="Y113" s="313"/>
      <c r="Z113" s="114">
        <f t="shared" si="9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2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0"/>
        <v>0</v>
      </c>
      <c r="V114" s="313">
        <f t="shared" si="13"/>
        <v>1</v>
      </c>
      <c r="W114" s="245">
        <v>2711</v>
      </c>
      <c r="X114" s="312"/>
      <c r="Y114" s="313"/>
      <c r="Z114" s="114">
        <f t="shared" si="9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2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0"/>
        <v>0</v>
      </c>
      <c r="V115" s="319">
        <f t="shared" si="13"/>
        <v>1</v>
      </c>
      <c r="W115" s="318">
        <v>2492</v>
      </c>
      <c r="X115" s="320"/>
      <c r="Y115" s="319"/>
      <c r="Z115" s="155">
        <f t="shared" si="9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2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0"/>
        <v>0</v>
      </c>
      <c r="V116" s="313">
        <f t="shared" si="13"/>
        <v>1</v>
      </c>
      <c r="W116" s="245">
        <v>3249</v>
      </c>
      <c r="X116" s="312"/>
      <c r="Y116" s="313"/>
      <c r="Z116" s="114">
        <f t="shared" si="9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2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0"/>
        <v>0</v>
      </c>
      <c r="V117" s="313">
        <f t="shared" si="13"/>
        <v>1</v>
      </c>
      <c r="X117" s="312"/>
      <c r="Y117" s="313"/>
      <c r="Z117" s="114">
        <f t="shared" si="9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2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0"/>
        <v>0</v>
      </c>
      <c r="V118" s="313">
        <f t="shared" si="13"/>
        <v>1</v>
      </c>
      <c r="W118" s="245">
        <v>3171</v>
      </c>
      <c r="X118" s="312"/>
      <c r="Y118" s="313"/>
      <c r="Z118" s="114">
        <f t="shared" si="9"/>
        <v>120</v>
      </c>
    </row>
    <row r="119" spans="1:26" s="245" customFormat="1" x14ac:dyDescent="0.25">
      <c r="A119" s="622" t="s">
        <v>1124</v>
      </c>
      <c r="B119" s="622" t="s">
        <v>1125</v>
      </c>
      <c r="C119" s="622" t="s">
        <v>1126</v>
      </c>
      <c r="D119" s="622" t="s">
        <v>1127</v>
      </c>
      <c r="E119" s="622" t="s">
        <v>1128</v>
      </c>
      <c r="F119" s="97"/>
      <c r="G119" s="132" t="str">
        <f t="shared" si="12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0"/>
        <v>0</v>
      </c>
      <c r="V119" s="313">
        <f t="shared" si="13"/>
        <v>1</v>
      </c>
      <c r="X119" s="312"/>
      <c r="Y119" s="313"/>
      <c r="Z119" s="114">
        <f t="shared" si="9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2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0"/>
        <v>0</v>
      </c>
      <c r="V120" s="313">
        <f t="shared" si="13"/>
        <v>1</v>
      </c>
      <c r="W120" s="245">
        <v>2873</v>
      </c>
      <c r="X120" s="312"/>
      <c r="Y120" s="313"/>
      <c r="Z120" s="114">
        <f t="shared" si="9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2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0"/>
        <v>0</v>
      </c>
      <c r="V121" s="313">
        <f t="shared" si="13"/>
        <v>1</v>
      </c>
      <c r="W121" s="245">
        <v>2873</v>
      </c>
      <c r="X121" s="312"/>
      <c r="Y121" s="313"/>
      <c r="Z121" s="114">
        <f t="shared" si="9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2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0"/>
        <v>0</v>
      </c>
      <c r="V122" s="313">
        <f t="shared" si="13"/>
        <v>1</v>
      </c>
      <c r="W122" s="245">
        <v>2873</v>
      </c>
      <c r="X122" s="312"/>
      <c r="Y122" s="313"/>
      <c r="Z122" s="114">
        <f t="shared" si="9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2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0"/>
        <v>0</v>
      </c>
      <c r="V123" s="313">
        <f t="shared" si="13"/>
        <v>1</v>
      </c>
      <c r="W123" s="245">
        <v>2702</v>
      </c>
      <c r="X123" s="312"/>
      <c r="Y123" s="313"/>
      <c r="Z123" s="114">
        <f t="shared" si="9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2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0"/>
        <v>0</v>
      </c>
      <c r="V124" s="313">
        <f t="shared" si="13"/>
        <v>1</v>
      </c>
      <c r="X124" s="312"/>
      <c r="Y124" s="313"/>
      <c r="Z124" s="114">
        <f t="shared" si="9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2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0"/>
        <v>0</v>
      </c>
      <c r="V125" s="313">
        <f t="shared" si="13"/>
        <v>1</v>
      </c>
      <c r="X125" s="312"/>
      <c r="Y125" s="313"/>
      <c r="Z125" s="114">
        <f t="shared" si="9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2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0"/>
        <v>0</v>
      </c>
      <c r="V126" s="313">
        <f t="shared" si="13"/>
        <v>1</v>
      </c>
      <c r="W126" s="245">
        <v>6961</v>
      </c>
      <c r="X126" s="312"/>
      <c r="Y126" s="313"/>
      <c r="Z126" s="114">
        <f t="shared" si="9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2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0"/>
        <v>0</v>
      </c>
      <c r="V127" s="313">
        <f t="shared" si="13"/>
        <v>1</v>
      </c>
      <c r="W127" s="245">
        <v>1559</v>
      </c>
      <c r="X127" s="312"/>
      <c r="Y127" s="313"/>
      <c r="Z127" s="137">
        <f t="shared" si="9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2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0"/>
        <v>0</v>
      </c>
      <c r="V128" s="313">
        <f t="shared" si="13"/>
        <v>1</v>
      </c>
      <c r="W128" s="245">
        <v>2873</v>
      </c>
      <c r="X128" s="312"/>
      <c r="Y128" s="313"/>
      <c r="Z128" s="114">
        <f t="shared" si="9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2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0"/>
        <v>0</v>
      </c>
      <c r="V129" s="313">
        <f t="shared" si="13"/>
        <v>1</v>
      </c>
      <c r="W129" s="245">
        <v>2894</v>
      </c>
      <c r="X129" s="312"/>
      <c r="Y129" s="313"/>
      <c r="Z129" s="114">
        <f t="shared" si="9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2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0"/>
        <v>0</v>
      </c>
      <c r="V130" s="313">
        <f t="shared" si="13"/>
        <v>1</v>
      </c>
      <c r="X130" s="312"/>
      <c r="Y130" s="313"/>
      <c r="Z130" s="114">
        <f t="shared" si="9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2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0"/>
        <v>0</v>
      </c>
      <c r="V131" s="343">
        <f t="shared" si="13"/>
        <v>1</v>
      </c>
      <c r="W131" s="342">
        <v>2894</v>
      </c>
      <c r="X131" s="344"/>
      <c r="Y131" s="343"/>
      <c r="Z131" s="193">
        <f t="shared" si="9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2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0"/>
        <v>0</v>
      </c>
      <c r="V132" s="319">
        <f t="shared" si="13"/>
        <v>1</v>
      </c>
      <c r="W132" s="318">
        <v>2894</v>
      </c>
      <c r="X132" s="320"/>
      <c r="Y132" s="319"/>
      <c r="Z132" s="155">
        <f t="shared" si="9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2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0"/>
        <v>0</v>
      </c>
      <c r="V133" s="313">
        <f t="shared" si="13"/>
        <v>1</v>
      </c>
      <c r="W133" s="245">
        <v>2713</v>
      </c>
      <c r="X133" s="312"/>
      <c r="Y133" s="313"/>
      <c r="Z133" s="114">
        <f t="shared" si="9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2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0"/>
        <v>0</v>
      </c>
      <c r="V134" s="313">
        <f t="shared" si="13"/>
        <v>1</v>
      </c>
      <c r="W134" s="245">
        <v>5817</v>
      </c>
      <c r="X134" s="312"/>
      <c r="Y134" s="313"/>
      <c r="Z134" s="114">
        <f t="shared" si="9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2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0"/>
        <v>0</v>
      </c>
      <c r="V135" s="313">
        <f t="shared" ref="V135:V166" si="14">N135-T135</f>
        <v>1</v>
      </c>
      <c r="W135" s="245">
        <v>2773</v>
      </c>
      <c r="X135" s="312"/>
      <c r="Y135" s="313"/>
      <c r="Z135" s="114">
        <f t="shared" ref="Z135:Z198" si="15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2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6">T136-S136</f>
        <v>0</v>
      </c>
      <c r="V136" s="313">
        <f t="shared" si="14"/>
        <v>1</v>
      </c>
      <c r="W136" s="245">
        <v>2873</v>
      </c>
      <c r="X136" s="312"/>
      <c r="Y136" s="313"/>
      <c r="Z136" s="114">
        <f t="shared" si="15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2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6"/>
        <v>0</v>
      </c>
      <c r="V137" s="313">
        <f t="shared" si="14"/>
        <v>1</v>
      </c>
      <c r="X137" s="312"/>
      <c r="Y137" s="313"/>
      <c r="Z137" s="114">
        <f t="shared" si="15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2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6"/>
        <v>0</v>
      </c>
      <c r="V138" s="313">
        <f t="shared" si="14"/>
        <v>1</v>
      </c>
      <c r="X138" s="312"/>
      <c r="Y138" s="313"/>
      <c r="Z138" s="114">
        <f t="shared" si="15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2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6"/>
        <v>0</v>
      </c>
      <c r="V139" s="313">
        <f t="shared" si="14"/>
        <v>1.0000000000004547</v>
      </c>
      <c r="W139" s="245">
        <v>3890</v>
      </c>
      <c r="X139" s="312"/>
      <c r="Y139" s="313"/>
      <c r="Z139" s="114">
        <f t="shared" si="15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2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6"/>
        <v>0</v>
      </c>
      <c r="V140" s="313">
        <f t="shared" si="14"/>
        <v>0.99999999999909051</v>
      </c>
      <c r="W140" s="245">
        <v>2560</v>
      </c>
      <c r="X140" s="312"/>
      <c r="Y140" s="313"/>
      <c r="Z140" s="114">
        <f t="shared" si="15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2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6"/>
        <v>0</v>
      </c>
      <c r="V141" s="313">
        <f t="shared" si="14"/>
        <v>0.99999999999954525</v>
      </c>
      <c r="W141" s="245">
        <v>1258</v>
      </c>
      <c r="X141" s="312"/>
      <c r="Y141" s="313"/>
      <c r="Z141" s="114">
        <f t="shared" si="15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2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6"/>
        <v>0</v>
      </c>
      <c r="V142" s="319">
        <f t="shared" si="14"/>
        <v>1</v>
      </c>
      <c r="W142" s="318"/>
      <c r="X142" s="320"/>
      <c r="Y142" s="319"/>
      <c r="Z142" s="155">
        <f t="shared" si="15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2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6"/>
        <v>0</v>
      </c>
      <c r="V143" s="313">
        <f t="shared" si="14"/>
        <v>1</v>
      </c>
      <c r="W143" s="245">
        <v>2873</v>
      </c>
      <c r="X143" s="312"/>
      <c r="Y143" s="313"/>
      <c r="Z143" s="114">
        <f t="shared" si="15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2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6"/>
        <v>0</v>
      </c>
      <c r="V144" s="313">
        <f t="shared" si="14"/>
        <v>1.0000000000009095</v>
      </c>
      <c r="W144" s="245">
        <v>2773</v>
      </c>
      <c r="X144" s="312"/>
      <c r="Y144" s="313"/>
      <c r="Z144" s="114">
        <f t="shared" si="15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2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6"/>
        <v>0</v>
      </c>
      <c r="V145" s="313">
        <f t="shared" si="14"/>
        <v>1</v>
      </c>
      <c r="X145" s="312"/>
      <c r="Y145" s="313"/>
      <c r="Z145" s="114">
        <f t="shared" si="15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2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6"/>
        <v>0</v>
      </c>
      <c r="V146" s="313">
        <f t="shared" si="14"/>
        <v>1</v>
      </c>
      <c r="W146" s="245">
        <v>3837</v>
      </c>
      <c r="X146" s="312"/>
      <c r="Y146" s="313"/>
      <c r="Z146" s="114">
        <f t="shared" si="15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2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69">
        <v>6138.3900000000012</v>
      </c>
      <c r="T147" s="569">
        <v>6138.3900000000012</v>
      </c>
      <c r="U147" s="571">
        <f>T147-S147</f>
        <v>0</v>
      </c>
      <c r="V147" s="335">
        <f t="shared" si="14"/>
        <v>0.99999999999909051</v>
      </c>
      <c r="W147" s="334">
        <v>912</v>
      </c>
      <c r="X147" s="336"/>
      <c r="Y147" s="335"/>
      <c r="Z147" s="639">
        <f t="shared" si="15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2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6"/>
        <v>0</v>
      </c>
      <c r="V148" s="313">
        <f t="shared" si="14"/>
        <v>1</v>
      </c>
      <c r="X148" s="312"/>
      <c r="Y148" s="313"/>
      <c r="Z148" s="114">
        <f t="shared" si="15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2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6"/>
        <v>0</v>
      </c>
      <c r="V149" s="313">
        <f t="shared" si="14"/>
        <v>1</v>
      </c>
      <c r="W149" s="245">
        <v>2533</v>
      </c>
      <c r="X149" s="312"/>
      <c r="Y149" s="313"/>
      <c r="Z149" s="114">
        <f t="shared" si="15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2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6"/>
        <v>0</v>
      </c>
      <c r="V150" s="313">
        <f t="shared" si="14"/>
        <v>1</v>
      </c>
      <c r="W150" s="245">
        <v>2534</v>
      </c>
      <c r="X150" s="312"/>
      <c r="Y150" s="313"/>
      <c r="Z150" s="114">
        <f t="shared" si="15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2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6"/>
        <v>0</v>
      </c>
      <c r="V151" s="313">
        <f t="shared" si="14"/>
        <v>1</v>
      </c>
      <c r="X151" s="312"/>
      <c r="Y151" s="313"/>
      <c r="Z151" s="114">
        <f t="shared" si="15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2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6"/>
        <v>0</v>
      </c>
      <c r="V152" s="313">
        <f t="shared" si="14"/>
        <v>1</v>
      </c>
      <c r="W152" s="245">
        <v>2542</v>
      </c>
      <c r="X152" s="312"/>
      <c r="Y152" s="313"/>
      <c r="Z152" s="114">
        <f t="shared" si="15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2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6"/>
        <v>0</v>
      </c>
      <c r="V153" s="313">
        <f t="shared" si="14"/>
        <v>1</v>
      </c>
      <c r="W153" s="245">
        <v>2534</v>
      </c>
      <c r="X153" s="312"/>
      <c r="Y153" s="313"/>
      <c r="Z153" s="114">
        <f t="shared" si="15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2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6"/>
        <v>0</v>
      </c>
      <c r="V154" s="313">
        <f t="shared" si="14"/>
        <v>1</v>
      </c>
      <c r="W154" s="245">
        <v>2534</v>
      </c>
      <c r="X154" s="312"/>
      <c r="Y154" s="313"/>
      <c r="Z154" s="114">
        <f t="shared" si="15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2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6"/>
        <v>0</v>
      </c>
      <c r="V155" s="313">
        <f t="shared" si="14"/>
        <v>1</v>
      </c>
      <c r="W155" s="245">
        <v>2979</v>
      </c>
      <c r="X155" s="312"/>
      <c r="Y155" s="313"/>
      <c r="Z155" s="114">
        <f t="shared" si="15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2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6"/>
        <v>0</v>
      </c>
      <c r="V156" s="313">
        <f t="shared" si="14"/>
        <v>1</v>
      </c>
      <c r="W156" s="245">
        <v>3171</v>
      </c>
      <c r="X156" s="312"/>
      <c r="Y156" s="313"/>
      <c r="Z156" s="114">
        <f t="shared" si="15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2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v>0</v>
      </c>
      <c r="S157" s="5">
        <v>2933.7946666666667</v>
      </c>
      <c r="T157" s="313">
        <v>2983.52</v>
      </c>
      <c r="U157" s="15">
        <v>49.72533333333331</v>
      </c>
      <c r="V157" s="313">
        <f t="shared" si="14"/>
        <v>1</v>
      </c>
      <c r="W157" s="245">
        <v>3267</v>
      </c>
      <c r="X157" s="312"/>
      <c r="Y157" s="313"/>
      <c r="Z157" s="114">
        <f t="shared" si="15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17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ref="R158" si="18">(((N158)-1)/10)/12</f>
        <v>0</v>
      </c>
      <c r="S158" s="5">
        <v>0</v>
      </c>
      <c r="T158" s="313">
        <v>0</v>
      </c>
      <c r="U158" s="15">
        <f t="shared" si="16"/>
        <v>0</v>
      </c>
      <c r="V158" s="313">
        <f t="shared" si="14"/>
        <v>1</v>
      </c>
      <c r="X158" s="312"/>
      <c r="Y158" s="313"/>
      <c r="Z158" s="114">
        <f t="shared" si="15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17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6"/>
        <v>0</v>
      </c>
      <c r="V159" s="313">
        <f t="shared" si="14"/>
        <v>1</v>
      </c>
      <c r="W159" s="245">
        <v>2773</v>
      </c>
      <c r="X159" s="312"/>
      <c r="Y159" s="313"/>
      <c r="Z159" s="114">
        <f t="shared" si="15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17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6"/>
        <v>0</v>
      </c>
      <c r="V160" s="313">
        <f t="shared" si="14"/>
        <v>1</v>
      </c>
      <c r="W160" s="245">
        <v>2773</v>
      </c>
      <c r="X160" s="312"/>
      <c r="Y160" s="313"/>
      <c r="Z160" s="114">
        <f t="shared" si="15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17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6"/>
        <v>0</v>
      </c>
      <c r="V161" s="313">
        <f t="shared" si="14"/>
        <v>0.99999999999909051</v>
      </c>
      <c r="W161" s="245">
        <v>2983</v>
      </c>
      <c r="X161" s="312"/>
      <c r="Y161" s="313"/>
      <c r="Z161" s="114">
        <f t="shared" si="15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17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6"/>
        <v>0</v>
      </c>
      <c r="V162" s="313">
        <f t="shared" si="14"/>
        <v>0.99999999999909051</v>
      </c>
      <c r="W162" s="245">
        <v>2983</v>
      </c>
      <c r="X162" s="312"/>
      <c r="Y162" s="313"/>
      <c r="Z162" s="114">
        <f t="shared" si="15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17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6"/>
        <v>0</v>
      </c>
      <c r="V163" s="313">
        <f t="shared" si="14"/>
        <v>0.99999999999909051</v>
      </c>
      <c r="W163" s="245">
        <v>2983</v>
      </c>
      <c r="X163" s="312"/>
      <c r="Y163" s="313"/>
      <c r="Z163" s="114">
        <f t="shared" si="15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17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6"/>
        <v>0</v>
      </c>
      <c r="V164" s="313">
        <f t="shared" si="14"/>
        <v>0.99999999999909051</v>
      </c>
      <c r="W164" s="245">
        <v>2983</v>
      </c>
      <c r="X164" s="312"/>
      <c r="Y164" s="313"/>
      <c r="Z164" s="114">
        <f t="shared" si="15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17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6"/>
        <v>0</v>
      </c>
      <c r="V165" s="313">
        <f t="shared" si="14"/>
        <v>0.99999999999909051</v>
      </c>
      <c r="W165" s="245">
        <v>2983</v>
      </c>
      <c r="X165" s="312"/>
      <c r="Y165" s="313"/>
      <c r="Z165" s="114">
        <f t="shared" si="15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17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6"/>
        <v>0</v>
      </c>
      <c r="V166" s="313">
        <f t="shared" si="14"/>
        <v>0.99999999999909051</v>
      </c>
      <c r="W166" s="245">
        <v>2983</v>
      </c>
      <c r="X166" s="312"/>
      <c r="Y166" s="313"/>
      <c r="Z166" s="114">
        <f t="shared" si="15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17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6"/>
        <v>0</v>
      </c>
      <c r="V167" s="313">
        <f t="shared" ref="V167:V198" si="19">N167-T167</f>
        <v>0.99999999999909051</v>
      </c>
      <c r="W167" s="245">
        <v>2983</v>
      </c>
      <c r="X167" s="312"/>
      <c r="Y167" s="313"/>
      <c r="Z167" s="114">
        <f t="shared" si="15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17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6"/>
        <v>0</v>
      </c>
      <c r="V168" s="313">
        <f t="shared" si="19"/>
        <v>0.99999999999909051</v>
      </c>
      <c r="W168" s="245">
        <v>2983</v>
      </c>
      <c r="X168" s="312"/>
      <c r="Y168" s="313"/>
      <c r="Z168" s="114">
        <f t="shared" si="15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17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6"/>
        <v>0</v>
      </c>
      <c r="V169" s="313">
        <f t="shared" si="19"/>
        <v>0.99999999999909051</v>
      </c>
      <c r="W169" s="245">
        <v>2983</v>
      </c>
      <c r="X169" s="312"/>
      <c r="Y169" s="313"/>
      <c r="Z169" s="114">
        <f t="shared" si="15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17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6"/>
        <v>0</v>
      </c>
      <c r="V170" s="313">
        <f t="shared" si="19"/>
        <v>0.99999999999909051</v>
      </c>
      <c r="W170" s="245">
        <v>2983</v>
      </c>
      <c r="X170" s="312"/>
      <c r="Y170" s="313"/>
      <c r="Z170" s="114">
        <f t="shared" si="15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17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6"/>
        <v>0</v>
      </c>
      <c r="V171" s="313">
        <f t="shared" si="19"/>
        <v>0.99999999999909051</v>
      </c>
      <c r="W171" s="245">
        <v>2983</v>
      </c>
      <c r="X171" s="312"/>
      <c r="Y171" s="313"/>
      <c r="Z171" s="114">
        <f t="shared" si="15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17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6"/>
        <v>0</v>
      </c>
      <c r="V172" s="319">
        <f t="shared" si="19"/>
        <v>0.99999999999909051</v>
      </c>
      <c r="W172" s="318">
        <v>2983</v>
      </c>
      <c r="X172" s="320"/>
      <c r="Y172" s="319"/>
      <c r="Z172" s="155">
        <f t="shared" si="15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17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6"/>
        <v>0</v>
      </c>
      <c r="V173" s="313">
        <f t="shared" si="19"/>
        <v>0.99999999999909051</v>
      </c>
      <c r="W173" s="245">
        <v>2983</v>
      </c>
      <c r="X173" s="312"/>
      <c r="Y173" s="313"/>
      <c r="Z173" s="114">
        <f t="shared" si="15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17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6"/>
        <v>0</v>
      </c>
      <c r="V174" s="319">
        <f t="shared" si="19"/>
        <v>0.99999999999909051</v>
      </c>
      <c r="W174" s="318">
        <v>2983</v>
      </c>
      <c r="X174" s="320"/>
      <c r="Y174" s="319"/>
      <c r="Z174" s="155">
        <f t="shared" si="15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17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6"/>
        <v>0</v>
      </c>
      <c r="V175" s="313">
        <f t="shared" si="19"/>
        <v>0.99999999999909051</v>
      </c>
      <c r="W175" s="245">
        <v>2983</v>
      </c>
      <c r="X175" s="312"/>
      <c r="Y175" s="313"/>
      <c r="Z175" s="114">
        <f t="shared" si="15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17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6"/>
        <v>0</v>
      </c>
      <c r="V176" s="313">
        <f t="shared" si="19"/>
        <v>0.99999999999909051</v>
      </c>
      <c r="W176" s="245">
        <v>2983</v>
      </c>
      <c r="X176" s="312"/>
      <c r="Y176" s="313"/>
      <c r="Z176" s="114">
        <f t="shared" si="15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17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6"/>
        <v>0</v>
      </c>
      <c r="V177" s="313">
        <f t="shared" si="19"/>
        <v>0.99999999999909051</v>
      </c>
      <c r="W177" s="245">
        <v>2983</v>
      </c>
      <c r="X177" s="312"/>
      <c r="Y177" s="313"/>
      <c r="Z177" s="114">
        <f t="shared" si="15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17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6"/>
        <v>0</v>
      </c>
      <c r="V178" s="313">
        <f t="shared" si="19"/>
        <v>0.99999999999909051</v>
      </c>
      <c r="W178" s="245">
        <v>2983</v>
      </c>
      <c r="X178" s="312"/>
      <c r="Y178" s="313"/>
      <c r="Z178" s="114">
        <f t="shared" si="15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17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6"/>
        <v>0</v>
      </c>
      <c r="V179" s="313">
        <f t="shared" si="19"/>
        <v>0.99999999999909051</v>
      </c>
      <c r="W179" s="245">
        <v>2983</v>
      </c>
      <c r="X179" s="312"/>
      <c r="Y179" s="313"/>
      <c r="Z179" s="114">
        <f t="shared" si="15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17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6"/>
        <v>0</v>
      </c>
      <c r="V180" s="319">
        <f t="shared" si="19"/>
        <v>0.99999999999909051</v>
      </c>
      <c r="W180" s="318">
        <v>2983</v>
      </c>
      <c r="X180" s="320"/>
      <c r="Y180" s="319"/>
      <c r="Z180" s="155">
        <f t="shared" si="15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17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6"/>
        <v>0</v>
      </c>
      <c r="V181" s="313">
        <f t="shared" si="19"/>
        <v>0.99999999999909051</v>
      </c>
      <c r="W181" s="245">
        <v>2983</v>
      </c>
      <c r="X181" s="312"/>
      <c r="Y181" s="313"/>
      <c r="Z181" s="114">
        <f t="shared" si="15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17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6"/>
        <v>0</v>
      </c>
      <c r="V182" s="313">
        <f t="shared" si="19"/>
        <v>0.99999999999909051</v>
      </c>
      <c r="W182" s="245">
        <v>2983</v>
      </c>
      <c r="X182" s="312"/>
      <c r="Y182" s="313"/>
      <c r="Z182" s="114">
        <f t="shared" si="15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17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6"/>
        <v>0</v>
      </c>
      <c r="V183" s="313">
        <f t="shared" si="19"/>
        <v>0.99999999999909051</v>
      </c>
      <c r="W183" s="245">
        <v>2983</v>
      </c>
      <c r="X183" s="312"/>
      <c r="Y183" s="313"/>
      <c r="Z183" s="114">
        <f t="shared" si="15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17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6"/>
        <v>0</v>
      </c>
      <c r="V184" s="313">
        <f t="shared" si="19"/>
        <v>0.99999999999909051</v>
      </c>
      <c r="W184" s="245">
        <v>2983</v>
      </c>
      <c r="X184" s="312"/>
      <c r="Y184" s="313"/>
      <c r="Z184" s="114">
        <f t="shared" si="15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17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6"/>
        <v>0</v>
      </c>
      <c r="V185" s="313">
        <f t="shared" si="19"/>
        <v>0.99999999999909051</v>
      </c>
      <c r="W185" s="245">
        <v>2983</v>
      </c>
      <c r="X185" s="312"/>
      <c r="Y185" s="313"/>
      <c r="Z185" s="114">
        <f t="shared" si="15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17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6"/>
        <v>0</v>
      </c>
      <c r="V186" s="313">
        <f t="shared" si="19"/>
        <v>0.99999999999909051</v>
      </c>
      <c r="W186" s="245">
        <v>2983</v>
      </c>
      <c r="X186" s="312"/>
      <c r="Y186" s="313"/>
      <c r="Z186" s="114">
        <f t="shared" si="15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17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6"/>
        <v>0</v>
      </c>
      <c r="V187" s="313">
        <f t="shared" si="19"/>
        <v>0.99999999999909051</v>
      </c>
      <c r="W187" s="245">
        <v>2983</v>
      </c>
      <c r="X187" s="312"/>
      <c r="Y187" s="313"/>
      <c r="Z187" s="114">
        <f t="shared" si="15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17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6"/>
        <v>0</v>
      </c>
      <c r="V188" s="313">
        <f t="shared" si="19"/>
        <v>0.99999999999909051</v>
      </c>
      <c r="W188" s="245">
        <v>2983</v>
      </c>
      <c r="X188" s="312"/>
      <c r="Y188" s="313"/>
      <c r="Z188" s="114">
        <f t="shared" si="15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17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6"/>
        <v>0</v>
      </c>
      <c r="V189" s="319">
        <f t="shared" si="19"/>
        <v>0.99999999999909051</v>
      </c>
      <c r="W189" s="318">
        <v>2983</v>
      </c>
      <c r="X189" s="320"/>
      <c r="Y189" s="319"/>
      <c r="Z189" s="155">
        <f t="shared" si="15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17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6"/>
        <v>0</v>
      </c>
      <c r="V190" s="313">
        <f t="shared" si="19"/>
        <v>0.99999999999909051</v>
      </c>
      <c r="W190" s="245">
        <v>2983</v>
      </c>
      <c r="X190" s="312"/>
      <c r="Y190" s="313"/>
      <c r="Z190" s="114">
        <f t="shared" si="15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17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6"/>
        <v>0</v>
      </c>
      <c r="V191" s="313">
        <f t="shared" si="19"/>
        <v>0.99999999999909051</v>
      </c>
      <c r="W191" s="245">
        <v>2983</v>
      </c>
      <c r="X191" s="312"/>
      <c r="Y191" s="313"/>
      <c r="Z191" s="114">
        <f t="shared" si="15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17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6"/>
        <v>0</v>
      </c>
      <c r="V192" s="313">
        <f t="shared" si="19"/>
        <v>0.99999999999909051</v>
      </c>
      <c r="W192" s="245">
        <v>2983</v>
      </c>
      <c r="X192" s="312"/>
      <c r="Y192" s="313"/>
      <c r="Z192" s="114">
        <f t="shared" si="15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17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6"/>
        <v>0</v>
      </c>
      <c r="V193" s="313">
        <f t="shared" si="19"/>
        <v>0.99999999999909051</v>
      </c>
      <c r="W193" s="245">
        <v>2983</v>
      </c>
      <c r="X193" s="312"/>
      <c r="Y193" s="313"/>
      <c r="Z193" s="114">
        <f t="shared" si="15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17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6"/>
        <v>0</v>
      </c>
      <c r="V194" s="313">
        <f t="shared" si="19"/>
        <v>0.99999999999909051</v>
      </c>
      <c r="W194" s="245">
        <v>2983</v>
      </c>
      <c r="X194" s="312"/>
      <c r="Y194" s="313"/>
      <c r="Z194" s="114">
        <f t="shared" si="15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17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6"/>
        <v>0</v>
      </c>
      <c r="V195" s="313">
        <f t="shared" si="19"/>
        <v>0.99999999999909051</v>
      </c>
      <c r="W195" s="245">
        <v>2983</v>
      </c>
      <c r="X195" s="312"/>
      <c r="Y195" s="313"/>
      <c r="Z195" s="114">
        <f t="shared" si="15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17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6"/>
        <v>0</v>
      </c>
      <c r="V196" s="313">
        <f t="shared" si="19"/>
        <v>0.99999999999909051</v>
      </c>
      <c r="W196" s="245">
        <v>2983</v>
      </c>
      <c r="X196" s="312"/>
      <c r="Y196" s="313"/>
      <c r="Z196" s="114">
        <f t="shared" si="15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17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6"/>
        <v>0</v>
      </c>
      <c r="V197" s="313">
        <f t="shared" si="19"/>
        <v>1</v>
      </c>
      <c r="W197" s="245">
        <v>3006</v>
      </c>
      <c r="X197" s="312"/>
      <c r="Y197" s="313"/>
      <c r="Z197" s="114">
        <f t="shared" si="15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17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6"/>
        <v>0</v>
      </c>
      <c r="V198" s="313">
        <f t="shared" si="19"/>
        <v>1</v>
      </c>
      <c r="W198" s="245">
        <v>2533</v>
      </c>
      <c r="X198" s="312"/>
      <c r="Y198" s="313"/>
      <c r="Z198" s="114">
        <f t="shared" si="15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17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6"/>
        <v>0</v>
      </c>
      <c r="V199" s="313">
        <v>1</v>
      </c>
      <c r="X199" s="312"/>
      <c r="Y199" s="313"/>
      <c r="Z199" s="114">
        <f t="shared" ref="Z199:Z262" si="20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17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1">T200-S200</f>
        <v>0</v>
      </c>
      <c r="V200" s="313">
        <v>1</v>
      </c>
      <c r="X200" s="312"/>
      <c r="Y200" s="313"/>
      <c r="Z200" s="114">
        <f t="shared" si="20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17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1"/>
        <v>0</v>
      </c>
      <c r="V201" s="313">
        <f t="shared" ref="V201:V232" si="22">N201-T201</f>
        <v>1</v>
      </c>
      <c r="W201" s="245"/>
      <c r="X201" s="312"/>
      <c r="Y201" s="313"/>
      <c r="Z201" s="114">
        <f t="shared" si="20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17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1"/>
        <v>0</v>
      </c>
      <c r="V202" s="313">
        <f t="shared" si="22"/>
        <v>0.99999999999909051</v>
      </c>
      <c r="W202" s="245"/>
      <c r="X202" s="312"/>
      <c r="Y202" s="313"/>
      <c r="Z202" s="114">
        <f t="shared" si="20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17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1"/>
        <v>0</v>
      </c>
      <c r="V203" s="313">
        <f t="shared" si="22"/>
        <v>1</v>
      </c>
      <c r="W203" s="245"/>
      <c r="X203" s="312"/>
      <c r="Y203" s="313"/>
      <c r="Z203" s="114">
        <f t="shared" si="20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17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1"/>
        <v>0</v>
      </c>
      <c r="V204" s="313">
        <f t="shared" si="22"/>
        <v>0.99999999999909051</v>
      </c>
      <c r="W204" s="245"/>
      <c r="X204" s="312"/>
      <c r="Y204" s="313"/>
      <c r="Z204" s="114">
        <f t="shared" si="20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17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1"/>
        <v>0</v>
      </c>
      <c r="V205" s="313">
        <f t="shared" si="22"/>
        <v>0.99999999999909051</v>
      </c>
      <c r="W205" s="245"/>
      <c r="X205" s="312"/>
      <c r="Y205" s="313"/>
      <c r="Z205" s="114">
        <f t="shared" si="20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17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1"/>
        <v>0</v>
      </c>
      <c r="V206" s="313">
        <f t="shared" si="22"/>
        <v>0.99999999999909051</v>
      </c>
      <c r="W206" s="245"/>
      <c r="X206" s="312"/>
      <c r="Y206" s="313"/>
      <c r="Z206" s="114">
        <f t="shared" si="20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17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1"/>
        <v>0</v>
      </c>
      <c r="V207" s="313">
        <f t="shared" si="22"/>
        <v>1</v>
      </c>
      <c r="W207" s="245">
        <v>3182</v>
      </c>
      <c r="X207" s="312"/>
      <c r="Y207" s="313"/>
      <c r="Z207" s="114">
        <f t="shared" si="20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17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1"/>
        <v>0</v>
      </c>
      <c r="V208" s="319">
        <f t="shared" si="22"/>
        <v>1</v>
      </c>
      <c r="W208" s="318">
        <v>3169</v>
      </c>
      <c r="X208" s="320"/>
      <c r="Y208" s="319"/>
      <c r="Z208" s="155">
        <f t="shared" si="20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17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1"/>
        <v>0</v>
      </c>
      <c r="V209" s="313">
        <f t="shared" si="22"/>
        <v>1</v>
      </c>
      <c r="W209" s="245"/>
      <c r="X209" s="312"/>
      <c r="Y209" s="313"/>
      <c r="Z209" s="114">
        <f t="shared" si="20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17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1"/>
        <v>0</v>
      </c>
      <c r="V210" s="313">
        <f t="shared" si="22"/>
        <v>1</v>
      </c>
      <c r="W210" s="245">
        <v>2873</v>
      </c>
      <c r="X210" s="312"/>
      <c r="Y210" s="313"/>
      <c r="Z210" s="114">
        <f t="shared" si="20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17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1"/>
        <v>0</v>
      </c>
      <c r="V211" s="319">
        <f t="shared" si="22"/>
        <v>0.99999999999636202</v>
      </c>
      <c r="W211" s="318">
        <v>2504</v>
      </c>
      <c r="X211" s="320"/>
      <c r="Y211" s="319"/>
      <c r="Z211" s="155">
        <f t="shared" si="20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17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1"/>
        <v>0</v>
      </c>
      <c r="V212" s="319">
        <f t="shared" si="22"/>
        <v>0.99999999999636202</v>
      </c>
      <c r="W212" s="318">
        <v>2504</v>
      </c>
      <c r="X212" s="320"/>
      <c r="Y212" s="319"/>
      <c r="Z212" s="155">
        <f t="shared" si="20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17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1"/>
        <v>0</v>
      </c>
      <c r="V213" s="313">
        <f t="shared" si="22"/>
        <v>1</v>
      </c>
      <c r="W213" s="195"/>
      <c r="X213" s="312"/>
      <c r="Y213" s="313"/>
      <c r="Z213" s="114">
        <f t="shared" si="20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17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1"/>
        <v>0</v>
      </c>
      <c r="V214" s="313">
        <f t="shared" si="22"/>
        <v>1</v>
      </c>
      <c r="W214" s="195"/>
      <c r="X214" s="312"/>
      <c r="Y214" s="313"/>
      <c r="Z214" s="114">
        <f t="shared" si="20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17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1"/>
        <v>0</v>
      </c>
      <c r="V215" s="313">
        <f t="shared" si="22"/>
        <v>1</v>
      </c>
      <c r="W215" s="245"/>
      <c r="X215" s="312"/>
      <c r="Y215" s="313"/>
      <c r="Z215" s="114">
        <f t="shared" si="20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17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1"/>
        <v>0</v>
      </c>
      <c r="V216" s="313">
        <f t="shared" si="22"/>
        <v>1</v>
      </c>
      <c r="W216" s="245">
        <v>2710</v>
      </c>
      <c r="X216" s="312"/>
      <c r="Y216" s="313"/>
      <c r="Z216" s="114">
        <f t="shared" si="20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17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1"/>
        <v>0</v>
      </c>
      <c r="V217" s="313">
        <f t="shared" si="22"/>
        <v>1</v>
      </c>
      <c r="W217" s="245">
        <v>2873</v>
      </c>
      <c r="X217" s="312"/>
      <c r="Y217" s="313"/>
      <c r="Z217" s="137">
        <f t="shared" si="20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17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1"/>
        <v>0</v>
      </c>
      <c r="V218" s="339">
        <f t="shared" si="22"/>
        <v>1</v>
      </c>
      <c r="W218" s="338">
        <v>2710</v>
      </c>
      <c r="X218" s="340"/>
      <c r="Y218" s="339"/>
      <c r="Z218" s="185">
        <f t="shared" si="20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17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1"/>
        <v>0</v>
      </c>
      <c r="V219" s="313">
        <f t="shared" si="22"/>
        <v>1</v>
      </c>
      <c r="W219" s="245">
        <v>2710</v>
      </c>
      <c r="X219" s="312"/>
      <c r="Y219" s="313"/>
      <c r="Z219" s="114">
        <f t="shared" si="20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17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1"/>
        <v>0</v>
      </c>
      <c r="V220" s="313">
        <f t="shared" si="22"/>
        <v>1</v>
      </c>
      <c r="X220" s="312"/>
      <c r="Y220" s="313"/>
      <c r="Z220" s="114">
        <f t="shared" si="20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17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1"/>
        <v>0</v>
      </c>
      <c r="V221" s="313">
        <f t="shared" si="22"/>
        <v>1</v>
      </c>
      <c r="X221" s="312"/>
      <c r="Y221" s="313"/>
      <c r="Z221" s="114">
        <f t="shared" si="20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3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1"/>
        <v>0</v>
      </c>
      <c r="V222" s="313">
        <f t="shared" si="22"/>
        <v>1</v>
      </c>
      <c r="W222" s="245">
        <v>6898</v>
      </c>
      <c r="X222" s="312"/>
      <c r="Y222" s="313"/>
      <c r="Z222" s="114">
        <f t="shared" si="20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3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4" si="24">(((N223)-1)/10)/12</f>
        <v>0</v>
      </c>
      <c r="S223" s="5">
        <v>0</v>
      </c>
      <c r="T223" s="313">
        <v>0</v>
      </c>
      <c r="U223" s="15">
        <f t="shared" si="21"/>
        <v>0</v>
      </c>
      <c r="V223" s="313">
        <f t="shared" si="22"/>
        <v>1</v>
      </c>
      <c r="X223" s="312"/>
      <c r="Y223" s="313"/>
      <c r="Z223" s="114">
        <f t="shared" si="20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3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1"/>
        <v>0</v>
      </c>
      <c r="V224" s="313">
        <f t="shared" si="22"/>
        <v>1</v>
      </c>
      <c r="W224" s="245">
        <v>2878</v>
      </c>
      <c r="X224" s="312"/>
      <c r="Y224" s="313"/>
      <c r="Z224" s="114">
        <f t="shared" si="20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3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4"/>
        <v>0</v>
      </c>
      <c r="S225" s="5">
        <v>0</v>
      </c>
      <c r="T225" s="319">
        <v>0</v>
      </c>
      <c r="U225" s="15">
        <f t="shared" si="21"/>
        <v>0</v>
      </c>
      <c r="V225" s="319">
        <f t="shared" si="22"/>
        <v>1</v>
      </c>
      <c r="W225" s="318"/>
      <c r="X225" s="320"/>
      <c r="Y225" s="319"/>
      <c r="Z225" s="155">
        <f t="shared" si="20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3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4"/>
        <v>0</v>
      </c>
      <c r="S226" s="5">
        <v>0</v>
      </c>
      <c r="T226" s="313">
        <v>0</v>
      </c>
      <c r="U226" s="15">
        <f t="shared" si="21"/>
        <v>0</v>
      </c>
      <c r="V226" s="313">
        <f t="shared" si="22"/>
        <v>1</v>
      </c>
      <c r="X226" s="312"/>
      <c r="Y226" s="313"/>
      <c r="Z226" s="114">
        <f t="shared" si="20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3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4"/>
        <v>0</v>
      </c>
      <c r="S227" s="5">
        <v>0</v>
      </c>
      <c r="T227" s="313">
        <v>0</v>
      </c>
      <c r="U227" s="15">
        <f t="shared" si="21"/>
        <v>0</v>
      </c>
      <c r="V227" s="313">
        <f t="shared" si="22"/>
        <v>1</v>
      </c>
      <c r="X227" s="312"/>
      <c r="Y227" s="313"/>
      <c r="Z227" s="114">
        <f t="shared" si="20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3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4"/>
        <v>0</v>
      </c>
      <c r="S228" s="5">
        <v>0</v>
      </c>
      <c r="T228" s="313">
        <v>0</v>
      </c>
      <c r="U228" s="15">
        <f t="shared" si="21"/>
        <v>0</v>
      </c>
      <c r="V228" s="313">
        <f t="shared" si="22"/>
        <v>1</v>
      </c>
      <c r="X228" s="312"/>
      <c r="Y228" s="313"/>
      <c r="Z228" s="114">
        <f t="shared" si="20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3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4"/>
        <v>0</v>
      </c>
      <c r="S229" s="5">
        <v>0</v>
      </c>
      <c r="T229" s="313">
        <v>0</v>
      </c>
      <c r="U229" s="15">
        <f t="shared" si="21"/>
        <v>0</v>
      </c>
      <c r="V229" s="313">
        <f t="shared" si="22"/>
        <v>1</v>
      </c>
      <c r="W229" s="245"/>
      <c r="X229" s="312"/>
      <c r="Y229" s="313"/>
      <c r="Z229" s="114">
        <f t="shared" si="20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3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4"/>
        <v>0</v>
      </c>
      <c r="S230" s="5">
        <v>0</v>
      </c>
      <c r="T230" s="313">
        <v>0</v>
      </c>
      <c r="U230" s="15">
        <f t="shared" si="21"/>
        <v>0</v>
      </c>
      <c r="V230" s="313">
        <f t="shared" si="22"/>
        <v>1</v>
      </c>
      <c r="W230" s="245"/>
      <c r="X230" s="312"/>
      <c r="Y230" s="313"/>
      <c r="Z230" s="114">
        <f t="shared" si="20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3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4"/>
        <v>0</v>
      </c>
      <c r="S231" s="5">
        <v>0</v>
      </c>
      <c r="T231" s="313">
        <v>0</v>
      </c>
      <c r="U231" s="15">
        <f t="shared" si="21"/>
        <v>0</v>
      </c>
      <c r="V231" s="313">
        <f t="shared" si="22"/>
        <v>1</v>
      </c>
      <c r="X231" s="312"/>
      <c r="Y231" s="313"/>
      <c r="Z231" s="114">
        <f t="shared" si="20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3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4"/>
        <v>0</v>
      </c>
      <c r="S232" s="5">
        <v>0</v>
      </c>
      <c r="T232" s="313">
        <v>0</v>
      </c>
      <c r="U232" s="15">
        <f t="shared" si="21"/>
        <v>0</v>
      </c>
      <c r="V232" s="313">
        <f t="shared" si="22"/>
        <v>1</v>
      </c>
      <c r="W232" s="245"/>
      <c r="X232" s="312"/>
      <c r="Y232" s="313"/>
      <c r="Z232" s="114">
        <f t="shared" si="20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3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4"/>
        <v>0</v>
      </c>
      <c r="S233" s="5">
        <v>0</v>
      </c>
      <c r="T233" s="313">
        <v>0</v>
      </c>
      <c r="U233" s="15">
        <f t="shared" si="21"/>
        <v>0</v>
      </c>
      <c r="V233" s="313">
        <f t="shared" ref="V233:V264" si="25">N233-T233</f>
        <v>1</v>
      </c>
      <c r="W233" s="245"/>
      <c r="X233" s="312"/>
      <c r="Y233" s="313"/>
      <c r="Z233" s="114">
        <f t="shared" si="20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3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4"/>
        <v>0</v>
      </c>
      <c r="S234" s="5">
        <v>0</v>
      </c>
      <c r="T234" s="313">
        <v>0</v>
      </c>
      <c r="U234" s="15">
        <f t="shared" si="21"/>
        <v>0</v>
      </c>
      <c r="V234" s="313">
        <f t="shared" si="25"/>
        <v>1</v>
      </c>
      <c r="X234" s="312"/>
      <c r="Y234" s="313"/>
      <c r="Z234" s="114">
        <f t="shared" si="20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3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1"/>
        <v>0</v>
      </c>
      <c r="V235" s="313">
        <f t="shared" si="25"/>
        <v>1</v>
      </c>
      <c r="W235" s="201" t="s">
        <v>1366</v>
      </c>
      <c r="X235" s="312"/>
      <c r="Y235" s="313"/>
      <c r="Z235" s="114">
        <f t="shared" si="20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3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1"/>
        <v>0</v>
      </c>
      <c r="V236" s="313">
        <f t="shared" si="25"/>
        <v>1</v>
      </c>
      <c r="W236" s="245">
        <v>2459</v>
      </c>
      <c r="X236" s="312"/>
      <c r="Y236" s="313"/>
      <c r="Z236" s="114">
        <f t="shared" si="20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3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1"/>
        <v>0</v>
      </c>
      <c r="V237" s="313">
        <f t="shared" si="25"/>
        <v>1</v>
      </c>
      <c r="W237" s="245">
        <v>2459</v>
      </c>
      <c r="X237" s="312"/>
      <c r="Y237" s="313"/>
      <c r="Z237" s="114">
        <f t="shared" si="20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3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1"/>
        <v>0</v>
      </c>
      <c r="V238" s="313">
        <f t="shared" si="25"/>
        <v>1</v>
      </c>
      <c r="X238" s="312"/>
      <c r="Y238" s="313"/>
      <c r="Z238" s="114">
        <f t="shared" si="20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3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1"/>
        <v>0</v>
      </c>
      <c r="V239" s="313">
        <f t="shared" si="25"/>
        <v>1</v>
      </c>
      <c r="X239" s="312"/>
      <c r="Y239" s="313"/>
      <c r="Z239" s="114">
        <f t="shared" si="20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3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1"/>
        <v>0</v>
      </c>
      <c r="V240" s="313">
        <f t="shared" si="25"/>
        <v>1</v>
      </c>
      <c r="X240" s="312"/>
      <c r="Y240" s="313"/>
      <c r="Z240" s="114">
        <f t="shared" si="20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1"/>
      <c r="F241" s="641" t="s">
        <v>838</v>
      </c>
      <c r="G241" s="173" t="str">
        <f t="shared" si="23"/>
        <v>25/4/2003</v>
      </c>
      <c r="H241" s="642">
        <v>25</v>
      </c>
      <c r="I241" s="642">
        <v>4</v>
      </c>
      <c r="J241" s="643">
        <v>2003</v>
      </c>
      <c r="K241" s="641" t="s">
        <v>56</v>
      </c>
      <c r="L241" s="643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69">
        <v>2511</v>
      </c>
      <c r="T241" s="569">
        <v>2511</v>
      </c>
      <c r="U241" s="571">
        <f t="shared" si="21"/>
        <v>0</v>
      </c>
      <c r="V241" s="335">
        <f t="shared" si="25"/>
        <v>1</v>
      </c>
      <c r="W241" s="334">
        <v>1259</v>
      </c>
      <c r="X241" s="336"/>
      <c r="Y241" s="335"/>
      <c r="Z241" s="639">
        <f t="shared" si="20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3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1"/>
        <v>0</v>
      </c>
      <c r="V242" s="313">
        <f t="shared" si="25"/>
        <v>0.99999999999954525</v>
      </c>
      <c r="W242" s="245">
        <v>1258</v>
      </c>
      <c r="X242" s="312"/>
      <c r="Y242" s="313"/>
      <c r="Z242" s="114">
        <f t="shared" si="20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3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1"/>
        <v>0</v>
      </c>
      <c r="V243" s="313">
        <f t="shared" si="25"/>
        <v>1</v>
      </c>
      <c r="X243" s="312"/>
      <c r="Y243" s="313"/>
      <c r="Z243" s="114">
        <f t="shared" si="20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3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1"/>
        <v>0</v>
      </c>
      <c r="V244" s="313">
        <f t="shared" si="25"/>
        <v>1</v>
      </c>
      <c r="X244" s="312"/>
      <c r="Y244" s="313"/>
      <c r="Z244" s="114">
        <f t="shared" si="20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3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1"/>
        <v>0</v>
      </c>
      <c r="V245" s="313">
        <f t="shared" si="25"/>
        <v>1</v>
      </c>
      <c r="W245" s="245">
        <v>4310</v>
      </c>
      <c r="X245" s="312"/>
      <c r="Y245" s="313"/>
      <c r="Z245" s="114">
        <f t="shared" si="20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3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1"/>
        <v>0</v>
      </c>
      <c r="V246" s="313">
        <f t="shared" si="25"/>
        <v>1</v>
      </c>
      <c r="X246" s="312"/>
      <c r="Y246" s="313"/>
      <c r="Z246" s="114">
        <f t="shared" si="20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3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5">
        <f t="shared" si="21"/>
        <v>0</v>
      </c>
      <c r="V247" s="331">
        <f t="shared" si="25"/>
        <v>1</v>
      </c>
      <c r="W247" s="330">
        <v>3169</v>
      </c>
      <c r="X247" s="332"/>
      <c r="Y247" s="331"/>
      <c r="Z247" s="171">
        <f t="shared" si="20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3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1"/>
        <v>0</v>
      </c>
      <c r="V248" s="313">
        <f t="shared" si="25"/>
        <v>1</v>
      </c>
      <c r="X248" s="312"/>
      <c r="Y248" s="313"/>
      <c r="Z248" s="114">
        <f t="shared" si="20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3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1"/>
        <v>0</v>
      </c>
      <c r="V249" s="313">
        <f t="shared" si="25"/>
        <v>1</v>
      </c>
      <c r="X249" s="312"/>
      <c r="Y249" s="313"/>
      <c r="Z249" s="114">
        <f t="shared" si="20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3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1"/>
        <v>0</v>
      </c>
      <c r="V250" s="313">
        <f t="shared" si="25"/>
        <v>1</v>
      </c>
      <c r="X250" s="312"/>
      <c r="Y250" s="313"/>
      <c r="Z250" s="114">
        <f t="shared" si="20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3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1"/>
        <v>0</v>
      </c>
      <c r="V251" s="313">
        <f t="shared" si="25"/>
        <v>1</v>
      </c>
      <c r="X251" s="312"/>
      <c r="Y251" s="313"/>
      <c r="Z251" s="114">
        <f t="shared" si="20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3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1"/>
        <v>0</v>
      </c>
      <c r="V252" s="313">
        <f t="shared" si="25"/>
        <v>1</v>
      </c>
      <c r="X252" s="312"/>
      <c r="Y252" s="313"/>
      <c r="Z252" s="114">
        <f t="shared" si="20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3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1"/>
        <v>0</v>
      </c>
      <c r="V253" s="313">
        <f t="shared" si="25"/>
        <v>1</v>
      </c>
      <c r="X253" s="312"/>
      <c r="Y253" s="313"/>
      <c r="Z253" s="114">
        <f t="shared" si="20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3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1"/>
        <v>0</v>
      </c>
      <c r="V254" s="313">
        <f t="shared" si="25"/>
        <v>1</v>
      </c>
      <c r="X254" s="312"/>
      <c r="Y254" s="313"/>
      <c r="Z254" s="114">
        <f t="shared" si="20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3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1"/>
        <v>0</v>
      </c>
      <c r="V255" s="313">
        <f t="shared" si="25"/>
        <v>1</v>
      </c>
      <c r="X255" s="312"/>
      <c r="Y255" s="313"/>
      <c r="Z255" s="114">
        <f t="shared" si="20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3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1"/>
        <v>0</v>
      </c>
      <c r="V256" s="313">
        <f t="shared" si="25"/>
        <v>1</v>
      </c>
      <c r="X256" s="312"/>
      <c r="Y256" s="313"/>
      <c r="Z256" s="114">
        <f t="shared" si="20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3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1"/>
        <v>0</v>
      </c>
      <c r="V257" s="313">
        <f t="shared" si="25"/>
        <v>1</v>
      </c>
      <c r="X257" s="312"/>
      <c r="Y257" s="313"/>
      <c r="Z257" s="114">
        <f t="shared" si="20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3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1"/>
        <v>0</v>
      </c>
      <c r="V258" s="313">
        <f t="shared" si="25"/>
        <v>1</v>
      </c>
      <c r="W258" s="245">
        <v>7552</v>
      </c>
      <c r="X258" s="312"/>
      <c r="Y258" s="313"/>
      <c r="Z258" s="114">
        <f t="shared" si="20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3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4"/>
        <v>0</v>
      </c>
      <c r="S259" s="5">
        <v>0</v>
      </c>
      <c r="T259" s="319">
        <v>0</v>
      </c>
      <c r="U259" s="15">
        <f t="shared" si="21"/>
        <v>0</v>
      </c>
      <c r="V259" s="319">
        <f t="shared" si="25"/>
        <v>1</v>
      </c>
      <c r="W259" s="318"/>
      <c r="X259" s="320"/>
      <c r="Y259" s="319"/>
      <c r="Z259" s="155">
        <f t="shared" si="20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3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1"/>
        <v>0</v>
      </c>
      <c r="V260" s="313">
        <f t="shared" si="25"/>
        <v>1</v>
      </c>
      <c r="W260" s="245">
        <v>4302</v>
      </c>
      <c r="X260" s="312"/>
      <c r="Y260" s="313"/>
      <c r="Z260" s="114">
        <f t="shared" si="20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3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1"/>
        <v>0</v>
      </c>
      <c r="V261" s="313">
        <f t="shared" si="25"/>
        <v>0.99999999999977263</v>
      </c>
      <c r="W261" s="245">
        <v>4302</v>
      </c>
      <c r="X261" s="312"/>
      <c r="Y261" s="313"/>
      <c r="Z261" s="114">
        <f t="shared" si="20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3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4"/>
        <v>0</v>
      </c>
      <c r="S262" s="5">
        <v>0</v>
      </c>
      <c r="T262" s="313">
        <v>0</v>
      </c>
      <c r="U262" s="15">
        <f t="shared" si="21"/>
        <v>0</v>
      </c>
      <c r="V262" s="313">
        <f t="shared" si="25"/>
        <v>1</v>
      </c>
      <c r="X262" s="312"/>
      <c r="Y262" s="313"/>
      <c r="Z262" s="114">
        <f t="shared" si="20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3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4"/>
        <v>0</v>
      </c>
      <c r="S263" s="5">
        <v>0</v>
      </c>
      <c r="T263" s="313">
        <v>0</v>
      </c>
      <c r="U263" s="15">
        <f t="shared" si="21"/>
        <v>0</v>
      </c>
      <c r="V263" s="313">
        <f t="shared" si="25"/>
        <v>1</v>
      </c>
      <c r="X263" s="312"/>
      <c r="Y263" s="313"/>
      <c r="Z263" s="114">
        <f t="shared" ref="Z263:Z330" si="26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3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4"/>
        <v>0</v>
      </c>
      <c r="S264" s="5">
        <v>0</v>
      </c>
      <c r="T264" s="313">
        <v>0</v>
      </c>
      <c r="U264" s="15">
        <f t="shared" ref="U264:U327" si="27">T264-S264</f>
        <v>0</v>
      </c>
      <c r="V264" s="313">
        <f t="shared" si="25"/>
        <v>1</v>
      </c>
      <c r="X264" s="312"/>
      <c r="Y264" s="313"/>
      <c r="Z264" s="114">
        <f t="shared" si="26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3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4"/>
        <v>0</v>
      </c>
      <c r="S265" s="5">
        <v>0</v>
      </c>
      <c r="T265" s="313">
        <v>0</v>
      </c>
      <c r="U265" s="15">
        <f t="shared" si="27"/>
        <v>0</v>
      </c>
      <c r="V265" s="313">
        <f t="shared" ref="V265:V296" si="28">N265-T265</f>
        <v>1</v>
      </c>
      <c r="X265" s="312"/>
      <c r="Y265" s="313"/>
      <c r="Z265" s="114">
        <f t="shared" si="26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3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4"/>
        <v>0</v>
      </c>
      <c r="S266" s="5">
        <v>0</v>
      </c>
      <c r="T266" s="313">
        <v>0</v>
      </c>
      <c r="U266" s="15">
        <f t="shared" si="27"/>
        <v>0</v>
      </c>
      <c r="V266" s="313">
        <f t="shared" si="28"/>
        <v>1</v>
      </c>
      <c r="W266" s="245"/>
      <c r="X266" s="312"/>
      <c r="Y266" s="313"/>
      <c r="Z266" s="114">
        <f t="shared" si="26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3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4"/>
        <v>0</v>
      </c>
      <c r="S267" s="5">
        <v>0</v>
      </c>
      <c r="T267" s="313">
        <v>0</v>
      </c>
      <c r="U267" s="15">
        <f t="shared" si="27"/>
        <v>0</v>
      </c>
      <c r="V267" s="313">
        <f t="shared" si="28"/>
        <v>1</v>
      </c>
      <c r="X267" s="312"/>
      <c r="Y267" s="313"/>
      <c r="Z267" s="114">
        <f t="shared" si="26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3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4"/>
        <v>0</v>
      </c>
      <c r="S268" s="5">
        <v>0</v>
      </c>
      <c r="T268" s="313">
        <v>0</v>
      </c>
      <c r="U268" s="15">
        <f t="shared" si="27"/>
        <v>0</v>
      </c>
      <c r="V268" s="313">
        <f t="shared" si="28"/>
        <v>1</v>
      </c>
      <c r="W268" s="245"/>
      <c r="X268" s="312"/>
      <c r="Y268" s="313"/>
      <c r="Z268" s="114">
        <f t="shared" si="26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3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4"/>
        <v>0</v>
      </c>
      <c r="S269" s="5">
        <v>0</v>
      </c>
      <c r="T269" s="313">
        <v>0</v>
      </c>
      <c r="U269" s="15">
        <f t="shared" si="27"/>
        <v>0</v>
      </c>
      <c r="V269" s="313">
        <f t="shared" si="28"/>
        <v>1</v>
      </c>
      <c r="X269" s="312"/>
      <c r="Y269" s="313"/>
      <c r="Z269" s="114">
        <f t="shared" si="26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3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4"/>
        <v>0</v>
      </c>
      <c r="S270" s="5">
        <v>0</v>
      </c>
      <c r="T270" s="319">
        <v>0</v>
      </c>
      <c r="U270" s="15">
        <f t="shared" si="27"/>
        <v>0</v>
      </c>
      <c r="V270" s="319">
        <f t="shared" si="28"/>
        <v>1</v>
      </c>
      <c r="W270" s="318"/>
      <c r="X270" s="320"/>
      <c r="Y270" s="319"/>
      <c r="Z270" s="155">
        <f t="shared" si="26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3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4"/>
        <v>0</v>
      </c>
      <c r="S271" s="5">
        <v>0</v>
      </c>
      <c r="T271" s="319">
        <v>0</v>
      </c>
      <c r="U271" s="15">
        <f t="shared" si="27"/>
        <v>0</v>
      </c>
      <c r="V271" s="319">
        <f t="shared" si="28"/>
        <v>1</v>
      </c>
      <c r="W271" s="318"/>
      <c r="X271" s="320"/>
      <c r="Y271" s="319"/>
      <c r="Z271" s="155">
        <f t="shared" si="26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3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4"/>
        <v>0</v>
      </c>
      <c r="S272" s="5">
        <v>0</v>
      </c>
      <c r="T272" s="319">
        <v>0</v>
      </c>
      <c r="U272" s="15">
        <f t="shared" si="27"/>
        <v>0</v>
      </c>
      <c r="V272" s="319">
        <f t="shared" si="28"/>
        <v>1</v>
      </c>
      <c r="W272" s="318"/>
      <c r="X272" s="320"/>
      <c r="Y272" s="319"/>
      <c r="Z272" s="155">
        <f t="shared" si="26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3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4"/>
        <v>0</v>
      </c>
      <c r="S273" s="5">
        <v>0</v>
      </c>
      <c r="T273" s="319">
        <v>0</v>
      </c>
      <c r="U273" s="15">
        <f t="shared" si="27"/>
        <v>0</v>
      </c>
      <c r="V273" s="319">
        <f t="shared" si="28"/>
        <v>1</v>
      </c>
      <c r="W273" s="318"/>
      <c r="X273" s="320"/>
      <c r="Y273" s="319"/>
      <c r="Z273" s="155">
        <f t="shared" si="26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3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4"/>
        <v>0</v>
      </c>
      <c r="S274" s="5">
        <v>0</v>
      </c>
      <c r="T274" s="319">
        <v>0</v>
      </c>
      <c r="U274" s="15">
        <f t="shared" si="27"/>
        <v>0</v>
      </c>
      <c r="V274" s="319">
        <f t="shared" si="28"/>
        <v>1</v>
      </c>
      <c r="X274" s="320"/>
      <c r="Y274" s="319"/>
      <c r="Z274" s="155">
        <f t="shared" si="26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3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4"/>
        <v>0</v>
      </c>
      <c r="S275" s="553">
        <v>0</v>
      </c>
      <c r="T275" s="319">
        <v>0</v>
      </c>
      <c r="U275" s="554">
        <f t="shared" si="27"/>
        <v>0</v>
      </c>
      <c r="V275" s="319">
        <f t="shared" si="28"/>
        <v>1</v>
      </c>
      <c r="X275" s="320"/>
      <c r="Y275" s="319"/>
      <c r="Z275" s="155">
        <f t="shared" si="26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3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>(((N276)-1)/10)/12*0</f>
        <v>0</v>
      </c>
      <c r="S276" s="5">
        <v>11917.016666666668</v>
      </c>
      <c r="T276" s="313">
        <v>12119</v>
      </c>
      <c r="U276" s="15">
        <v>201.98333333333176</v>
      </c>
      <c r="V276" s="313">
        <f t="shared" si="28"/>
        <v>1</v>
      </c>
      <c r="W276" s="245">
        <v>7989</v>
      </c>
      <c r="X276" s="312"/>
      <c r="Y276" s="313"/>
      <c r="Z276" s="114">
        <f t="shared" si="26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3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7"/>
        <v>0</v>
      </c>
      <c r="V277" s="313">
        <f t="shared" si="28"/>
        <v>1.000000000001819</v>
      </c>
      <c r="W277" s="245">
        <v>5931</v>
      </c>
      <c r="X277" s="312"/>
      <c r="Y277" s="313"/>
      <c r="Z277" s="114">
        <f t="shared" si="26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3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4"/>
        <v>0</v>
      </c>
      <c r="S278" s="5">
        <v>0</v>
      </c>
      <c r="T278" s="323">
        <v>0</v>
      </c>
      <c r="U278" s="15">
        <f t="shared" si="27"/>
        <v>0</v>
      </c>
      <c r="V278" s="323">
        <f t="shared" si="28"/>
        <v>1</v>
      </c>
      <c r="W278" s="322"/>
      <c r="X278" s="324"/>
      <c r="Y278" s="323"/>
      <c r="Z278" s="160">
        <f t="shared" si="26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3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4"/>
        <v>0</v>
      </c>
      <c r="S279" s="5">
        <v>0</v>
      </c>
      <c r="T279" s="331">
        <v>0</v>
      </c>
      <c r="U279" s="15">
        <f t="shared" si="27"/>
        <v>0</v>
      </c>
      <c r="V279" s="331">
        <f t="shared" si="28"/>
        <v>1</v>
      </c>
      <c r="W279" s="330"/>
      <c r="X279" s="332"/>
      <c r="Y279" s="331"/>
      <c r="Z279" s="171">
        <f t="shared" si="26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3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4"/>
        <v>0</v>
      </c>
      <c r="S280" s="5">
        <v>0</v>
      </c>
      <c r="T280" s="319">
        <v>0</v>
      </c>
      <c r="U280" s="554">
        <f t="shared" si="27"/>
        <v>0</v>
      </c>
      <c r="V280" s="319">
        <f t="shared" si="28"/>
        <v>1</v>
      </c>
      <c r="X280" s="320"/>
      <c r="Y280" s="319"/>
      <c r="Z280" s="155">
        <f t="shared" si="26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3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4"/>
        <v>0</v>
      </c>
      <c r="S281" s="5">
        <v>0</v>
      </c>
      <c r="T281" s="319">
        <v>0</v>
      </c>
      <c r="U281" s="554">
        <f t="shared" si="27"/>
        <v>0</v>
      </c>
      <c r="V281" s="319">
        <f t="shared" si="28"/>
        <v>1</v>
      </c>
      <c r="X281" s="320"/>
      <c r="Y281" s="319"/>
      <c r="Z281" s="155">
        <f t="shared" si="26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3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7"/>
        <v>0</v>
      </c>
      <c r="V282" s="313">
        <f t="shared" si="28"/>
        <v>1</v>
      </c>
      <c r="W282" s="245">
        <v>4557</v>
      </c>
      <c r="X282" s="312"/>
      <c r="Y282" s="313"/>
      <c r="Z282" s="114">
        <f t="shared" si="26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3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4">
        <f t="shared" si="27"/>
        <v>0</v>
      </c>
      <c r="V283" s="319">
        <f t="shared" si="28"/>
        <v>1</v>
      </c>
      <c r="W283" s="318">
        <v>3928</v>
      </c>
      <c r="X283" s="320"/>
      <c r="Y283" s="319"/>
      <c r="Z283" s="155">
        <f t="shared" si="26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3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4"/>
        <v>0</v>
      </c>
      <c r="S284" s="5">
        <v>0</v>
      </c>
      <c r="T284" s="313">
        <v>0</v>
      </c>
      <c r="U284" s="15">
        <f t="shared" si="27"/>
        <v>0</v>
      </c>
      <c r="V284" s="313">
        <f t="shared" si="28"/>
        <v>1</v>
      </c>
      <c r="X284" s="312"/>
      <c r="Y284" s="313"/>
      <c r="Z284" s="114">
        <f t="shared" si="26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3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v>0</v>
      </c>
      <c r="S285" s="5">
        <v>7284.4297500000002</v>
      </c>
      <c r="T285" s="313">
        <v>7471.21</v>
      </c>
      <c r="U285" s="15">
        <v>186.7802499999998</v>
      </c>
      <c r="V285" s="313">
        <f t="shared" si="28"/>
        <v>1</v>
      </c>
      <c r="W285" s="245">
        <v>8031</v>
      </c>
      <c r="X285" s="312"/>
      <c r="Y285" s="313"/>
      <c r="Z285" s="114">
        <f t="shared" si="26"/>
        <v>120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29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v>0</v>
      </c>
      <c r="S286" s="5">
        <v>5715.1087499999994</v>
      </c>
      <c r="T286" s="313">
        <v>5861.65</v>
      </c>
      <c r="U286" s="15">
        <v>146.54125000000022</v>
      </c>
      <c r="V286" s="313">
        <f t="shared" si="28"/>
        <v>1</v>
      </c>
      <c r="W286" s="245">
        <v>8017</v>
      </c>
      <c r="X286" s="312"/>
      <c r="Y286" s="313"/>
      <c r="Z286" s="114">
        <f t="shared" si="26"/>
        <v>120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29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v>0</v>
      </c>
      <c r="S287" s="5">
        <v>43910.675000000003</v>
      </c>
      <c r="T287" s="313">
        <v>47471</v>
      </c>
      <c r="U287" s="15">
        <v>3560.3249999999971</v>
      </c>
      <c r="V287" s="313">
        <f t="shared" si="28"/>
        <v>1</v>
      </c>
      <c r="W287" s="245">
        <v>8744</v>
      </c>
      <c r="X287" s="312"/>
      <c r="Y287" s="313"/>
      <c r="Z287" s="114">
        <f t="shared" si="26"/>
        <v>120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29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ref="R288:R289" si="30">(((N288)-1)/10)/12</f>
        <v>38.737166666666667</v>
      </c>
      <c r="S288" s="5">
        <v>4183.6139999999996</v>
      </c>
      <c r="T288" s="313">
        <f t="shared" ref="T288:T289" si="31">Z288*R288</f>
        <v>4609.7228333333333</v>
      </c>
      <c r="U288" s="15">
        <f t="shared" si="27"/>
        <v>426.10883333333368</v>
      </c>
      <c r="V288" s="313">
        <f t="shared" si="28"/>
        <v>39.737166666666781</v>
      </c>
      <c r="W288" s="245">
        <v>9059</v>
      </c>
      <c r="X288" s="312"/>
      <c r="Y288" s="313"/>
      <c r="Z288" s="114">
        <f t="shared" si="26"/>
        <v>119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29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0"/>
        <v>66.401666666666657</v>
      </c>
      <c r="S289" s="5">
        <v>7171.3799999999992</v>
      </c>
      <c r="T289" s="313">
        <f t="shared" si="31"/>
        <v>7901.7983333333323</v>
      </c>
      <c r="U289" s="15">
        <f t="shared" si="27"/>
        <v>730.41833333333307</v>
      </c>
      <c r="V289" s="313">
        <f t="shared" si="28"/>
        <v>67.401666666667552</v>
      </c>
      <c r="W289" s="245">
        <v>8995</v>
      </c>
      <c r="X289" s="312"/>
      <c r="Y289" s="313"/>
      <c r="Z289" s="114">
        <f t="shared" si="26"/>
        <v>119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29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>(((N290)-1)/10)/12*0</f>
        <v>0</v>
      </c>
      <c r="S290" s="5">
        <v>3602.6316666666671</v>
      </c>
      <c r="T290" s="313">
        <v>3966.2000000000003</v>
      </c>
      <c r="U290" s="15">
        <v>363.56833333333316</v>
      </c>
      <c r="V290" s="313">
        <f t="shared" si="28"/>
        <v>0.99999999999954525</v>
      </c>
      <c r="X290" s="312"/>
      <c r="Y290" s="313"/>
      <c r="Z290" s="114">
        <f t="shared" si="26"/>
        <v>120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29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ref="R291:R299" si="32">(((N291)-1)/10)/12*0</f>
        <v>0</v>
      </c>
      <c r="S291" s="5">
        <v>1077.3583333333333</v>
      </c>
      <c r="T291" s="313">
        <v>1124.2</v>
      </c>
      <c r="U291" s="15">
        <v>46.841666666666697</v>
      </c>
      <c r="V291" s="313">
        <f t="shared" si="28"/>
        <v>1</v>
      </c>
      <c r="W291" s="245">
        <v>8260</v>
      </c>
      <c r="X291" s="312"/>
      <c r="Y291" s="313"/>
      <c r="Z291" s="114">
        <f t="shared" si="26"/>
        <v>120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29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2"/>
        <v>0</v>
      </c>
      <c r="S292" s="5">
        <v>5404.4016666666666</v>
      </c>
      <c r="T292" s="313">
        <v>5949.8</v>
      </c>
      <c r="U292" s="15">
        <v>545.39833333333354</v>
      </c>
      <c r="V292" s="313">
        <f t="shared" si="28"/>
        <v>1</v>
      </c>
      <c r="X292" s="312"/>
      <c r="Y292" s="313"/>
      <c r="Z292" s="114">
        <f t="shared" si="26"/>
        <v>120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29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2"/>
        <v>0</v>
      </c>
      <c r="S293" s="5">
        <v>3602.6316666666671</v>
      </c>
      <c r="T293" s="313">
        <v>3966.2000000000003</v>
      </c>
      <c r="U293" s="15">
        <v>363.56833333333316</v>
      </c>
      <c r="V293" s="313">
        <f t="shared" si="28"/>
        <v>0.99999999999954525</v>
      </c>
      <c r="X293" s="312"/>
      <c r="Y293" s="313"/>
      <c r="Z293" s="114">
        <f t="shared" si="26"/>
        <v>120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29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2"/>
        <v>0</v>
      </c>
      <c r="S294" s="5">
        <v>2369.8416666666662</v>
      </c>
      <c r="T294" s="313">
        <v>2608.9999999999995</v>
      </c>
      <c r="U294" s="15">
        <v>239.1583333333333</v>
      </c>
      <c r="V294" s="313">
        <f t="shared" si="28"/>
        <v>1.0000000000004547</v>
      </c>
      <c r="X294" s="312"/>
      <c r="Y294" s="313"/>
      <c r="Z294" s="114">
        <f t="shared" si="26"/>
        <v>120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29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2"/>
        <v>0</v>
      </c>
      <c r="S295" s="5">
        <v>5957.8350000000009</v>
      </c>
      <c r="T295" s="313">
        <v>6110.6000000000013</v>
      </c>
      <c r="U295" s="15">
        <v>152.76500000000033</v>
      </c>
      <c r="V295" s="313">
        <f t="shared" si="28"/>
        <v>0.99999999999909051</v>
      </c>
      <c r="W295" s="245">
        <v>8065</v>
      </c>
      <c r="X295" s="312"/>
      <c r="Y295" s="313"/>
      <c r="Z295" s="114">
        <f t="shared" si="26"/>
        <v>120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29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2"/>
        <v>0</v>
      </c>
      <c r="S296" s="5">
        <v>2369.8416666666662</v>
      </c>
      <c r="T296" s="313">
        <v>2608.9999999999995</v>
      </c>
      <c r="U296" s="15">
        <v>239.1583333333333</v>
      </c>
      <c r="V296" s="313">
        <f t="shared" si="28"/>
        <v>1.0000000000004547</v>
      </c>
      <c r="X296" s="312"/>
      <c r="Y296" s="313"/>
      <c r="Z296" s="114">
        <f t="shared" si="26"/>
        <v>120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29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2"/>
        <v>0</v>
      </c>
      <c r="S297" s="5">
        <v>13274.016666666668</v>
      </c>
      <c r="T297" s="313">
        <v>13499</v>
      </c>
      <c r="U297" s="15">
        <v>224.98333333333176</v>
      </c>
      <c r="V297" s="313">
        <f t="shared" ref="V297:V330" si="33">N297-T297</f>
        <v>1</v>
      </c>
      <c r="W297" s="245">
        <v>7865</v>
      </c>
      <c r="X297" s="312"/>
      <c r="Y297" s="313"/>
      <c r="Z297" s="114">
        <f t="shared" si="26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29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2"/>
        <v>0</v>
      </c>
      <c r="S298" s="5">
        <v>12035.016666666668</v>
      </c>
      <c r="T298" s="313">
        <v>12239</v>
      </c>
      <c r="U298" s="15">
        <v>203.98333333333176</v>
      </c>
      <c r="V298" s="313">
        <f t="shared" si="33"/>
        <v>1</v>
      </c>
      <c r="W298" s="245">
        <v>7856</v>
      </c>
      <c r="X298" s="312"/>
      <c r="Y298" s="313"/>
      <c r="Z298" s="114">
        <f t="shared" si="26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29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2"/>
        <v>0</v>
      </c>
      <c r="S299" s="5">
        <v>9022.0833333333321</v>
      </c>
      <c r="T299" s="313">
        <v>9175</v>
      </c>
      <c r="U299" s="15">
        <v>152.91666666666788</v>
      </c>
      <c r="V299" s="313">
        <f t="shared" si="33"/>
        <v>1</v>
      </c>
      <c r="W299" s="245">
        <v>7865</v>
      </c>
      <c r="X299" s="312"/>
      <c r="Y299" s="313"/>
      <c r="Z299" s="114">
        <f t="shared" si="26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29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7"/>
        <v>0</v>
      </c>
      <c r="V300" s="313">
        <f t="shared" si="33"/>
        <v>1.0000000000004547</v>
      </c>
      <c r="W300" s="245">
        <v>2165</v>
      </c>
      <c r="X300" s="312"/>
      <c r="Y300" s="313"/>
      <c r="Z300" s="114">
        <f t="shared" si="26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29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7"/>
        <v>0</v>
      </c>
      <c r="V301" s="313">
        <f t="shared" si="33"/>
        <v>0.99999999999636202</v>
      </c>
      <c r="W301" s="245">
        <v>2165</v>
      </c>
      <c r="X301" s="312"/>
      <c r="Y301" s="313"/>
      <c r="Z301" s="114">
        <f t="shared" si="26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29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7"/>
        <v>0</v>
      </c>
      <c r="V302" s="313">
        <f t="shared" si="33"/>
        <v>1</v>
      </c>
      <c r="W302" s="245">
        <v>2350</v>
      </c>
      <c r="X302" s="312"/>
      <c r="Y302" s="313"/>
      <c r="Z302" s="114">
        <f t="shared" si="26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29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3"/>
        <v>1</v>
      </c>
      <c r="W303" s="245">
        <v>5603</v>
      </c>
      <c r="X303" s="312"/>
      <c r="Y303" s="313"/>
      <c r="Z303" s="114">
        <f t="shared" si="26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29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7"/>
        <v>0</v>
      </c>
      <c r="V304" s="313">
        <f t="shared" si="33"/>
        <v>1</v>
      </c>
      <c r="W304" s="245">
        <v>3170</v>
      </c>
      <c r="X304" s="312"/>
      <c r="Y304" s="313"/>
      <c r="Z304" s="114">
        <f t="shared" si="26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29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6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29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7"/>
        <v>0</v>
      </c>
      <c r="V306" s="313">
        <f t="shared" si="33"/>
        <v>1</v>
      </c>
      <c r="W306" s="245">
        <v>2710</v>
      </c>
      <c r="X306" s="312"/>
      <c r="Y306" s="313"/>
      <c r="Z306" s="114">
        <f t="shared" si="26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29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7"/>
        <v>0</v>
      </c>
      <c r="V307" s="313">
        <f t="shared" si="33"/>
        <v>1</v>
      </c>
      <c r="W307" s="245">
        <v>2895</v>
      </c>
      <c r="X307" s="312"/>
      <c r="Y307" s="313"/>
      <c r="Z307" s="114">
        <f t="shared" si="26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29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7"/>
        <v>0</v>
      </c>
      <c r="V308" s="313">
        <f t="shared" si="33"/>
        <v>1</v>
      </c>
      <c r="W308" s="245">
        <v>3249</v>
      </c>
      <c r="X308" s="312"/>
      <c r="Y308" s="313"/>
      <c r="Z308" s="114">
        <f t="shared" si="26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29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7"/>
        <v>0</v>
      </c>
      <c r="V309" s="313">
        <f t="shared" si="33"/>
        <v>1</v>
      </c>
      <c r="W309" s="201">
        <v>3249</v>
      </c>
      <c r="X309" s="312"/>
      <c r="Y309" s="313"/>
      <c r="Z309" s="114">
        <f t="shared" si="26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29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v>0</v>
      </c>
      <c r="S310" s="5">
        <v>46484.191500000001</v>
      </c>
      <c r="T310" s="313">
        <v>50253.18</v>
      </c>
      <c r="U310" s="15">
        <v>3768.9884999999995</v>
      </c>
      <c r="V310" s="313">
        <f t="shared" si="33"/>
        <v>1</v>
      </c>
      <c r="W310" s="201">
        <v>8656</v>
      </c>
      <c r="X310" s="312"/>
      <c r="Y310" s="313"/>
      <c r="Z310" s="114">
        <f t="shared" si="26"/>
        <v>120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29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7"/>
        <v>0</v>
      </c>
      <c r="V311" s="313">
        <f t="shared" si="33"/>
        <v>1</v>
      </c>
      <c r="W311" s="245">
        <v>2702</v>
      </c>
      <c r="X311" s="312"/>
      <c r="Y311" s="313"/>
      <c r="Z311" s="114">
        <f t="shared" si="26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29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7"/>
        <v>0</v>
      </c>
      <c r="V312" s="313">
        <f t="shared" si="33"/>
        <v>1</v>
      </c>
      <c r="W312" s="245">
        <v>2533</v>
      </c>
      <c r="X312" s="312"/>
      <c r="Y312" s="313"/>
      <c r="Z312" s="114">
        <f t="shared" si="26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29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7"/>
        <v>0</v>
      </c>
      <c r="V313" s="313">
        <f t="shared" si="33"/>
        <v>1</v>
      </c>
      <c r="W313" s="245">
        <v>2533</v>
      </c>
      <c r="X313" s="312"/>
      <c r="Y313" s="313"/>
      <c r="Z313" s="114">
        <f t="shared" si="26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29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v>0</v>
      </c>
      <c r="S314" s="5">
        <v>5373.1791666666668</v>
      </c>
      <c r="T314" s="313">
        <v>5861.65</v>
      </c>
      <c r="U314" s="15">
        <v>488.47083333333285</v>
      </c>
      <c r="V314" s="313">
        <f t="shared" si="33"/>
        <v>1</v>
      </c>
      <c r="W314" s="245">
        <v>8017</v>
      </c>
      <c r="X314" s="312"/>
      <c r="Y314" s="313"/>
      <c r="Z314" s="114">
        <f t="shared" si="26"/>
        <v>120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29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7"/>
        <v>0</v>
      </c>
      <c r="V315" s="313">
        <f t="shared" si="33"/>
        <v>1</v>
      </c>
      <c r="W315" s="245">
        <v>2542</v>
      </c>
      <c r="X315" s="312"/>
      <c r="Y315" s="313"/>
      <c r="Z315" s="114">
        <f t="shared" si="26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29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7"/>
        <v>0</v>
      </c>
      <c r="V316" s="313">
        <f t="shared" si="33"/>
        <v>1</v>
      </c>
      <c r="W316" s="245">
        <v>2983</v>
      </c>
      <c r="X316" s="312"/>
      <c r="Y316" s="313"/>
      <c r="Z316" s="114">
        <f t="shared" si="26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29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7"/>
        <v>0</v>
      </c>
      <c r="V317" s="313">
        <f t="shared" si="33"/>
        <v>1</v>
      </c>
      <c r="W317" s="245">
        <v>2710</v>
      </c>
      <c r="X317" s="312"/>
      <c r="Y317" s="313"/>
      <c r="Z317" s="114">
        <f t="shared" si="26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29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v>0</v>
      </c>
      <c r="S318" s="5">
        <v>3033.0749999999998</v>
      </c>
      <c r="T318" s="313">
        <v>3279</v>
      </c>
      <c r="U318" s="15">
        <v>245.92500000000018</v>
      </c>
      <c r="V318" s="313">
        <f t="shared" si="33"/>
        <v>1</v>
      </c>
      <c r="W318" s="245">
        <v>8740</v>
      </c>
      <c r="X318" s="312"/>
      <c r="Y318" s="313"/>
      <c r="Z318" s="114">
        <f t="shared" si="26"/>
        <v>120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29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v>0</v>
      </c>
      <c r="S319" s="5">
        <v>3033.0749999999998</v>
      </c>
      <c r="T319" s="313">
        <v>3279</v>
      </c>
      <c r="U319" s="15">
        <v>245.92500000000018</v>
      </c>
      <c r="V319" s="313">
        <f t="shared" si="33"/>
        <v>1</v>
      </c>
      <c r="W319" s="245">
        <v>8740</v>
      </c>
      <c r="X319" s="312"/>
      <c r="Y319" s="313"/>
      <c r="Z319" s="114">
        <f t="shared" si="26"/>
        <v>120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29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7"/>
        <v>0</v>
      </c>
      <c r="V320" s="313">
        <f t="shared" si="33"/>
        <v>1</v>
      </c>
      <c r="W320" s="245">
        <v>5915</v>
      </c>
      <c r="X320" s="312"/>
      <c r="Y320" s="313"/>
      <c r="Z320" s="114">
        <f t="shared" si="26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29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7"/>
        <v>0</v>
      </c>
      <c r="V321" s="313">
        <f t="shared" si="33"/>
        <v>1</v>
      </c>
      <c r="W321" s="245">
        <v>6358</v>
      </c>
      <c r="X321" s="312"/>
      <c r="Y321" s="313"/>
      <c r="Z321" s="114">
        <f t="shared" si="26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29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7"/>
        <v>0</v>
      </c>
      <c r="V322" s="313">
        <f t="shared" si="33"/>
        <v>1</v>
      </c>
      <c r="W322" s="245">
        <v>5585</v>
      </c>
      <c r="X322" s="312"/>
      <c r="Y322" s="313"/>
      <c r="Z322" s="114">
        <f t="shared" si="26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29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7"/>
        <v>0</v>
      </c>
      <c r="V323" s="313">
        <f t="shared" si="33"/>
        <v>1.0000000000145519</v>
      </c>
      <c r="W323" s="245">
        <v>5145</v>
      </c>
      <c r="X323" s="312"/>
      <c r="Y323" s="313"/>
      <c r="Z323" s="114">
        <f t="shared" si="26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29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7"/>
        <v>0</v>
      </c>
      <c r="V324" s="313">
        <f t="shared" si="33"/>
        <v>1.000000000001819</v>
      </c>
      <c r="W324" s="245">
        <v>5774</v>
      </c>
      <c r="X324" s="312"/>
      <c r="Y324" s="313"/>
      <c r="Z324" s="114">
        <f t="shared" si="26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29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7"/>
        <v>0</v>
      </c>
      <c r="V325" s="313">
        <f t="shared" si="33"/>
        <v>1.0000000000009095</v>
      </c>
      <c r="W325" s="245">
        <v>6492</v>
      </c>
      <c r="X325" s="312"/>
      <c r="Y325" s="313"/>
      <c r="Z325" s="114">
        <f t="shared" si="26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29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7"/>
        <v>0</v>
      </c>
      <c r="V326" s="313">
        <f t="shared" si="33"/>
        <v>0.99999999999954525</v>
      </c>
      <c r="W326" s="245">
        <v>6492</v>
      </c>
      <c r="X326" s="312"/>
      <c r="Y326" s="313"/>
      <c r="Z326" s="114">
        <f t="shared" si="26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29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7"/>
        <v>0</v>
      </c>
      <c r="V327" s="313">
        <f t="shared" si="33"/>
        <v>1.0000000000009095</v>
      </c>
      <c r="W327" s="245">
        <v>6492</v>
      </c>
      <c r="X327" s="312"/>
      <c r="Y327" s="313"/>
      <c r="Z327" s="114">
        <f t="shared" si="26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29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3"/>
        <v>1</v>
      </c>
      <c r="W328" s="245">
        <v>6483</v>
      </c>
      <c r="X328" s="312"/>
      <c r="Y328" s="313"/>
      <c r="Z328" s="114">
        <f t="shared" si="26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29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3"/>
        <v>1</v>
      </c>
      <c r="W329" s="245">
        <v>6832</v>
      </c>
      <c r="X329" s="312"/>
      <c r="Y329" s="313"/>
      <c r="Z329" s="114">
        <f t="shared" si="26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29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3"/>
        <v>1</v>
      </c>
      <c r="W330" s="245">
        <v>6832</v>
      </c>
      <c r="X330" s="312"/>
      <c r="Y330" s="313"/>
      <c r="Z330" s="114">
        <f t="shared" si="26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4">SUM(O7:O330)</f>
        <v>0</v>
      </c>
      <c r="P331" s="26">
        <f t="shared" si="34"/>
        <v>0</v>
      </c>
      <c r="Q331" s="28"/>
      <c r="R331" s="26">
        <f t="shared" si="34"/>
        <v>105.13883333333332</v>
      </c>
      <c r="S331" s="26">
        <v>2195292.5511666639</v>
      </c>
      <c r="T331" s="26">
        <f t="shared" si="34"/>
        <v>2207993.7511666645</v>
      </c>
      <c r="U331" s="26">
        <f t="shared" si="34"/>
        <v>12701.199999999993</v>
      </c>
      <c r="V331" s="26">
        <f t="shared" si="34"/>
        <v>429.13883333331955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105.13883333333332</v>
      </c>
      <c r="S333" s="29">
        <v>2195292.5511666639</v>
      </c>
      <c r="T333" s="29">
        <f>T331</f>
        <v>2207993.7511666645</v>
      </c>
      <c r="U333" s="29">
        <f>U331</f>
        <v>12701.199999999993</v>
      </c>
      <c r="V333" s="29">
        <f>V331</f>
        <v>429.13883333331955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5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6">(((N335)-1)/10)/12</f>
        <v>33.824999999999996</v>
      </c>
      <c r="S335" s="5">
        <v>3247.2</v>
      </c>
      <c r="T335" s="313">
        <f t="shared" ref="T335:T366" si="37">Z335*R335</f>
        <v>3619.2749999999996</v>
      </c>
      <c r="U335" s="15">
        <f t="shared" ref="U335:U398" si="38">T335-S335</f>
        <v>372.07499999999982</v>
      </c>
      <c r="V335" s="313">
        <f t="shared" ref="V335:V366" si="39">N335-T335</f>
        <v>440.72500000000036</v>
      </c>
      <c r="W335" s="245">
        <v>9257</v>
      </c>
      <c r="X335" s="312"/>
      <c r="Y335" s="313"/>
      <c r="Z335" s="114">
        <f t="shared" ref="Z335:Z366" si="40">IF((DATEDIF(G335,Z$4,"m"))&gt;=120,120,(DATEDIF(G335,Z$4,"m")))</f>
        <v>107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5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6"/>
        <v>44.458333333333336</v>
      </c>
      <c r="S336" s="5">
        <v>4268</v>
      </c>
      <c r="T336" s="313">
        <f t="shared" si="37"/>
        <v>4757.041666666667</v>
      </c>
      <c r="U336" s="15">
        <f t="shared" si="38"/>
        <v>489.04166666666697</v>
      </c>
      <c r="V336" s="313">
        <f t="shared" si="39"/>
        <v>578.95833333333303</v>
      </c>
      <c r="W336" s="245">
        <v>9257</v>
      </c>
      <c r="X336" s="312"/>
      <c r="Y336" s="313"/>
      <c r="Z336" s="114">
        <f t="shared" si="40"/>
        <v>107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5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6"/>
        <v>40.591666666666669</v>
      </c>
      <c r="S337" s="5">
        <v>3896.8</v>
      </c>
      <c r="T337" s="313">
        <f t="shared" si="37"/>
        <v>4343.3083333333334</v>
      </c>
      <c r="U337" s="15">
        <f t="shared" si="38"/>
        <v>446.50833333333321</v>
      </c>
      <c r="V337" s="313">
        <f t="shared" si="39"/>
        <v>528.69166666666661</v>
      </c>
      <c r="W337" s="245">
        <v>9257</v>
      </c>
      <c r="X337" s="312"/>
      <c r="Y337" s="313"/>
      <c r="Z337" s="114">
        <f t="shared" si="40"/>
        <v>107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5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6"/>
        <v>40.591666666666669</v>
      </c>
      <c r="S338" s="5">
        <v>3896.8</v>
      </c>
      <c r="T338" s="313">
        <f t="shared" si="37"/>
        <v>4343.3083333333334</v>
      </c>
      <c r="U338" s="15">
        <f t="shared" si="38"/>
        <v>446.50833333333321</v>
      </c>
      <c r="V338" s="313">
        <f t="shared" si="39"/>
        <v>528.69166666666661</v>
      </c>
      <c r="W338" s="245">
        <v>9257</v>
      </c>
      <c r="X338" s="312"/>
      <c r="Y338" s="313"/>
      <c r="Z338" s="114">
        <f t="shared" si="40"/>
        <v>107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5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6"/>
        <v>31.466333333333335</v>
      </c>
      <c r="S339" s="5">
        <v>3020.768</v>
      </c>
      <c r="T339" s="313">
        <f t="shared" si="37"/>
        <v>3366.8976666666667</v>
      </c>
      <c r="U339" s="15">
        <f t="shared" si="38"/>
        <v>346.12966666666671</v>
      </c>
      <c r="V339" s="313">
        <f t="shared" si="39"/>
        <v>410.0623333333333</v>
      </c>
      <c r="W339" s="245">
        <v>10462</v>
      </c>
      <c r="X339" s="312"/>
      <c r="Y339" s="313"/>
      <c r="Z339" s="114">
        <f t="shared" si="40"/>
        <v>107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5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6"/>
        <v>28.914333333333332</v>
      </c>
      <c r="S340" s="5">
        <v>2775.7759999999998</v>
      </c>
      <c r="T340" s="313">
        <f t="shared" si="37"/>
        <v>3093.8336666666664</v>
      </c>
      <c r="U340" s="15">
        <f t="shared" si="38"/>
        <v>318.05766666666659</v>
      </c>
      <c r="V340" s="313">
        <f t="shared" si="39"/>
        <v>376.88633333333337</v>
      </c>
      <c r="W340" s="245">
        <v>10462</v>
      </c>
      <c r="X340" s="312"/>
      <c r="Y340" s="313"/>
      <c r="Z340" s="114">
        <f t="shared" si="40"/>
        <v>107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5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6"/>
        <v>27.367666666666665</v>
      </c>
      <c r="S341" s="5">
        <v>2627.2959999999998</v>
      </c>
      <c r="T341" s="313">
        <f t="shared" si="37"/>
        <v>2928.3403333333331</v>
      </c>
      <c r="U341" s="15">
        <f t="shared" si="38"/>
        <v>301.04433333333327</v>
      </c>
      <c r="V341" s="313">
        <f t="shared" si="39"/>
        <v>356.7796666666668</v>
      </c>
      <c r="W341" s="245">
        <v>10414</v>
      </c>
      <c r="X341" s="312"/>
      <c r="Y341" s="313"/>
      <c r="Z341" s="114">
        <f t="shared" si="40"/>
        <v>107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5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6"/>
        <v>27.367666666666665</v>
      </c>
      <c r="S342" s="5">
        <v>2627.2959999999998</v>
      </c>
      <c r="T342" s="313">
        <f t="shared" si="37"/>
        <v>2928.3403333333331</v>
      </c>
      <c r="U342" s="15">
        <f t="shared" si="38"/>
        <v>301.04433333333327</v>
      </c>
      <c r="V342" s="313">
        <f t="shared" si="39"/>
        <v>356.7796666666668</v>
      </c>
      <c r="W342" s="245">
        <v>10462</v>
      </c>
      <c r="X342" s="312"/>
      <c r="Y342" s="313"/>
      <c r="Z342" s="114">
        <f t="shared" si="40"/>
        <v>107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5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6"/>
        <v>27.367666666666665</v>
      </c>
      <c r="S343" s="5">
        <v>2627.2959999999998</v>
      </c>
      <c r="T343" s="313">
        <f t="shared" si="37"/>
        <v>2928.3403333333331</v>
      </c>
      <c r="U343" s="15">
        <f t="shared" si="38"/>
        <v>301.04433333333327</v>
      </c>
      <c r="V343" s="313">
        <f t="shared" si="39"/>
        <v>356.7796666666668</v>
      </c>
      <c r="W343" s="245">
        <v>10462</v>
      </c>
      <c r="X343" s="312"/>
      <c r="Y343" s="313"/>
      <c r="Z343" s="114">
        <f t="shared" si="40"/>
        <v>107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5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6"/>
        <v>27.367666666666665</v>
      </c>
      <c r="S344" s="5">
        <v>2627.2959999999998</v>
      </c>
      <c r="T344" s="313">
        <f t="shared" si="37"/>
        <v>2928.3403333333331</v>
      </c>
      <c r="U344" s="15">
        <f t="shared" si="38"/>
        <v>301.04433333333327</v>
      </c>
      <c r="V344" s="313">
        <f t="shared" si="39"/>
        <v>356.7796666666668</v>
      </c>
      <c r="W344" s="245">
        <v>10462</v>
      </c>
      <c r="X344" s="312"/>
      <c r="Y344" s="313"/>
      <c r="Z344" s="114">
        <f t="shared" si="40"/>
        <v>107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5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6"/>
        <v>43.221000000000004</v>
      </c>
      <c r="S345" s="5">
        <v>4149.2160000000003</v>
      </c>
      <c r="T345" s="313">
        <f t="shared" si="37"/>
        <v>4624.6470000000008</v>
      </c>
      <c r="U345" s="15">
        <f t="shared" si="38"/>
        <v>475.43100000000049</v>
      </c>
      <c r="V345" s="313">
        <f t="shared" si="39"/>
        <v>562.87299999999959</v>
      </c>
      <c r="W345" s="245">
        <v>10394</v>
      </c>
      <c r="X345" s="312"/>
      <c r="Y345" s="313"/>
      <c r="Z345" s="114">
        <f t="shared" si="40"/>
        <v>107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5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6"/>
        <v>31.466333333333335</v>
      </c>
      <c r="S346" s="5">
        <v>3020.768</v>
      </c>
      <c r="T346" s="313">
        <f t="shared" si="37"/>
        <v>3366.8976666666667</v>
      </c>
      <c r="U346" s="15">
        <f t="shared" si="38"/>
        <v>346.12966666666671</v>
      </c>
      <c r="V346" s="313">
        <f t="shared" si="39"/>
        <v>410.0623333333333</v>
      </c>
      <c r="W346" s="245">
        <v>10394</v>
      </c>
      <c r="X346" s="312"/>
      <c r="Y346" s="313"/>
      <c r="Z346" s="114">
        <f t="shared" si="40"/>
        <v>107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5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6"/>
        <v>56.831666666666671</v>
      </c>
      <c r="S347" s="5">
        <v>5455.84</v>
      </c>
      <c r="T347" s="313">
        <f t="shared" si="37"/>
        <v>6080.9883333333337</v>
      </c>
      <c r="U347" s="15">
        <f t="shared" si="38"/>
        <v>625.14833333333354</v>
      </c>
      <c r="V347" s="313">
        <f t="shared" si="39"/>
        <v>739.8116666666665</v>
      </c>
      <c r="W347" s="245">
        <v>10394</v>
      </c>
      <c r="X347" s="312"/>
      <c r="Y347" s="313"/>
      <c r="Z347" s="114">
        <f t="shared" si="40"/>
        <v>107</v>
      </c>
    </row>
    <row r="348" spans="1:26" s="245" customFormat="1" x14ac:dyDescent="0.25">
      <c r="A348" s="97" t="s">
        <v>1633</v>
      </c>
      <c r="B348" s="97" t="s">
        <v>2857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5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6"/>
        <v>10.818333333333333</v>
      </c>
      <c r="S348" s="5">
        <v>1038.56</v>
      </c>
      <c r="T348" s="313">
        <f t="shared" si="37"/>
        <v>1157.5616666666667</v>
      </c>
      <c r="U348" s="15">
        <f t="shared" si="38"/>
        <v>119.00166666666678</v>
      </c>
      <c r="V348" s="313">
        <f t="shared" si="39"/>
        <v>141.63833333333332</v>
      </c>
      <c r="W348" s="245">
        <v>10394</v>
      </c>
      <c r="X348" s="312"/>
      <c r="Y348" s="313"/>
      <c r="Z348" s="114">
        <f t="shared" si="40"/>
        <v>107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5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6"/>
        <v>4.8250000000000002</v>
      </c>
      <c r="S349" s="5">
        <v>463.20000000000005</v>
      </c>
      <c r="T349" s="313">
        <f t="shared" si="37"/>
        <v>516.27499999999998</v>
      </c>
      <c r="U349" s="15">
        <f t="shared" si="38"/>
        <v>53.074999999999932</v>
      </c>
      <c r="V349" s="313">
        <f t="shared" si="39"/>
        <v>63.725000000000023</v>
      </c>
      <c r="W349" s="245">
        <v>10394</v>
      </c>
      <c r="X349" s="312"/>
      <c r="Y349" s="313"/>
      <c r="Z349" s="114">
        <f t="shared" si="40"/>
        <v>107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5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6"/>
        <v>6.4876666666666667</v>
      </c>
      <c r="S350" s="5">
        <v>622.81600000000003</v>
      </c>
      <c r="T350" s="313">
        <f t="shared" si="37"/>
        <v>694.18033333333335</v>
      </c>
      <c r="U350" s="15">
        <f t="shared" si="38"/>
        <v>71.36433333333332</v>
      </c>
      <c r="V350" s="313">
        <f t="shared" si="39"/>
        <v>85.339666666666631</v>
      </c>
      <c r="W350" s="245">
        <v>10394</v>
      </c>
      <c r="X350" s="312"/>
      <c r="Y350" s="313"/>
      <c r="Z350" s="114">
        <f t="shared" si="40"/>
        <v>107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5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2" t="s">
        <v>1645</v>
      </c>
      <c r="Q351" s="318">
        <v>10</v>
      </c>
      <c r="R351" s="18">
        <f t="shared" si="36"/>
        <v>289.99166666666667</v>
      </c>
      <c r="S351" s="5">
        <v>28709.174999999999</v>
      </c>
      <c r="T351" s="319">
        <f t="shared" si="37"/>
        <v>31899.083333333336</v>
      </c>
      <c r="U351" s="554">
        <f t="shared" si="38"/>
        <v>3189.9083333333365</v>
      </c>
      <c r="V351" s="319">
        <f t="shared" si="39"/>
        <v>2900.9166666666642</v>
      </c>
      <c r="W351" s="318">
        <v>10046</v>
      </c>
      <c r="X351" s="320"/>
      <c r="Y351" s="319"/>
      <c r="Z351" s="155">
        <f t="shared" si="40"/>
        <v>110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5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6"/>
        <v>289.99166666666667</v>
      </c>
      <c r="S352" s="5">
        <v>28709.174999999999</v>
      </c>
      <c r="T352" s="313">
        <f t="shared" si="37"/>
        <v>31899.083333333336</v>
      </c>
      <c r="U352" s="15">
        <f t="shared" si="38"/>
        <v>3189.9083333333365</v>
      </c>
      <c r="V352" s="313">
        <f t="shared" si="39"/>
        <v>2900.9166666666642</v>
      </c>
      <c r="W352" s="245">
        <v>10046</v>
      </c>
      <c r="X352" s="312"/>
      <c r="Y352" s="313"/>
      <c r="Z352" s="114">
        <f t="shared" si="40"/>
        <v>110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5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6"/>
        <v>96.304166666666674</v>
      </c>
      <c r="S353" s="5">
        <v>9245.2000000000007</v>
      </c>
      <c r="T353" s="313">
        <f t="shared" si="37"/>
        <v>10304.545833333334</v>
      </c>
      <c r="U353" s="15">
        <f t="shared" si="38"/>
        <v>1059.3458333333328</v>
      </c>
      <c r="V353" s="313">
        <f t="shared" si="39"/>
        <v>1252.9541666666664</v>
      </c>
      <c r="W353" s="245">
        <v>10429</v>
      </c>
      <c r="X353" s="312"/>
      <c r="Y353" s="313"/>
      <c r="Z353" s="114">
        <f t="shared" si="40"/>
        <v>107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5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6"/>
        <v>34.887499999999996</v>
      </c>
      <c r="S354" s="5">
        <v>3349.2</v>
      </c>
      <c r="T354" s="335">
        <f t="shared" si="37"/>
        <v>3732.9624999999996</v>
      </c>
      <c r="U354" s="15">
        <f t="shared" si="38"/>
        <v>383.76249999999982</v>
      </c>
      <c r="V354" s="335">
        <f t="shared" si="39"/>
        <v>454.53750000000036</v>
      </c>
      <c r="W354" s="334">
        <v>10429</v>
      </c>
      <c r="X354" s="312"/>
      <c r="Y354" s="313"/>
      <c r="Z354" s="114">
        <f t="shared" si="40"/>
        <v>107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5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6"/>
        <v>80.825000000000003</v>
      </c>
      <c r="S355" s="5">
        <v>8082.5</v>
      </c>
      <c r="T355" s="313">
        <f t="shared" si="37"/>
        <v>8971.5750000000007</v>
      </c>
      <c r="U355" s="15">
        <f t="shared" si="38"/>
        <v>889.07500000000073</v>
      </c>
      <c r="V355" s="313">
        <f t="shared" si="39"/>
        <v>728.42499999999927</v>
      </c>
      <c r="W355" s="245">
        <v>9901</v>
      </c>
      <c r="X355" s="312"/>
      <c r="Y355" s="313"/>
      <c r="Z355" s="114">
        <f t="shared" si="40"/>
        <v>111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5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6"/>
        <v>67.075000000000003</v>
      </c>
      <c r="S356" s="5">
        <v>6707.5</v>
      </c>
      <c r="T356" s="313">
        <f t="shared" si="37"/>
        <v>7445.3250000000007</v>
      </c>
      <c r="U356" s="15">
        <f t="shared" si="38"/>
        <v>737.82500000000073</v>
      </c>
      <c r="V356" s="313">
        <f t="shared" si="39"/>
        <v>604.67499999999927</v>
      </c>
      <c r="W356" s="245">
        <v>9901</v>
      </c>
      <c r="X356" s="312"/>
      <c r="Y356" s="313"/>
      <c r="Z356" s="114">
        <f t="shared" si="40"/>
        <v>111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5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6"/>
        <v>57.324999999999996</v>
      </c>
      <c r="S357" s="5">
        <v>5732.5</v>
      </c>
      <c r="T357" s="313">
        <f t="shared" si="37"/>
        <v>6363.0749999999998</v>
      </c>
      <c r="U357" s="15">
        <f t="shared" si="38"/>
        <v>630.57499999999982</v>
      </c>
      <c r="V357" s="313">
        <f t="shared" si="39"/>
        <v>516.92500000000018</v>
      </c>
      <c r="W357" s="245">
        <v>9901</v>
      </c>
      <c r="X357" s="312"/>
      <c r="Y357" s="313"/>
      <c r="Z357" s="114">
        <f t="shared" si="40"/>
        <v>111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5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6"/>
        <v>31.408333333333331</v>
      </c>
      <c r="S358" s="5">
        <v>3140.833333333333</v>
      </c>
      <c r="T358" s="313">
        <f t="shared" si="37"/>
        <v>3486.3249999999998</v>
      </c>
      <c r="U358" s="15">
        <f t="shared" si="38"/>
        <v>345.49166666666679</v>
      </c>
      <c r="V358" s="313">
        <f t="shared" si="39"/>
        <v>283.67500000000018</v>
      </c>
      <c r="W358" s="245">
        <v>9901</v>
      </c>
      <c r="X358" s="312"/>
      <c r="Y358" s="313"/>
      <c r="Z358" s="114">
        <f t="shared" si="40"/>
        <v>111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5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6"/>
        <v>44.458333333333336</v>
      </c>
      <c r="S359" s="5">
        <v>4668.125</v>
      </c>
      <c r="T359" s="313">
        <f t="shared" si="37"/>
        <v>5157.166666666667</v>
      </c>
      <c r="U359" s="15">
        <f t="shared" si="38"/>
        <v>489.04166666666697</v>
      </c>
      <c r="V359" s="313">
        <f t="shared" si="39"/>
        <v>178.83333333333303</v>
      </c>
      <c r="W359" s="245">
        <v>9493</v>
      </c>
      <c r="X359" s="312"/>
      <c r="Y359" s="313"/>
      <c r="Z359" s="114">
        <f t="shared" si="40"/>
        <v>116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5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6"/>
        <v>34.791666666666664</v>
      </c>
      <c r="S360" s="5">
        <v>3653.1249999999995</v>
      </c>
      <c r="T360" s="313">
        <f t="shared" si="37"/>
        <v>4035.833333333333</v>
      </c>
      <c r="U360" s="15">
        <f t="shared" si="38"/>
        <v>382.70833333333348</v>
      </c>
      <c r="V360" s="313">
        <f t="shared" si="39"/>
        <v>140.16666666666697</v>
      </c>
      <c r="W360" s="245">
        <v>9493</v>
      </c>
      <c r="X360" s="312"/>
      <c r="Y360" s="313"/>
      <c r="Z360" s="114">
        <f t="shared" si="40"/>
        <v>116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5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6"/>
        <v>190.64675</v>
      </c>
      <c r="S361" s="5">
        <v>19255.321749999999</v>
      </c>
      <c r="T361" s="313">
        <f t="shared" si="37"/>
        <v>21352.436000000002</v>
      </c>
      <c r="U361" s="15">
        <f t="shared" si="38"/>
        <v>2097.1142500000024</v>
      </c>
      <c r="V361" s="313">
        <f t="shared" si="39"/>
        <v>1526.1739999999991</v>
      </c>
      <c r="W361" s="245">
        <v>9777</v>
      </c>
      <c r="X361" s="312"/>
      <c r="Y361" s="313"/>
      <c r="Z361" s="114">
        <f t="shared" si="40"/>
        <v>112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5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6"/>
        <v>323.05266666666665</v>
      </c>
      <c r="S362" s="5">
        <v>33597.477333333329</v>
      </c>
      <c r="T362" s="313">
        <f t="shared" si="37"/>
        <v>37151.056666666664</v>
      </c>
      <c r="U362" s="15">
        <f t="shared" si="38"/>
        <v>3553.5793333333349</v>
      </c>
      <c r="V362" s="313">
        <f t="shared" si="39"/>
        <v>1616.263333333336</v>
      </c>
      <c r="W362" s="245">
        <v>9897</v>
      </c>
      <c r="X362" s="312"/>
      <c r="Y362" s="313"/>
      <c r="Z362" s="114">
        <f t="shared" si="40"/>
        <v>115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5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6"/>
        <v>82.908833333333334</v>
      </c>
      <c r="S363" s="5">
        <v>8622.5186666666668</v>
      </c>
      <c r="T363" s="313">
        <f t="shared" si="37"/>
        <v>9534.5158333333329</v>
      </c>
      <c r="U363" s="15">
        <f t="shared" si="38"/>
        <v>911.99716666666609</v>
      </c>
      <c r="V363" s="313">
        <f t="shared" si="39"/>
        <v>415.54416666666657</v>
      </c>
      <c r="W363" s="245">
        <v>9897</v>
      </c>
      <c r="X363" s="312"/>
      <c r="Y363" s="313"/>
      <c r="Z363" s="114">
        <f t="shared" si="40"/>
        <v>115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5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6"/>
        <v>82.908833333333334</v>
      </c>
      <c r="S364" s="5">
        <v>8622.5186666666668</v>
      </c>
      <c r="T364" s="313">
        <f t="shared" si="37"/>
        <v>9534.5158333333329</v>
      </c>
      <c r="U364" s="15">
        <f t="shared" si="38"/>
        <v>911.99716666666609</v>
      </c>
      <c r="V364" s="313">
        <f t="shared" si="39"/>
        <v>415.54416666666657</v>
      </c>
      <c r="W364" s="245">
        <v>9897</v>
      </c>
      <c r="X364" s="312"/>
      <c r="Y364" s="313"/>
      <c r="Z364" s="114">
        <f t="shared" si="40"/>
        <v>115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5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6"/>
        <v>24.900166666666667</v>
      </c>
      <c r="S365" s="5">
        <v>2589.6173333333336</v>
      </c>
      <c r="T365" s="313">
        <f t="shared" si="37"/>
        <v>2863.5191666666669</v>
      </c>
      <c r="U365" s="15">
        <f t="shared" si="38"/>
        <v>273.90183333333334</v>
      </c>
      <c r="V365" s="313">
        <f t="shared" si="39"/>
        <v>125.50083333333305</v>
      </c>
      <c r="W365" s="245">
        <v>9897</v>
      </c>
      <c r="X365" s="312"/>
      <c r="Y365" s="313"/>
      <c r="Z365" s="114">
        <f t="shared" si="40"/>
        <v>115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5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6"/>
        <v>39.870083333333334</v>
      </c>
      <c r="S366" s="5">
        <v>4146.4886666666671</v>
      </c>
      <c r="T366" s="313">
        <f t="shared" si="37"/>
        <v>4585.0595833333336</v>
      </c>
      <c r="U366" s="15">
        <f t="shared" si="38"/>
        <v>438.57091666666656</v>
      </c>
      <c r="V366" s="313">
        <f t="shared" si="39"/>
        <v>200.35041666666621</v>
      </c>
      <c r="W366" s="245">
        <v>9897</v>
      </c>
      <c r="X366" s="312"/>
      <c r="Y366" s="313"/>
      <c r="Z366" s="114">
        <f t="shared" si="40"/>
        <v>115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1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2">(((N367)-1)/10)/12</f>
        <v>43.696833333333331</v>
      </c>
      <c r="S367" s="5">
        <v>4544.4706666666661</v>
      </c>
      <c r="T367" s="313">
        <f t="shared" ref="T367:T398" si="43">Z367*R367</f>
        <v>5025.1358333333328</v>
      </c>
      <c r="U367" s="15">
        <f t="shared" si="38"/>
        <v>480.66516666666666</v>
      </c>
      <c r="V367" s="313">
        <f t="shared" ref="V367:V398" si="44">N367-T367</f>
        <v>219.48416666666708</v>
      </c>
      <c r="W367" s="245">
        <v>9897</v>
      </c>
      <c r="X367" s="312"/>
      <c r="Y367" s="313"/>
      <c r="Z367" s="114">
        <f t="shared" ref="Z367:Z398" si="45">IF((DATEDIF(G367,Z$4,"m"))&gt;=120,120,(DATEDIF(G367,Z$4,"m")))</f>
        <v>115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1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2"/>
        <v>41.616666666666667</v>
      </c>
      <c r="S368" s="5">
        <v>3995.2</v>
      </c>
      <c r="T368" s="313">
        <f t="shared" si="43"/>
        <v>4452.9833333333336</v>
      </c>
      <c r="U368" s="15">
        <f t="shared" si="38"/>
        <v>457.78333333333376</v>
      </c>
      <c r="V368" s="313">
        <f t="shared" si="44"/>
        <v>542.01666666666642</v>
      </c>
      <c r="W368" s="245">
        <v>98</v>
      </c>
      <c r="X368" s="312"/>
      <c r="Y368" s="313"/>
      <c r="Z368" s="114">
        <f t="shared" si="45"/>
        <v>107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1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2"/>
        <v>50.783333333333331</v>
      </c>
      <c r="S369" s="5">
        <v>4875.2</v>
      </c>
      <c r="T369" s="313">
        <f t="shared" si="43"/>
        <v>5433.8166666666666</v>
      </c>
      <c r="U369" s="15">
        <f t="shared" si="38"/>
        <v>558.61666666666679</v>
      </c>
      <c r="V369" s="313">
        <f t="shared" si="44"/>
        <v>661.18333333333339</v>
      </c>
      <c r="W369" s="245">
        <v>98</v>
      </c>
      <c r="X369" s="312"/>
      <c r="Y369" s="313"/>
      <c r="Z369" s="114">
        <f t="shared" si="45"/>
        <v>107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1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2"/>
        <v>312.49166666666667</v>
      </c>
      <c r="S370" s="5">
        <v>32811.625</v>
      </c>
      <c r="T370" s="346">
        <f t="shared" si="43"/>
        <v>36249.033333333333</v>
      </c>
      <c r="U370" s="15">
        <f t="shared" si="38"/>
        <v>3437.4083333333328</v>
      </c>
      <c r="V370" s="346">
        <f t="shared" si="44"/>
        <v>1250.9666666666672</v>
      </c>
      <c r="W370" s="345">
        <v>9382</v>
      </c>
      <c r="X370" s="347"/>
      <c r="Y370" s="346"/>
      <c r="Z370" s="95">
        <f t="shared" si="45"/>
        <v>116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1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2"/>
        <v>8.3175000000000008</v>
      </c>
      <c r="S371" s="5">
        <v>815.11500000000012</v>
      </c>
      <c r="T371" s="313">
        <f t="shared" si="43"/>
        <v>906.60750000000007</v>
      </c>
      <c r="U371" s="15">
        <f t="shared" si="38"/>
        <v>91.49249999999995</v>
      </c>
      <c r="V371" s="313">
        <f t="shared" si="44"/>
        <v>92.49249999999995</v>
      </c>
      <c r="X371" s="312"/>
      <c r="Y371" s="313"/>
      <c r="Z371" s="114">
        <f t="shared" si="45"/>
        <v>109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1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2"/>
        <v>8.3175000000000008</v>
      </c>
      <c r="S372" s="5">
        <v>815.11500000000012</v>
      </c>
      <c r="T372" s="313">
        <f t="shared" si="43"/>
        <v>906.60750000000007</v>
      </c>
      <c r="U372" s="15">
        <f t="shared" si="38"/>
        <v>91.49249999999995</v>
      </c>
      <c r="V372" s="313">
        <f t="shared" si="44"/>
        <v>92.49249999999995</v>
      </c>
      <c r="X372" s="312"/>
      <c r="Y372" s="313"/>
      <c r="Z372" s="114">
        <f t="shared" si="45"/>
        <v>109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1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2"/>
        <v>8.3175000000000008</v>
      </c>
      <c r="S373" s="5">
        <v>815.11500000000012</v>
      </c>
      <c r="T373" s="313">
        <f t="shared" si="43"/>
        <v>906.60750000000007</v>
      </c>
      <c r="U373" s="15">
        <f t="shared" si="38"/>
        <v>91.49249999999995</v>
      </c>
      <c r="V373" s="313">
        <f t="shared" si="44"/>
        <v>92.49249999999995</v>
      </c>
      <c r="X373" s="312"/>
      <c r="Y373" s="313"/>
      <c r="Z373" s="114">
        <f t="shared" si="45"/>
        <v>109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1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2"/>
        <v>8.3175000000000008</v>
      </c>
      <c r="S374" s="5">
        <v>815.11500000000012</v>
      </c>
      <c r="T374" s="313">
        <f t="shared" si="43"/>
        <v>906.60750000000007</v>
      </c>
      <c r="U374" s="15">
        <f t="shared" si="38"/>
        <v>91.49249999999995</v>
      </c>
      <c r="V374" s="313">
        <f t="shared" si="44"/>
        <v>92.49249999999995</v>
      </c>
      <c r="X374" s="312"/>
      <c r="Y374" s="313"/>
      <c r="Z374" s="114">
        <f t="shared" si="45"/>
        <v>109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1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2"/>
        <v>8.3175000000000008</v>
      </c>
      <c r="S375" s="5">
        <v>815.11500000000012</v>
      </c>
      <c r="T375" s="313">
        <f t="shared" si="43"/>
        <v>906.60750000000007</v>
      </c>
      <c r="U375" s="15">
        <f t="shared" si="38"/>
        <v>91.49249999999995</v>
      </c>
      <c r="V375" s="313">
        <f t="shared" si="44"/>
        <v>92.49249999999995</v>
      </c>
      <c r="X375" s="312"/>
      <c r="Y375" s="313"/>
      <c r="Z375" s="114">
        <f t="shared" si="45"/>
        <v>109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1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2"/>
        <v>8.3175000000000008</v>
      </c>
      <c r="S376" s="5">
        <v>815.11500000000012</v>
      </c>
      <c r="T376" s="313">
        <f t="shared" si="43"/>
        <v>906.60750000000007</v>
      </c>
      <c r="U376" s="15">
        <f t="shared" si="38"/>
        <v>91.49249999999995</v>
      </c>
      <c r="V376" s="313">
        <f t="shared" si="44"/>
        <v>92.49249999999995</v>
      </c>
      <c r="X376" s="312"/>
      <c r="Y376" s="313"/>
      <c r="Z376" s="114">
        <f t="shared" si="45"/>
        <v>109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1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2"/>
        <v>8.3175000000000008</v>
      </c>
      <c r="S377" s="5">
        <v>815.11500000000012</v>
      </c>
      <c r="T377" s="313">
        <f t="shared" si="43"/>
        <v>906.60750000000007</v>
      </c>
      <c r="U377" s="15">
        <f t="shared" si="38"/>
        <v>91.49249999999995</v>
      </c>
      <c r="V377" s="313">
        <f t="shared" si="44"/>
        <v>92.49249999999995</v>
      </c>
      <c r="X377" s="312"/>
      <c r="Y377" s="313"/>
      <c r="Z377" s="114">
        <f t="shared" si="45"/>
        <v>109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1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2"/>
        <v>8.3175000000000008</v>
      </c>
      <c r="S378" s="5">
        <v>815.11500000000012</v>
      </c>
      <c r="T378" s="313">
        <f t="shared" si="43"/>
        <v>906.60750000000007</v>
      </c>
      <c r="U378" s="15">
        <f t="shared" si="38"/>
        <v>91.49249999999995</v>
      </c>
      <c r="V378" s="313">
        <f t="shared" si="44"/>
        <v>92.49249999999995</v>
      </c>
      <c r="X378" s="312"/>
      <c r="Y378" s="313"/>
      <c r="Z378" s="114">
        <f t="shared" si="45"/>
        <v>109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1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2"/>
        <v>8.3175000000000008</v>
      </c>
      <c r="S379" s="5">
        <v>815.11500000000012</v>
      </c>
      <c r="T379" s="313">
        <f t="shared" si="43"/>
        <v>906.60750000000007</v>
      </c>
      <c r="U379" s="15">
        <f t="shared" si="38"/>
        <v>91.49249999999995</v>
      </c>
      <c r="V379" s="313">
        <f t="shared" si="44"/>
        <v>92.49249999999995</v>
      </c>
      <c r="X379" s="312"/>
      <c r="Y379" s="313"/>
      <c r="Z379" s="114">
        <f t="shared" si="45"/>
        <v>109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1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2"/>
        <v>8.3175000000000008</v>
      </c>
      <c r="S380" s="5">
        <v>815.11500000000012</v>
      </c>
      <c r="T380" s="313">
        <f t="shared" si="43"/>
        <v>906.60750000000007</v>
      </c>
      <c r="U380" s="15">
        <f t="shared" si="38"/>
        <v>91.49249999999995</v>
      </c>
      <c r="V380" s="313">
        <f t="shared" si="44"/>
        <v>92.49249999999995</v>
      </c>
      <c r="X380" s="312"/>
      <c r="Y380" s="313"/>
      <c r="Z380" s="114">
        <f t="shared" si="45"/>
        <v>109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1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2"/>
        <v>8.3175000000000008</v>
      </c>
      <c r="S381" s="5">
        <v>815.11500000000012</v>
      </c>
      <c r="T381" s="313">
        <f t="shared" si="43"/>
        <v>906.60750000000007</v>
      </c>
      <c r="U381" s="15">
        <f t="shared" si="38"/>
        <v>91.49249999999995</v>
      </c>
      <c r="V381" s="313">
        <f t="shared" si="44"/>
        <v>92.49249999999995</v>
      </c>
      <c r="X381" s="312"/>
      <c r="Y381" s="313"/>
      <c r="Z381" s="114">
        <f t="shared" si="45"/>
        <v>109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1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2"/>
        <v>8.3175000000000008</v>
      </c>
      <c r="S382" s="5">
        <v>815.11500000000012</v>
      </c>
      <c r="T382" s="313">
        <f t="shared" si="43"/>
        <v>906.60750000000007</v>
      </c>
      <c r="U382" s="15">
        <f t="shared" si="38"/>
        <v>91.49249999999995</v>
      </c>
      <c r="V382" s="313">
        <f t="shared" si="44"/>
        <v>92.49249999999995</v>
      </c>
      <c r="X382" s="312"/>
      <c r="Y382" s="313"/>
      <c r="Z382" s="114">
        <f t="shared" si="45"/>
        <v>109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1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2"/>
        <v>8.3175000000000008</v>
      </c>
      <c r="S383" s="5">
        <v>815.11500000000012</v>
      </c>
      <c r="T383" s="313">
        <f t="shared" si="43"/>
        <v>906.60750000000007</v>
      </c>
      <c r="U383" s="15">
        <f t="shared" si="38"/>
        <v>91.49249999999995</v>
      </c>
      <c r="V383" s="313">
        <f t="shared" si="44"/>
        <v>92.49249999999995</v>
      </c>
      <c r="X383" s="312"/>
      <c r="Y383" s="313"/>
      <c r="Z383" s="114">
        <f t="shared" si="45"/>
        <v>109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1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2"/>
        <v>8.3175000000000008</v>
      </c>
      <c r="S384" s="5">
        <v>815.11500000000012</v>
      </c>
      <c r="T384" s="313">
        <f t="shared" si="43"/>
        <v>906.60750000000007</v>
      </c>
      <c r="U384" s="15">
        <f t="shared" si="38"/>
        <v>91.49249999999995</v>
      </c>
      <c r="V384" s="313">
        <f t="shared" si="44"/>
        <v>92.49249999999995</v>
      </c>
      <c r="X384" s="312"/>
      <c r="Y384" s="313"/>
      <c r="Z384" s="114">
        <f t="shared" si="45"/>
        <v>109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1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2"/>
        <v>8.3175000000000008</v>
      </c>
      <c r="S385" s="5">
        <v>815.11500000000012</v>
      </c>
      <c r="T385" s="313">
        <f t="shared" si="43"/>
        <v>906.60750000000007</v>
      </c>
      <c r="U385" s="15">
        <f t="shared" si="38"/>
        <v>91.49249999999995</v>
      </c>
      <c r="V385" s="313">
        <f t="shared" si="44"/>
        <v>92.49249999999995</v>
      </c>
      <c r="X385" s="312"/>
      <c r="Y385" s="313"/>
      <c r="Z385" s="114">
        <f t="shared" si="45"/>
        <v>109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1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2"/>
        <v>8.3175000000000008</v>
      </c>
      <c r="S386" s="5">
        <v>815.11500000000012</v>
      </c>
      <c r="T386" s="313">
        <f t="shared" si="43"/>
        <v>906.60750000000007</v>
      </c>
      <c r="U386" s="15">
        <f t="shared" si="38"/>
        <v>91.49249999999995</v>
      </c>
      <c r="V386" s="313">
        <f t="shared" si="44"/>
        <v>92.49249999999995</v>
      </c>
      <c r="X386" s="312"/>
      <c r="Y386" s="313"/>
      <c r="Z386" s="114">
        <f t="shared" si="45"/>
        <v>109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1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2"/>
        <v>8.3175000000000008</v>
      </c>
      <c r="S387" s="5">
        <v>815.11500000000012</v>
      </c>
      <c r="T387" s="313">
        <f t="shared" si="43"/>
        <v>906.60750000000007</v>
      </c>
      <c r="U387" s="15">
        <f t="shared" si="38"/>
        <v>91.49249999999995</v>
      </c>
      <c r="V387" s="313">
        <f t="shared" si="44"/>
        <v>92.49249999999995</v>
      </c>
      <c r="X387" s="312"/>
      <c r="Y387" s="313"/>
      <c r="Z387" s="114">
        <f t="shared" si="45"/>
        <v>109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1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2"/>
        <v>8.3175000000000008</v>
      </c>
      <c r="S388" s="5">
        <v>815.11500000000012</v>
      </c>
      <c r="T388" s="313">
        <f t="shared" si="43"/>
        <v>906.60750000000007</v>
      </c>
      <c r="U388" s="15">
        <f t="shared" si="38"/>
        <v>91.49249999999995</v>
      </c>
      <c r="V388" s="313">
        <f t="shared" si="44"/>
        <v>92.49249999999995</v>
      </c>
      <c r="X388" s="312"/>
      <c r="Y388" s="313"/>
      <c r="Z388" s="114">
        <f t="shared" si="45"/>
        <v>109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1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2"/>
        <v>8.3175000000000008</v>
      </c>
      <c r="S389" s="5">
        <v>815.11500000000012</v>
      </c>
      <c r="T389" s="313">
        <f t="shared" si="43"/>
        <v>906.60750000000007</v>
      </c>
      <c r="U389" s="15">
        <f t="shared" si="38"/>
        <v>91.49249999999995</v>
      </c>
      <c r="V389" s="313">
        <f t="shared" si="44"/>
        <v>92.49249999999995</v>
      </c>
      <c r="X389" s="312"/>
      <c r="Y389" s="313"/>
      <c r="Z389" s="114">
        <f t="shared" si="45"/>
        <v>109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1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2"/>
        <v>8.3175000000000008</v>
      </c>
      <c r="S390" s="5">
        <v>815.11500000000012</v>
      </c>
      <c r="T390" s="313">
        <f t="shared" si="43"/>
        <v>906.60750000000007</v>
      </c>
      <c r="U390" s="15">
        <f t="shared" si="38"/>
        <v>91.49249999999995</v>
      </c>
      <c r="V390" s="313">
        <f t="shared" si="44"/>
        <v>92.49249999999995</v>
      </c>
      <c r="X390" s="312"/>
      <c r="Y390" s="313"/>
      <c r="Z390" s="114">
        <f t="shared" si="45"/>
        <v>109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1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2"/>
        <v>16.658333333333335</v>
      </c>
      <c r="S391" s="5">
        <v>1632.5166666666669</v>
      </c>
      <c r="T391" s="313">
        <f t="shared" si="43"/>
        <v>1815.7583333333334</v>
      </c>
      <c r="U391" s="15">
        <f t="shared" si="38"/>
        <v>183.24166666666656</v>
      </c>
      <c r="V391" s="313">
        <f t="shared" si="44"/>
        <v>184.24166666666656</v>
      </c>
      <c r="X391" s="312"/>
      <c r="Y391" s="313"/>
      <c r="Z391" s="114">
        <f t="shared" si="45"/>
        <v>109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1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2"/>
        <v>16.658333333333335</v>
      </c>
      <c r="S392" s="5">
        <v>1632.5166666666669</v>
      </c>
      <c r="T392" s="313">
        <f t="shared" si="43"/>
        <v>1815.7583333333334</v>
      </c>
      <c r="U392" s="15">
        <f t="shared" si="38"/>
        <v>183.24166666666656</v>
      </c>
      <c r="V392" s="313">
        <f t="shared" si="44"/>
        <v>184.24166666666656</v>
      </c>
      <c r="X392" s="312"/>
      <c r="Y392" s="313"/>
      <c r="Z392" s="114">
        <f t="shared" si="45"/>
        <v>109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1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2"/>
        <v>16.658333333333335</v>
      </c>
      <c r="S393" s="5">
        <v>1632.5166666666669</v>
      </c>
      <c r="T393" s="313">
        <f t="shared" si="43"/>
        <v>1815.7583333333334</v>
      </c>
      <c r="U393" s="15">
        <f t="shared" si="38"/>
        <v>183.24166666666656</v>
      </c>
      <c r="V393" s="313">
        <f t="shared" si="44"/>
        <v>184.24166666666656</v>
      </c>
      <c r="X393" s="312"/>
      <c r="Y393" s="313"/>
      <c r="Z393" s="114">
        <f t="shared" si="45"/>
        <v>109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1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2"/>
        <v>16.658333333333335</v>
      </c>
      <c r="S394" s="5">
        <v>1632.5166666666669</v>
      </c>
      <c r="T394" s="313">
        <f t="shared" si="43"/>
        <v>1815.7583333333334</v>
      </c>
      <c r="U394" s="15">
        <f t="shared" si="38"/>
        <v>183.24166666666656</v>
      </c>
      <c r="V394" s="313">
        <f t="shared" si="44"/>
        <v>184.24166666666656</v>
      </c>
      <c r="X394" s="312"/>
      <c r="Y394" s="313"/>
      <c r="Z394" s="114">
        <f t="shared" si="45"/>
        <v>109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1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2"/>
        <v>16.658333333333335</v>
      </c>
      <c r="S395" s="5">
        <v>1632.5166666666669</v>
      </c>
      <c r="T395" s="313">
        <f t="shared" si="43"/>
        <v>1815.7583333333334</v>
      </c>
      <c r="U395" s="15">
        <f t="shared" si="38"/>
        <v>183.24166666666656</v>
      </c>
      <c r="V395" s="313">
        <f t="shared" si="44"/>
        <v>184.24166666666656</v>
      </c>
      <c r="X395" s="312"/>
      <c r="Y395" s="313"/>
      <c r="Z395" s="114">
        <f t="shared" si="45"/>
        <v>109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1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2"/>
        <v>16.658333333333335</v>
      </c>
      <c r="S396" s="5">
        <v>1632.5166666666669</v>
      </c>
      <c r="T396" s="313">
        <f t="shared" si="43"/>
        <v>1815.7583333333334</v>
      </c>
      <c r="U396" s="15">
        <f t="shared" si="38"/>
        <v>183.24166666666656</v>
      </c>
      <c r="V396" s="313">
        <f t="shared" si="44"/>
        <v>184.24166666666656</v>
      </c>
      <c r="X396" s="312"/>
      <c r="Y396" s="313"/>
      <c r="Z396" s="114">
        <f t="shared" si="45"/>
        <v>109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1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2"/>
        <v>16.658333333333335</v>
      </c>
      <c r="S397" s="5">
        <v>1632.5166666666669</v>
      </c>
      <c r="T397" s="313">
        <f t="shared" si="43"/>
        <v>1815.7583333333334</v>
      </c>
      <c r="U397" s="15">
        <f t="shared" si="38"/>
        <v>183.24166666666656</v>
      </c>
      <c r="V397" s="313">
        <f t="shared" si="44"/>
        <v>184.24166666666656</v>
      </c>
      <c r="X397" s="312"/>
      <c r="Y397" s="313"/>
      <c r="Z397" s="114">
        <f t="shared" si="45"/>
        <v>109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1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2"/>
        <v>16.658333333333335</v>
      </c>
      <c r="S398" s="5">
        <v>1632.5166666666669</v>
      </c>
      <c r="T398" s="313">
        <f t="shared" si="43"/>
        <v>1815.7583333333334</v>
      </c>
      <c r="U398" s="15">
        <f t="shared" si="38"/>
        <v>183.24166666666656</v>
      </c>
      <c r="V398" s="313">
        <f t="shared" si="44"/>
        <v>184.24166666666656</v>
      </c>
      <c r="X398" s="312"/>
      <c r="Y398" s="313"/>
      <c r="Z398" s="114">
        <f t="shared" si="45"/>
        <v>109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6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7">(((N399)-1)/10)/12</f>
        <v>16.658333333333335</v>
      </c>
      <c r="S399" s="5">
        <v>1632.5166666666669</v>
      </c>
      <c r="T399" s="313">
        <f t="shared" ref="T399:T410" si="48">Z399*R399</f>
        <v>1815.7583333333334</v>
      </c>
      <c r="U399" s="15">
        <f t="shared" ref="U399:U410" si="49">T399-S399</f>
        <v>183.24166666666656</v>
      </c>
      <c r="V399" s="313">
        <f t="shared" ref="V399:V410" si="50">N399-T399</f>
        <v>184.24166666666656</v>
      </c>
      <c r="X399" s="312"/>
      <c r="Y399" s="313"/>
      <c r="Z399" s="114">
        <f t="shared" ref="Z399:Z410" si="51">IF((DATEDIF(G399,Z$4,"m"))&gt;=120,120,(DATEDIF(G399,Z$4,"m")))</f>
        <v>109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6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7"/>
        <v>16.658333333333335</v>
      </c>
      <c r="S400" s="5">
        <v>1632.5166666666669</v>
      </c>
      <c r="T400" s="313">
        <f t="shared" si="48"/>
        <v>1815.7583333333334</v>
      </c>
      <c r="U400" s="15">
        <f t="shared" si="49"/>
        <v>183.24166666666656</v>
      </c>
      <c r="V400" s="313">
        <f t="shared" si="50"/>
        <v>184.24166666666656</v>
      </c>
      <c r="X400" s="312"/>
      <c r="Y400" s="313"/>
      <c r="Z400" s="114">
        <f t="shared" si="51"/>
        <v>109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6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7"/>
        <v>34.93666666666666</v>
      </c>
      <c r="S401" s="5">
        <v>3563.5399999999995</v>
      </c>
      <c r="T401" s="313">
        <f t="shared" si="48"/>
        <v>3947.8433333333328</v>
      </c>
      <c r="U401" s="15">
        <f t="shared" si="49"/>
        <v>384.30333333333328</v>
      </c>
      <c r="V401" s="313">
        <f t="shared" si="50"/>
        <v>245.55666666666684</v>
      </c>
      <c r="W401" s="245">
        <v>9683</v>
      </c>
      <c r="X401" s="312"/>
      <c r="Y401" s="313"/>
      <c r="Z401" s="114">
        <f t="shared" si="51"/>
        <v>113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6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7"/>
        <v>34.93666666666666</v>
      </c>
      <c r="S402" s="5">
        <v>3563.5399999999995</v>
      </c>
      <c r="T402" s="313">
        <f t="shared" si="48"/>
        <v>3947.8433333333328</v>
      </c>
      <c r="U402" s="15">
        <f t="shared" si="49"/>
        <v>384.30333333333328</v>
      </c>
      <c r="V402" s="313">
        <f t="shared" si="50"/>
        <v>245.55666666666684</v>
      </c>
      <c r="W402" s="245">
        <v>9683</v>
      </c>
      <c r="X402" s="312"/>
      <c r="Y402" s="313"/>
      <c r="Z402" s="114">
        <f t="shared" si="51"/>
        <v>113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6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7"/>
        <v>34.93666666666666</v>
      </c>
      <c r="S403" s="5">
        <v>3563.5399999999995</v>
      </c>
      <c r="T403" s="313">
        <f t="shared" si="48"/>
        <v>3947.8433333333328</v>
      </c>
      <c r="U403" s="15">
        <f t="shared" si="49"/>
        <v>384.30333333333328</v>
      </c>
      <c r="V403" s="313">
        <f t="shared" si="50"/>
        <v>245.55666666666684</v>
      </c>
      <c r="W403" s="245">
        <v>9683</v>
      </c>
      <c r="X403" s="312"/>
      <c r="Y403" s="313"/>
      <c r="Z403" s="114">
        <f t="shared" si="51"/>
        <v>113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6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7"/>
        <v>16.657916666666669</v>
      </c>
      <c r="S404" s="5">
        <v>1699.1075000000003</v>
      </c>
      <c r="T404" s="313">
        <f t="shared" si="48"/>
        <v>1882.3445833333335</v>
      </c>
      <c r="U404" s="15">
        <f t="shared" si="49"/>
        <v>183.2370833333332</v>
      </c>
      <c r="V404" s="313">
        <f t="shared" si="50"/>
        <v>117.60541666666654</v>
      </c>
      <c r="W404" s="245">
        <v>9714</v>
      </c>
      <c r="X404" s="312"/>
      <c r="Y404" s="313"/>
      <c r="Z404" s="114">
        <f t="shared" si="51"/>
        <v>113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6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7"/>
        <v>63.405000000000001</v>
      </c>
      <c r="S405" s="5">
        <v>6150.2849999999999</v>
      </c>
      <c r="T405" s="313">
        <f t="shared" si="48"/>
        <v>6847.74</v>
      </c>
      <c r="U405" s="15">
        <f t="shared" si="49"/>
        <v>697.45499999999993</v>
      </c>
      <c r="V405" s="313">
        <f t="shared" si="50"/>
        <v>761.86000000000058</v>
      </c>
      <c r="W405" s="245">
        <v>10391</v>
      </c>
      <c r="X405" s="312"/>
      <c r="Y405" s="313"/>
      <c r="Z405" s="114">
        <f t="shared" si="51"/>
        <v>108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6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7"/>
        <v>33.244999999999997</v>
      </c>
      <c r="S406" s="5">
        <v>3224.7649999999999</v>
      </c>
      <c r="T406" s="313">
        <f t="shared" si="48"/>
        <v>3590.4599999999996</v>
      </c>
      <c r="U406" s="15">
        <f t="shared" si="49"/>
        <v>365.69499999999971</v>
      </c>
      <c r="V406" s="313">
        <f t="shared" si="50"/>
        <v>399.94000000000051</v>
      </c>
      <c r="W406" s="245">
        <v>10391</v>
      </c>
      <c r="X406" s="312"/>
      <c r="Y406" s="313"/>
      <c r="Z406" s="114">
        <f t="shared" si="51"/>
        <v>108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6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7"/>
        <v>6.7815000000000003</v>
      </c>
      <c r="S407" s="5">
        <v>651.024</v>
      </c>
      <c r="T407" s="313">
        <f t="shared" si="48"/>
        <v>725.62049999999999</v>
      </c>
      <c r="U407" s="15">
        <f t="shared" si="49"/>
        <v>74.596499999999992</v>
      </c>
      <c r="V407" s="313">
        <f t="shared" si="50"/>
        <v>89.15949999999998</v>
      </c>
      <c r="W407" s="245">
        <v>10414</v>
      </c>
      <c r="X407" s="312"/>
      <c r="Y407" s="313"/>
      <c r="Z407" s="114">
        <f t="shared" si="51"/>
        <v>107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6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7"/>
        <v>6.7815000000000003</v>
      </c>
      <c r="S408" s="5">
        <v>651.024</v>
      </c>
      <c r="T408" s="313">
        <f t="shared" si="48"/>
        <v>725.62049999999999</v>
      </c>
      <c r="U408" s="15">
        <f t="shared" si="49"/>
        <v>74.596499999999992</v>
      </c>
      <c r="V408" s="313">
        <f t="shared" si="50"/>
        <v>89.15949999999998</v>
      </c>
      <c r="W408" s="245">
        <v>10414</v>
      </c>
      <c r="X408" s="312"/>
      <c r="Y408" s="313"/>
      <c r="Z408" s="114">
        <f t="shared" si="51"/>
        <v>107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6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7"/>
        <v>6.7815000000000003</v>
      </c>
      <c r="S409" s="5">
        <v>651.024</v>
      </c>
      <c r="T409" s="313">
        <f t="shared" si="48"/>
        <v>725.62049999999999</v>
      </c>
      <c r="U409" s="15">
        <f t="shared" si="49"/>
        <v>74.596499999999992</v>
      </c>
      <c r="V409" s="313">
        <f t="shared" si="50"/>
        <v>89.15949999999998</v>
      </c>
      <c r="W409" s="245">
        <v>10414</v>
      </c>
      <c r="X409" s="312"/>
      <c r="Y409" s="313"/>
      <c r="Z409" s="114">
        <f t="shared" si="51"/>
        <v>107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6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7"/>
        <v>34.081499999999998</v>
      </c>
      <c r="S410" s="5">
        <v>3271.8239999999996</v>
      </c>
      <c r="T410" s="313">
        <f t="shared" si="48"/>
        <v>3646.7204999999999</v>
      </c>
      <c r="U410" s="15">
        <f t="shared" si="49"/>
        <v>374.89650000000029</v>
      </c>
      <c r="V410" s="313">
        <f t="shared" si="50"/>
        <v>444.0595000000003</v>
      </c>
      <c r="W410" s="245">
        <v>10394</v>
      </c>
      <c r="X410" s="312"/>
      <c r="Y410" s="313"/>
      <c r="Z410" s="114">
        <f t="shared" si="51"/>
        <v>107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2">SUM(O335:O410)</f>
        <v>0</v>
      </c>
      <c r="P411" s="26">
        <f t="shared" si="52"/>
        <v>0</v>
      </c>
      <c r="Q411" s="28"/>
      <c r="R411" s="26">
        <f t="shared" si="52"/>
        <v>3308.3794166666685</v>
      </c>
      <c r="S411" s="26">
        <v>331039.83958333294</v>
      </c>
      <c r="T411" s="26">
        <f t="shared" si="52"/>
        <v>367432.01316666667</v>
      </c>
      <c r="U411" s="26">
        <f t="shared" si="52"/>
        <v>36392.173583333351</v>
      </c>
      <c r="V411" s="26">
        <f t="shared" si="52"/>
        <v>29649.516833333324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3">+O411+O333</f>
        <v>0</v>
      </c>
      <c r="P413" s="29">
        <f t="shared" si="53"/>
        <v>0</v>
      </c>
      <c r="Q413" s="28"/>
      <c r="R413" s="29">
        <f t="shared" si="53"/>
        <v>3413.5182500000019</v>
      </c>
      <c r="S413" s="29">
        <v>2526332.390749997</v>
      </c>
      <c r="T413" s="29">
        <f t="shared" si="53"/>
        <v>2575425.764333331</v>
      </c>
      <c r="U413" s="29">
        <f t="shared" si="53"/>
        <v>49093.373583333349</v>
      </c>
      <c r="V413" s="29">
        <f t="shared" si="53"/>
        <v>30078.655666666644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4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5">(((N415)-1)/10)/12</f>
        <v>309.32499999999999</v>
      </c>
      <c r="S415" s="5">
        <v>29385.875</v>
      </c>
      <c r="T415" s="313">
        <f t="shared" ref="T415:T478" si="56">Z415*R415</f>
        <v>32788.449999999997</v>
      </c>
      <c r="U415" s="15">
        <f t="shared" ref="U415:U478" si="57">T415-S415</f>
        <v>3402.5749999999971</v>
      </c>
      <c r="V415" s="313">
        <f t="shared" ref="V415:V478" si="58">N415-T415</f>
        <v>4331.5500000000029</v>
      </c>
      <c r="W415" s="245">
        <v>10571</v>
      </c>
      <c r="X415" s="312"/>
      <c r="Y415" s="313"/>
      <c r="Z415" s="114">
        <f t="shared" ref="Z415:Z478" si="59">IF((DATEDIF(G415,Z$4,"m"))&gt;=120,120,(DATEDIF(G415,Z$4,"m")))</f>
        <v>106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4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5"/>
        <v>39.219000000000001</v>
      </c>
      <c r="S416" s="5">
        <v>3647.3670000000002</v>
      </c>
      <c r="T416" s="313">
        <f t="shared" si="56"/>
        <v>4078.7760000000003</v>
      </c>
      <c r="U416" s="15">
        <f t="shared" si="57"/>
        <v>431.40900000000011</v>
      </c>
      <c r="V416" s="313">
        <f t="shared" si="58"/>
        <v>628.50399999999945</v>
      </c>
      <c r="W416" s="245">
        <v>10793</v>
      </c>
      <c r="X416" s="312"/>
      <c r="Y416" s="313"/>
      <c r="Z416" s="114">
        <f t="shared" si="59"/>
        <v>104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4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5"/>
        <v>33.486666666666672</v>
      </c>
      <c r="S417" s="5">
        <v>3114.2600000000007</v>
      </c>
      <c r="T417" s="313">
        <f t="shared" si="56"/>
        <v>3482.6133333333337</v>
      </c>
      <c r="U417" s="15">
        <f t="shared" si="57"/>
        <v>368.35333333333301</v>
      </c>
      <c r="V417" s="313">
        <f t="shared" si="58"/>
        <v>536.78666666666641</v>
      </c>
      <c r="W417" s="245">
        <v>10793</v>
      </c>
      <c r="X417" s="312"/>
      <c r="Y417" s="313"/>
      <c r="Z417" s="114">
        <f t="shared" si="59"/>
        <v>104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4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5"/>
        <v>9.5519999999999996</v>
      </c>
      <c r="S418" s="5">
        <v>888.33600000000001</v>
      </c>
      <c r="T418" s="313">
        <f t="shared" si="56"/>
        <v>993.4079999999999</v>
      </c>
      <c r="U418" s="15">
        <f t="shared" si="57"/>
        <v>105.07199999999989</v>
      </c>
      <c r="V418" s="313">
        <f t="shared" si="58"/>
        <v>153.83200000000011</v>
      </c>
      <c r="W418" s="245">
        <v>10793</v>
      </c>
      <c r="X418" s="312"/>
      <c r="Y418" s="313"/>
      <c r="Z418" s="114">
        <f t="shared" si="59"/>
        <v>104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4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5"/>
        <v>9.5519999999999996</v>
      </c>
      <c r="S419" s="5">
        <v>888.33600000000001</v>
      </c>
      <c r="T419" s="313">
        <f t="shared" si="56"/>
        <v>993.4079999999999</v>
      </c>
      <c r="U419" s="15">
        <f t="shared" si="57"/>
        <v>105.07199999999989</v>
      </c>
      <c r="V419" s="313">
        <f t="shared" si="58"/>
        <v>153.83200000000011</v>
      </c>
      <c r="W419" s="245">
        <v>10793</v>
      </c>
      <c r="X419" s="312"/>
      <c r="Y419" s="313"/>
      <c r="Z419" s="114">
        <f t="shared" si="59"/>
        <v>104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4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5"/>
        <v>45.753666666666668</v>
      </c>
      <c r="S420" s="5">
        <v>4255.0910000000003</v>
      </c>
      <c r="T420" s="313">
        <f t="shared" si="56"/>
        <v>4758.3813333333337</v>
      </c>
      <c r="U420" s="15">
        <f t="shared" si="57"/>
        <v>503.29033333333336</v>
      </c>
      <c r="V420" s="313">
        <f t="shared" si="58"/>
        <v>733.05866666666589</v>
      </c>
      <c r="W420" s="245">
        <v>10793</v>
      </c>
      <c r="X420" s="312"/>
      <c r="Y420" s="313"/>
      <c r="Z420" s="114">
        <f t="shared" si="59"/>
        <v>104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4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5"/>
        <v>45.753666666666668</v>
      </c>
      <c r="S421" s="5">
        <v>4255.0910000000003</v>
      </c>
      <c r="T421" s="313">
        <f t="shared" si="56"/>
        <v>4758.3813333333337</v>
      </c>
      <c r="U421" s="15">
        <f t="shared" si="57"/>
        <v>503.29033333333336</v>
      </c>
      <c r="V421" s="313">
        <f t="shared" si="58"/>
        <v>733.05866666666589</v>
      </c>
      <c r="W421" s="245">
        <v>10793</v>
      </c>
      <c r="X421" s="312"/>
      <c r="Y421" s="313"/>
      <c r="Z421" s="114">
        <f t="shared" si="59"/>
        <v>104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4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5"/>
        <v>50.616000000000007</v>
      </c>
      <c r="S422" s="5">
        <v>4707.2880000000005</v>
      </c>
      <c r="T422" s="313">
        <f t="shared" si="56"/>
        <v>5264.0640000000003</v>
      </c>
      <c r="U422" s="15">
        <f t="shared" si="57"/>
        <v>556.77599999999984</v>
      </c>
      <c r="V422" s="313">
        <f t="shared" si="58"/>
        <v>810.85599999999977</v>
      </c>
      <c r="W422" s="245">
        <v>10793</v>
      </c>
      <c r="X422" s="312"/>
      <c r="Y422" s="313"/>
      <c r="Z422" s="114">
        <f t="shared" si="59"/>
        <v>104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4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5"/>
        <v>50.616000000000007</v>
      </c>
      <c r="S423" s="5">
        <v>4707.2880000000005</v>
      </c>
      <c r="T423" s="313">
        <f t="shared" si="56"/>
        <v>5264.0640000000003</v>
      </c>
      <c r="U423" s="15">
        <f t="shared" si="57"/>
        <v>556.77599999999984</v>
      </c>
      <c r="V423" s="313">
        <f t="shared" si="58"/>
        <v>810.85599999999977</v>
      </c>
      <c r="W423" s="245">
        <v>10793</v>
      </c>
      <c r="X423" s="312"/>
      <c r="Y423" s="313"/>
      <c r="Z423" s="114">
        <f t="shared" si="59"/>
        <v>104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4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5"/>
        <v>50.616000000000007</v>
      </c>
      <c r="S424" s="5">
        <v>4707.2880000000005</v>
      </c>
      <c r="T424" s="313">
        <f t="shared" si="56"/>
        <v>5264.0640000000003</v>
      </c>
      <c r="U424" s="15">
        <f t="shared" si="57"/>
        <v>556.77599999999984</v>
      </c>
      <c r="V424" s="313">
        <f t="shared" si="58"/>
        <v>810.85599999999977</v>
      </c>
      <c r="W424" s="245">
        <v>10793</v>
      </c>
      <c r="X424" s="312"/>
      <c r="Y424" s="313"/>
      <c r="Z424" s="114">
        <f t="shared" si="59"/>
        <v>104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4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5"/>
        <v>4.9989999999999997</v>
      </c>
      <c r="S425" s="5">
        <v>464.90699999999998</v>
      </c>
      <c r="T425" s="135">
        <f t="shared" si="56"/>
        <v>519.89599999999996</v>
      </c>
      <c r="U425" s="15">
        <f t="shared" si="57"/>
        <v>54.988999999999976</v>
      </c>
      <c r="V425" s="135">
        <f t="shared" si="58"/>
        <v>80.984000000000037</v>
      </c>
      <c r="W425" s="103">
        <v>10793</v>
      </c>
      <c r="X425" s="136"/>
      <c r="Y425" s="135"/>
      <c r="Z425" s="114">
        <f t="shared" si="59"/>
        <v>104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4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5"/>
        <v>4.9989999999999997</v>
      </c>
      <c r="S426" s="5">
        <v>464.90699999999998</v>
      </c>
      <c r="T426" s="135">
        <f t="shared" si="56"/>
        <v>519.89599999999996</v>
      </c>
      <c r="U426" s="15">
        <f t="shared" si="57"/>
        <v>54.988999999999976</v>
      </c>
      <c r="V426" s="135">
        <f t="shared" si="58"/>
        <v>80.984000000000037</v>
      </c>
      <c r="W426" s="103">
        <v>10793</v>
      </c>
      <c r="X426" s="136"/>
      <c r="Y426" s="135"/>
      <c r="Z426" s="114">
        <f t="shared" si="59"/>
        <v>104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4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5"/>
        <v>4.9989999999999997</v>
      </c>
      <c r="S427" s="5">
        <v>464.90699999999998</v>
      </c>
      <c r="T427" s="135">
        <f t="shared" si="56"/>
        <v>519.89599999999996</v>
      </c>
      <c r="U427" s="15">
        <f t="shared" si="57"/>
        <v>54.988999999999976</v>
      </c>
      <c r="V427" s="135">
        <f t="shared" si="58"/>
        <v>80.984000000000037</v>
      </c>
      <c r="W427" s="103">
        <v>10793</v>
      </c>
      <c r="X427" s="136"/>
      <c r="Y427" s="135"/>
      <c r="Z427" s="114">
        <f t="shared" si="59"/>
        <v>104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4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5"/>
        <v>4.9989999999999997</v>
      </c>
      <c r="S428" s="5">
        <v>464.90699999999998</v>
      </c>
      <c r="T428" s="135">
        <f t="shared" si="56"/>
        <v>519.89599999999996</v>
      </c>
      <c r="U428" s="15">
        <f t="shared" si="57"/>
        <v>54.988999999999976</v>
      </c>
      <c r="V428" s="135">
        <f t="shared" si="58"/>
        <v>80.984000000000037</v>
      </c>
      <c r="W428" s="103">
        <v>10793</v>
      </c>
      <c r="X428" s="136"/>
      <c r="Y428" s="135"/>
      <c r="Z428" s="114">
        <f t="shared" si="59"/>
        <v>104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4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5"/>
        <v>13.138333333333334</v>
      </c>
      <c r="S429" s="5">
        <v>1221.865</v>
      </c>
      <c r="T429" s="143">
        <f t="shared" si="56"/>
        <v>1366.3866666666668</v>
      </c>
      <c r="U429" s="15">
        <f t="shared" si="57"/>
        <v>144.52166666666676</v>
      </c>
      <c r="V429" s="143">
        <f t="shared" si="58"/>
        <v>211.21333333333314</v>
      </c>
      <c r="W429" s="141">
        <v>10793</v>
      </c>
      <c r="X429" s="144"/>
      <c r="Y429" s="143"/>
      <c r="Z429" s="145">
        <f t="shared" si="59"/>
        <v>104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4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5"/>
        <v>13.138333333333334</v>
      </c>
      <c r="S430" s="5">
        <v>1221.865</v>
      </c>
      <c r="T430" s="143">
        <f t="shared" si="56"/>
        <v>1366.3866666666668</v>
      </c>
      <c r="U430" s="15">
        <f t="shared" si="57"/>
        <v>144.52166666666676</v>
      </c>
      <c r="V430" s="143">
        <f t="shared" si="58"/>
        <v>211.21333333333314</v>
      </c>
      <c r="W430" s="141">
        <v>10793</v>
      </c>
      <c r="X430" s="144"/>
      <c r="Y430" s="143"/>
      <c r="Z430" s="145">
        <f t="shared" si="59"/>
        <v>104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4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5"/>
        <v>13.138333333333334</v>
      </c>
      <c r="S431" s="5">
        <v>1221.865</v>
      </c>
      <c r="T431" s="143">
        <f t="shared" si="56"/>
        <v>1366.3866666666668</v>
      </c>
      <c r="U431" s="15">
        <f t="shared" si="57"/>
        <v>144.52166666666676</v>
      </c>
      <c r="V431" s="143">
        <f t="shared" si="58"/>
        <v>211.21333333333314</v>
      </c>
      <c r="W431" s="141">
        <v>10793</v>
      </c>
      <c r="X431" s="144"/>
      <c r="Y431" s="143"/>
      <c r="Z431" s="145">
        <f t="shared" si="59"/>
        <v>104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4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5"/>
        <v>13.138333333333334</v>
      </c>
      <c r="S432" s="5">
        <v>1221.865</v>
      </c>
      <c r="T432" s="143">
        <f t="shared" si="56"/>
        <v>1366.3866666666668</v>
      </c>
      <c r="U432" s="15">
        <f t="shared" si="57"/>
        <v>144.52166666666676</v>
      </c>
      <c r="V432" s="143">
        <f t="shared" si="58"/>
        <v>211.21333333333314</v>
      </c>
      <c r="W432" s="141">
        <v>10793</v>
      </c>
      <c r="X432" s="144"/>
      <c r="Y432" s="143"/>
      <c r="Z432" s="145">
        <f t="shared" si="59"/>
        <v>104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4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5"/>
        <v>13.138333333333334</v>
      </c>
      <c r="S433" s="5">
        <v>1235.0033333333333</v>
      </c>
      <c r="T433" s="143">
        <f t="shared" si="56"/>
        <v>1379.5250000000001</v>
      </c>
      <c r="U433" s="15">
        <f t="shared" si="57"/>
        <v>144.52166666666676</v>
      </c>
      <c r="V433" s="143">
        <f t="shared" si="58"/>
        <v>198.07499999999982</v>
      </c>
      <c r="W433" s="141">
        <v>10793</v>
      </c>
      <c r="X433" s="144"/>
      <c r="Y433" s="143"/>
      <c r="Z433" s="145">
        <f t="shared" si="59"/>
        <v>105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4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5"/>
        <v>24.786666666666665</v>
      </c>
      <c r="S434" s="5">
        <v>2305.16</v>
      </c>
      <c r="T434" s="153">
        <f t="shared" si="56"/>
        <v>2577.813333333333</v>
      </c>
      <c r="U434" s="15">
        <f t="shared" si="57"/>
        <v>272.65333333333319</v>
      </c>
      <c r="V434" s="153">
        <f t="shared" si="58"/>
        <v>397.58666666666704</v>
      </c>
      <c r="W434" s="152">
        <v>10793</v>
      </c>
      <c r="X434" s="154"/>
      <c r="Y434" s="153"/>
      <c r="Z434" s="155">
        <f t="shared" si="59"/>
        <v>104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4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5"/>
        <v>24.786666666666665</v>
      </c>
      <c r="S435" s="5">
        <v>2305.16</v>
      </c>
      <c r="T435" s="153">
        <f t="shared" si="56"/>
        <v>2577.813333333333</v>
      </c>
      <c r="U435" s="15">
        <f t="shared" si="57"/>
        <v>272.65333333333319</v>
      </c>
      <c r="V435" s="153">
        <f t="shared" si="58"/>
        <v>397.58666666666704</v>
      </c>
      <c r="W435" s="152">
        <v>10793</v>
      </c>
      <c r="X435" s="154"/>
      <c r="Y435" s="153"/>
      <c r="Z435" s="155">
        <f t="shared" si="59"/>
        <v>104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4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5"/>
        <v>24.786666666666665</v>
      </c>
      <c r="S436" s="5">
        <v>2305.16</v>
      </c>
      <c r="T436" s="153">
        <f t="shared" si="56"/>
        <v>2577.813333333333</v>
      </c>
      <c r="U436" s="15">
        <f t="shared" si="57"/>
        <v>272.65333333333319</v>
      </c>
      <c r="V436" s="153">
        <f t="shared" si="58"/>
        <v>397.58666666666704</v>
      </c>
      <c r="W436" s="152">
        <v>10793</v>
      </c>
      <c r="X436" s="154"/>
      <c r="Y436" s="153"/>
      <c r="Z436" s="155">
        <f t="shared" si="59"/>
        <v>104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4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5"/>
        <v>24.786666666666665</v>
      </c>
      <c r="S437" s="5">
        <v>2305.16</v>
      </c>
      <c r="T437" s="153">
        <f t="shared" si="56"/>
        <v>2577.813333333333</v>
      </c>
      <c r="U437" s="15">
        <f t="shared" si="57"/>
        <v>272.65333333333319</v>
      </c>
      <c r="V437" s="153">
        <f t="shared" si="58"/>
        <v>397.58666666666704</v>
      </c>
      <c r="W437" s="152">
        <v>10793</v>
      </c>
      <c r="X437" s="154"/>
      <c r="Y437" s="153"/>
      <c r="Z437" s="155">
        <f t="shared" si="59"/>
        <v>104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4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5"/>
        <v>24.786666666666665</v>
      </c>
      <c r="S438" s="5">
        <v>2305.16</v>
      </c>
      <c r="T438" s="153">
        <f t="shared" si="56"/>
        <v>2577.813333333333</v>
      </c>
      <c r="U438" s="15">
        <f t="shared" si="57"/>
        <v>272.65333333333319</v>
      </c>
      <c r="V438" s="153">
        <f t="shared" si="58"/>
        <v>397.58666666666704</v>
      </c>
      <c r="W438" s="152">
        <v>10793</v>
      </c>
      <c r="X438" s="154"/>
      <c r="Y438" s="153"/>
      <c r="Z438" s="155">
        <f t="shared" si="59"/>
        <v>104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4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5"/>
        <v>11.543333333333335</v>
      </c>
      <c r="S439" s="5">
        <v>1073.5300000000002</v>
      </c>
      <c r="T439" s="135">
        <f t="shared" si="56"/>
        <v>1200.5066666666669</v>
      </c>
      <c r="U439" s="15">
        <f t="shared" si="57"/>
        <v>126.97666666666669</v>
      </c>
      <c r="V439" s="135">
        <f t="shared" si="58"/>
        <v>185.69333333333316</v>
      </c>
      <c r="W439" s="103">
        <v>10793</v>
      </c>
      <c r="X439" s="136"/>
      <c r="Y439" s="135"/>
      <c r="Z439" s="114">
        <f t="shared" si="59"/>
        <v>104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4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5"/>
        <v>2.1183333333333332</v>
      </c>
      <c r="S440" s="5">
        <v>197.005</v>
      </c>
      <c r="T440" s="135">
        <f t="shared" si="56"/>
        <v>220.30666666666664</v>
      </c>
      <c r="U440" s="15">
        <f t="shared" si="57"/>
        <v>23.301666666666648</v>
      </c>
      <c r="V440" s="135">
        <f t="shared" si="58"/>
        <v>34.893333333333345</v>
      </c>
      <c r="W440" s="103">
        <v>10793</v>
      </c>
      <c r="X440" s="136"/>
      <c r="Y440" s="135"/>
      <c r="Z440" s="114">
        <f t="shared" si="59"/>
        <v>104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4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5"/>
        <v>2.1183333333333332</v>
      </c>
      <c r="S441" s="5">
        <v>197.005</v>
      </c>
      <c r="T441" s="135">
        <f t="shared" si="56"/>
        <v>220.30666666666664</v>
      </c>
      <c r="U441" s="15">
        <f t="shared" si="57"/>
        <v>23.301666666666648</v>
      </c>
      <c r="V441" s="135">
        <f t="shared" si="58"/>
        <v>34.893333333333345</v>
      </c>
      <c r="W441" s="103">
        <v>10793</v>
      </c>
      <c r="X441" s="136"/>
      <c r="Y441" s="135"/>
      <c r="Z441" s="114">
        <f t="shared" si="59"/>
        <v>104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4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5"/>
        <v>2.1183333333333332</v>
      </c>
      <c r="S442" s="5">
        <v>197.005</v>
      </c>
      <c r="T442" s="135">
        <f t="shared" si="56"/>
        <v>220.30666666666664</v>
      </c>
      <c r="U442" s="15">
        <f t="shared" si="57"/>
        <v>23.301666666666648</v>
      </c>
      <c r="V442" s="135">
        <f t="shared" si="58"/>
        <v>34.893333333333345</v>
      </c>
      <c r="W442" s="103">
        <v>10793</v>
      </c>
      <c r="X442" s="136"/>
      <c r="Y442" s="135"/>
      <c r="Z442" s="114">
        <f t="shared" si="59"/>
        <v>104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4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5"/>
        <v>36.425333333333334</v>
      </c>
      <c r="S443" s="5">
        <v>3387.556</v>
      </c>
      <c r="T443" s="135">
        <f t="shared" si="56"/>
        <v>3788.2346666666667</v>
      </c>
      <c r="U443" s="15">
        <f t="shared" si="57"/>
        <v>400.67866666666669</v>
      </c>
      <c r="V443" s="135">
        <f t="shared" si="58"/>
        <v>583.80533333333324</v>
      </c>
      <c r="W443" s="103">
        <v>10793</v>
      </c>
      <c r="X443" s="136"/>
      <c r="Y443" s="135"/>
      <c r="Z443" s="114">
        <f t="shared" si="59"/>
        <v>104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4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5"/>
        <v>36.425333333333334</v>
      </c>
      <c r="S444" s="5">
        <v>3387.556</v>
      </c>
      <c r="T444" s="135">
        <f t="shared" si="56"/>
        <v>3788.2346666666667</v>
      </c>
      <c r="U444" s="15">
        <f t="shared" si="57"/>
        <v>400.67866666666669</v>
      </c>
      <c r="V444" s="135">
        <f t="shared" si="58"/>
        <v>583.80533333333324</v>
      </c>
      <c r="W444" s="103">
        <v>10793</v>
      </c>
      <c r="X444" s="136"/>
      <c r="Y444" s="135"/>
      <c r="Z444" s="114">
        <f t="shared" si="59"/>
        <v>104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4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5"/>
        <v>36.425333333333334</v>
      </c>
      <c r="S445" s="5">
        <v>3387.556</v>
      </c>
      <c r="T445" s="135">
        <f t="shared" si="56"/>
        <v>3788.2346666666667</v>
      </c>
      <c r="U445" s="15">
        <f t="shared" si="57"/>
        <v>400.67866666666669</v>
      </c>
      <c r="V445" s="135">
        <f t="shared" si="58"/>
        <v>583.80533333333324</v>
      </c>
      <c r="W445" s="103">
        <v>10793</v>
      </c>
      <c r="X445" s="136"/>
      <c r="Y445" s="135"/>
      <c r="Z445" s="114">
        <f t="shared" si="59"/>
        <v>104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4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5"/>
        <v>36.425333333333334</v>
      </c>
      <c r="S446" s="5">
        <v>3387.556</v>
      </c>
      <c r="T446" s="135">
        <f t="shared" si="56"/>
        <v>3788.2346666666667</v>
      </c>
      <c r="U446" s="15">
        <f t="shared" si="57"/>
        <v>400.67866666666669</v>
      </c>
      <c r="V446" s="135">
        <f t="shared" si="58"/>
        <v>583.80533333333324</v>
      </c>
      <c r="W446" s="103">
        <v>10793</v>
      </c>
      <c r="X446" s="136"/>
      <c r="Y446" s="135"/>
      <c r="Z446" s="114">
        <f t="shared" si="59"/>
        <v>104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4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5"/>
        <v>55.694833333333328</v>
      </c>
      <c r="S447" s="5">
        <v>5123.9246666666659</v>
      </c>
      <c r="T447" s="135">
        <f t="shared" si="56"/>
        <v>5736.5678333333326</v>
      </c>
      <c r="U447" s="15">
        <f t="shared" si="57"/>
        <v>612.64316666666673</v>
      </c>
      <c r="V447" s="135">
        <f t="shared" si="58"/>
        <v>947.81216666666751</v>
      </c>
      <c r="W447" s="103">
        <v>10899</v>
      </c>
      <c r="X447" s="136"/>
      <c r="Y447" s="135"/>
      <c r="Z447" s="114">
        <f t="shared" si="59"/>
        <v>103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4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5"/>
        <v>4.8250000000000002</v>
      </c>
      <c r="S448" s="5">
        <v>443.90000000000003</v>
      </c>
      <c r="T448" s="135">
        <f t="shared" si="56"/>
        <v>496.97500000000002</v>
      </c>
      <c r="U448" s="15">
        <f t="shared" si="57"/>
        <v>53.074999999999989</v>
      </c>
      <c r="V448" s="135">
        <f t="shared" si="58"/>
        <v>83.024999999999977</v>
      </c>
      <c r="W448" s="103">
        <v>10899</v>
      </c>
      <c r="X448" s="136"/>
      <c r="Y448" s="135"/>
      <c r="Z448" s="114">
        <f t="shared" si="59"/>
        <v>103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4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5"/>
        <v>40.166333333333334</v>
      </c>
      <c r="S449" s="5">
        <v>3695.3026666666669</v>
      </c>
      <c r="T449" s="135">
        <f t="shared" si="56"/>
        <v>4137.132333333333</v>
      </c>
      <c r="U449" s="15">
        <f t="shared" si="57"/>
        <v>441.82966666666607</v>
      </c>
      <c r="V449" s="135">
        <f t="shared" si="58"/>
        <v>683.82766666666703</v>
      </c>
      <c r="W449" s="103">
        <v>10899</v>
      </c>
      <c r="X449" s="136"/>
      <c r="Y449" s="135"/>
      <c r="Z449" s="114">
        <f t="shared" si="59"/>
        <v>103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4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5"/>
        <v>42.061</v>
      </c>
      <c r="S450" s="5">
        <v>3869.6120000000001</v>
      </c>
      <c r="T450" s="135">
        <f t="shared" si="56"/>
        <v>4332.2830000000004</v>
      </c>
      <c r="U450" s="15">
        <f t="shared" si="57"/>
        <v>462.67100000000028</v>
      </c>
      <c r="V450" s="135">
        <f t="shared" si="58"/>
        <v>716.03699999999935</v>
      </c>
      <c r="W450" s="103">
        <v>10899</v>
      </c>
      <c r="X450" s="136"/>
      <c r="Y450" s="135"/>
      <c r="Z450" s="114">
        <f t="shared" si="59"/>
        <v>103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4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5"/>
        <v>19.035</v>
      </c>
      <c r="S451" s="5">
        <v>1751.22</v>
      </c>
      <c r="T451" s="135">
        <f t="shared" si="56"/>
        <v>1960.605</v>
      </c>
      <c r="U451" s="15">
        <f t="shared" si="57"/>
        <v>209.38499999999999</v>
      </c>
      <c r="V451" s="135">
        <f t="shared" si="58"/>
        <v>324.5949999999998</v>
      </c>
      <c r="W451" s="103">
        <v>10899</v>
      </c>
      <c r="X451" s="136"/>
      <c r="Y451" s="135"/>
      <c r="Z451" s="114">
        <f t="shared" si="59"/>
        <v>103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4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5"/>
        <v>13.354833333333332</v>
      </c>
      <c r="S452" s="5">
        <v>1228.6446666666666</v>
      </c>
      <c r="T452" s="135">
        <f t="shared" si="56"/>
        <v>1375.5478333333331</v>
      </c>
      <c r="U452" s="15">
        <f t="shared" si="57"/>
        <v>146.90316666666649</v>
      </c>
      <c r="V452" s="135">
        <f t="shared" si="58"/>
        <v>228.03216666666685</v>
      </c>
      <c r="W452" s="103">
        <v>10899</v>
      </c>
      <c r="X452" s="136"/>
      <c r="Y452" s="135"/>
      <c r="Z452" s="114">
        <f t="shared" si="59"/>
        <v>103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4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5"/>
        <v>32.70366666666667</v>
      </c>
      <c r="S453" s="5">
        <v>3008.7373333333335</v>
      </c>
      <c r="T453" s="135">
        <f t="shared" si="56"/>
        <v>3368.4776666666671</v>
      </c>
      <c r="U453" s="15">
        <f t="shared" si="57"/>
        <v>359.74033333333364</v>
      </c>
      <c r="V453" s="135">
        <f t="shared" si="58"/>
        <v>556.96233333333294</v>
      </c>
      <c r="X453" s="136"/>
      <c r="Y453" s="135"/>
      <c r="Z453" s="114">
        <f t="shared" si="59"/>
        <v>103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4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5"/>
        <v>18.986666666666668</v>
      </c>
      <c r="S454" s="5">
        <v>1727.7866666666669</v>
      </c>
      <c r="T454" s="135">
        <f t="shared" si="56"/>
        <v>1936.64</v>
      </c>
      <c r="U454" s="15">
        <f t="shared" si="57"/>
        <v>208.85333333333324</v>
      </c>
      <c r="V454" s="135">
        <f t="shared" si="58"/>
        <v>342.76</v>
      </c>
      <c r="W454" s="103">
        <v>11040</v>
      </c>
      <c r="X454" s="136"/>
      <c r="Y454" s="135"/>
      <c r="Z454" s="114">
        <f t="shared" si="59"/>
        <v>102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4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5"/>
        <v>18.986666666666668</v>
      </c>
      <c r="S455" s="5">
        <v>1727.7866666666669</v>
      </c>
      <c r="T455" s="135">
        <f t="shared" si="56"/>
        <v>1936.64</v>
      </c>
      <c r="U455" s="15">
        <f t="shared" si="57"/>
        <v>208.85333333333324</v>
      </c>
      <c r="V455" s="135">
        <f t="shared" si="58"/>
        <v>342.76</v>
      </c>
      <c r="W455" s="103">
        <v>11040</v>
      </c>
      <c r="X455" s="136"/>
      <c r="Y455" s="135"/>
      <c r="Z455" s="114">
        <f t="shared" si="59"/>
        <v>102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4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5"/>
        <v>18.986666666666668</v>
      </c>
      <c r="S456" s="5">
        <v>1727.7866666666669</v>
      </c>
      <c r="T456" s="135">
        <f t="shared" si="56"/>
        <v>1936.64</v>
      </c>
      <c r="U456" s="15">
        <f t="shared" si="57"/>
        <v>208.85333333333324</v>
      </c>
      <c r="V456" s="135">
        <f t="shared" si="58"/>
        <v>342.76</v>
      </c>
      <c r="W456" s="103">
        <v>11040</v>
      </c>
      <c r="X456" s="136"/>
      <c r="Y456" s="135"/>
      <c r="Z456" s="114">
        <f t="shared" si="59"/>
        <v>102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4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5"/>
        <v>18.986666666666668</v>
      </c>
      <c r="S457" s="5">
        <v>1727.7866666666669</v>
      </c>
      <c r="T457" s="135">
        <f t="shared" si="56"/>
        <v>1936.64</v>
      </c>
      <c r="U457" s="15">
        <f t="shared" si="57"/>
        <v>208.85333333333324</v>
      </c>
      <c r="V457" s="135">
        <f t="shared" si="58"/>
        <v>342.76</v>
      </c>
      <c r="W457" s="103">
        <v>11040</v>
      </c>
      <c r="X457" s="136"/>
      <c r="Y457" s="135"/>
      <c r="Z457" s="114">
        <f t="shared" si="59"/>
        <v>102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4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5"/>
        <v>18.986666666666668</v>
      </c>
      <c r="S458" s="5">
        <v>1727.7866666666669</v>
      </c>
      <c r="T458" s="135">
        <f t="shared" si="56"/>
        <v>1936.64</v>
      </c>
      <c r="U458" s="15">
        <f t="shared" si="57"/>
        <v>208.85333333333324</v>
      </c>
      <c r="V458" s="135">
        <f t="shared" si="58"/>
        <v>342.76</v>
      </c>
      <c r="W458" s="103">
        <v>11040</v>
      </c>
      <c r="X458" s="136"/>
      <c r="Y458" s="135"/>
      <c r="Z458" s="114">
        <f t="shared" si="59"/>
        <v>102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4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5"/>
        <v>21.441999999999997</v>
      </c>
      <c r="S459" s="5">
        <v>1951.2219999999998</v>
      </c>
      <c r="T459" s="313">
        <f t="shared" si="56"/>
        <v>2187.0839999999998</v>
      </c>
      <c r="U459" s="15">
        <f t="shared" si="57"/>
        <v>235.86200000000008</v>
      </c>
      <c r="V459" s="313">
        <f t="shared" si="58"/>
        <v>386.95600000000013</v>
      </c>
      <c r="W459" s="245">
        <v>11040</v>
      </c>
      <c r="X459" s="312"/>
      <c r="Y459" s="313"/>
      <c r="Z459" s="114">
        <f t="shared" si="59"/>
        <v>102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4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5"/>
        <v>21.441999999999997</v>
      </c>
      <c r="S460" s="5">
        <v>1951.2219999999998</v>
      </c>
      <c r="T460" s="313">
        <f t="shared" si="56"/>
        <v>2187.0839999999998</v>
      </c>
      <c r="U460" s="15">
        <f t="shared" si="57"/>
        <v>235.86200000000008</v>
      </c>
      <c r="V460" s="313">
        <f t="shared" si="58"/>
        <v>386.95600000000013</v>
      </c>
      <c r="W460" s="245">
        <v>11040</v>
      </c>
      <c r="X460" s="312"/>
      <c r="Y460" s="313"/>
      <c r="Z460" s="114">
        <f t="shared" si="59"/>
        <v>102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4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5"/>
        <v>21.441999999999997</v>
      </c>
      <c r="S461" s="5">
        <v>1951.2219999999998</v>
      </c>
      <c r="T461" s="313">
        <f t="shared" si="56"/>
        <v>2187.0839999999998</v>
      </c>
      <c r="U461" s="15">
        <f t="shared" si="57"/>
        <v>235.86200000000008</v>
      </c>
      <c r="V461" s="313">
        <f t="shared" si="58"/>
        <v>386.95600000000013</v>
      </c>
      <c r="W461" s="245">
        <v>11040</v>
      </c>
      <c r="X461" s="312"/>
      <c r="Y461" s="313"/>
      <c r="Z461" s="114">
        <f t="shared" si="59"/>
        <v>102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4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5"/>
        <v>21.441999999999997</v>
      </c>
      <c r="S462" s="5">
        <v>1951.2219999999998</v>
      </c>
      <c r="T462" s="313">
        <f t="shared" si="56"/>
        <v>2187.0839999999998</v>
      </c>
      <c r="U462" s="15">
        <f t="shared" si="57"/>
        <v>235.86200000000008</v>
      </c>
      <c r="V462" s="313">
        <f t="shared" si="58"/>
        <v>386.95600000000013</v>
      </c>
      <c r="W462" s="245">
        <v>11040</v>
      </c>
      <c r="X462" s="312"/>
      <c r="Y462" s="313"/>
      <c r="Z462" s="114">
        <f t="shared" si="59"/>
        <v>102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4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5"/>
        <v>21.441999999999997</v>
      </c>
      <c r="S463" s="5">
        <v>1951.2219999999998</v>
      </c>
      <c r="T463" s="313">
        <f t="shared" si="56"/>
        <v>2187.0839999999998</v>
      </c>
      <c r="U463" s="15">
        <f t="shared" si="57"/>
        <v>235.86200000000008</v>
      </c>
      <c r="V463" s="313">
        <f t="shared" si="58"/>
        <v>386.95600000000013</v>
      </c>
      <c r="W463" s="245">
        <v>11040</v>
      </c>
      <c r="X463" s="312"/>
      <c r="Y463" s="313"/>
      <c r="Z463" s="114">
        <f t="shared" si="59"/>
        <v>102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4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5"/>
        <v>5.2986666666666666</v>
      </c>
      <c r="S464" s="5">
        <v>482.17866666666669</v>
      </c>
      <c r="T464" s="313">
        <f t="shared" si="56"/>
        <v>540.46399999999994</v>
      </c>
      <c r="U464" s="15">
        <f t="shared" si="57"/>
        <v>58.285333333333256</v>
      </c>
      <c r="V464" s="313">
        <f t="shared" si="58"/>
        <v>96.37600000000009</v>
      </c>
      <c r="W464" s="245">
        <v>11040</v>
      </c>
      <c r="X464" s="312"/>
      <c r="Y464" s="313"/>
      <c r="Z464" s="114">
        <f t="shared" si="59"/>
        <v>102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4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5"/>
        <v>5.2986666666666666</v>
      </c>
      <c r="S465" s="5">
        <v>482.17866666666669</v>
      </c>
      <c r="T465" s="313">
        <f t="shared" si="56"/>
        <v>540.46399999999994</v>
      </c>
      <c r="U465" s="15">
        <f t="shared" si="57"/>
        <v>58.285333333333256</v>
      </c>
      <c r="V465" s="313">
        <f t="shared" si="58"/>
        <v>96.37600000000009</v>
      </c>
      <c r="W465" s="245">
        <v>11040</v>
      </c>
      <c r="X465" s="312"/>
      <c r="Y465" s="313"/>
      <c r="Z465" s="114">
        <f t="shared" si="59"/>
        <v>102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4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5"/>
        <v>5.2986666666666666</v>
      </c>
      <c r="S466" s="5">
        <v>482.17866666666669</v>
      </c>
      <c r="T466" s="313">
        <f t="shared" si="56"/>
        <v>540.46399999999994</v>
      </c>
      <c r="U466" s="15">
        <f t="shared" si="57"/>
        <v>58.285333333333256</v>
      </c>
      <c r="V466" s="313">
        <f t="shared" si="58"/>
        <v>96.37600000000009</v>
      </c>
      <c r="W466" s="245">
        <v>11040</v>
      </c>
      <c r="X466" s="312"/>
      <c r="Y466" s="313"/>
      <c r="Z466" s="114">
        <f t="shared" si="59"/>
        <v>102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4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5"/>
        <v>5.2986666666666666</v>
      </c>
      <c r="S467" s="5">
        <v>482.17866666666669</v>
      </c>
      <c r="T467" s="313">
        <f t="shared" si="56"/>
        <v>540.46399999999994</v>
      </c>
      <c r="U467" s="15">
        <f t="shared" si="57"/>
        <v>58.285333333333256</v>
      </c>
      <c r="V467" s="313">
        <f t="shared" si="58"/>
        <v>96.37600000000009</v>
      </c>
      <c r="W467" s="245">
        <v>11040</v>
      </c>
      <c r="X467" s="312"/>
      <c r="Y467" s="313"/>
      <c r="Z467" s="114">
        <f t="shared" si="59"/>
        <v>102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4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5"/>
        <v>5.2986666666666666</v>
      </c>
      <c r="S468" s="5">
        <v>482.17866666666669</v>
      </c>
      <c r="T468" s="313">
        <f t="shared" si="56"/>
        <v>540.46399999999994</v>
      </c>
      <c r="U468" s="15">
        <f t="shared" si="57"/>
        <v>58.285333333333256</v>
      </c>
      <c r="V468" s="313">
        <f t="shared" si="58"/>
        <v>96.37600000000009</v>
      </c>
      <c r="W468" s="245">
        <v>11040</v>
      </c>
      <c r="X468" s="312"/>
      <c r="Y468" s="313"/>
      <c r="Z468" s="114">
        <f t="shared" si="59"/>
        <v>102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4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5"/>
        <v>4.9989999999999997</v>
      </c>
      <c r="S469" s="5">
        <v>454.90899999999999</v>
      </c>
      <c r="T469" s="313">
        <f t="shared" si="56"/>
        <v>509.89799999999997</v>
      </c>
      <c r="U469" s="15">
        <f t="shared" si="57"/>
        <v>54.988999999999976</v>
      </c>
      <c r="V469" s="313">
        <f t="shared" si="58"/>
        <v>90.982000000000028</v>
      </c>
      <c r="W469" s="245">
        <v>11040</v>
      </c>
      <c r="X469" s="312"/>
      <c r="Y469" s="313"/>
      <c r="Z469" s="114">
        <f t="shared" si="59"/>
        <v>102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4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5"/>
        <v>4.9989999999999997</v>
      </c>
      <c r="S470" s="5">
        <v>454.90899999999999</v>
      </c>
      <c r="T470" s="313">
        <f t="shared" si="56"/>
        <v>509.89799999999997</v>
      </c>
      <c r="U470" s="15">
        <f t="shared" si="57"/>
        <v>54.988999999999976</v>
      </c>
      <c r="V470" s="313">
        <f t="shared" si="58"/>
        <v>90.982000000000028</v>
      </c>
      <c r="W470" s="245">
        <v>11040</v>
      </c>
      <c r="X470" s="312"/>
      <c r="Y470" s="313"/>
      <c r="Z470" s="114">
        <f t="shared" si="59"/>
        <v>102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4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5"/>
        <v>4.9989999999999997</v>
      </c>
      <c r="S471" s="5">
        <v>454.90899999999999</v>
      </c>
      <c r="T471" s="313">
        <f t="shared" si="56"/>
        <v>509.89799999999997</v>
      </c>
      <c r="U471" s="15">
        <f t="shared" si="57"/>
        <v>54.988999999999976</v>
      </c>
      <c r="V471" s="313">
        <f t="shared" si="58"/>
        <v>90.982000000000028</v>
      </c>
      <c r="W471" s="245">
        <v>11040</v>
      </c>
      <c r="X471" s="312"/>
      <c r="Y471" s="313"/>
      <c r="Z471" s="114">
        <f t="shared" si="59"/>
        <v>102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4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5"/>
        <v>4.9989999999999997</v>
      </c>
      <c r="S472" s="5">
        <v>454.90899999999999</v>
      </c>
      <c r="T472" s="313">
        <f t="shared" si="56"/>
        <v>509.89799999999997</v>
      </c>
      <c r="U472" s="15">
        <f t="shared" si="57"/>
        <v>54.988999999999976</v>
      </c>
      <c r="V472" s="313">
        <f t="shared" si="58"/>
        <v>90.982000000000028</v>
      </c>
      <c r="W472" s="245">
        <v>11040</v>
      </c>
      <c r="X472" s="312"/>
      <c r="Y472" s="313"/>
      <c r="Z472" s="114">
        <f t="shared" si="59"/>
        <v>102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4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5"/>
        <v>4.9989999999999997</v>
      </c>
      <c r="S473" s="5">
        <v>454.90899999999999</v>
      </c>
      <c r="T473" s="313">
        <f t="shared" si="56"/>
        <v>509.89799999999997</v>
      </c>
      <c r="U473" s="15">
        <f t="shared" si="57"/>
        <v>54.988999999999976</v>
      </c>
      <c r="V473" s="313">
        <f t="shared" si="58"/>
        <v>90.982000000000028</v>
      </c>
      <c r="W473" s="245">
        <v>11040</v>
      </c>
      <c r="X473" s="312"/>
      <c r="Y473" s="313"/>
      <c r="Z473" s="114">
        <f t="shared" si="59"/>
        <v>102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4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5"/>
        <v>4.9989999999999997</v>
      </c>
      <c r="S474" s="5">
        <v>454.90899999999999</v>
      </c>
      <c r="T474" s="313">
        <f t="shared" si="56"/>
        <v>509.89799999999997</v>
      </c>
      <c r="U474" s="15">
        <f t="shared" si="57"/>
        <v>54.988999999999976</v>
      </c>
      <c r="V474" s="313">
        <f t="shared" si="58"/>
        <v>90.982000000000028</v>
      </c>
      <c r="W474" s="245">
        <v>11040</v>
      </c>
      <c r="X474" s="312"/>
      <c r="Y474" s="313"/>
      <c r="Z474" s="114">
        <f t="shared" si="59"/>
        <v>102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4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5"/>
        <v>4.9989999999999997</v>
      </c>
      <c r="S475" s="5">
        <v>454.90899999999999</v>
      </c>
      <c r="T475" s="313">
        <f t="shared" si="56"/>
        <v>509.89799999999997</v>
      </c>
      <c r="U475" s="15">
        <f t="shared" si="57"/>
        <v>54.988999999999976</v>
      </c>
      <c r="V475" s="313">
        <f t="shared" si="58"/>
        <v>90.982000000000028</v>
      </c>
      <c r="W475" s="245">
        <v>11040</v>
      </c>
      <c r="X475" s="312"/>
      <c r="Y475" s="313"/>
      <c r="Z475" s="114">
        <f t="shared" si="59"/>
        <v>102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4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5"/>
        <v>4.9989999999999997</v>
      </c>
      <c r="S476" s="5">
        <v>454.90899999999999</v>
      </c>
      <c r="T476" s="313">
        <f t="shared" si="56"/>
        <v>509.89799999999997</v>
      </c>
      <c r="U476" s="15">
        <f t="shared" si="57"/>
        <v>54.988999999999976</v>
      </c>
      <c r="V476" s="313">
        <f t="shared" si="58"/>
        <v>90.982000000000028</v>
      </c>
      <c r="W476" s="245">
        <v>11040</v>
      </c>
      <c r="X476" s="312"/>
      <c r="Y476" s="313"/>
      <c r="Z476" s="114">
        <f t="shared" si="59"/>
        <v>102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4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5"/>
        <v>4.9989999999999997</v>
      </c>
      <c r="S477" s="5">
        <v>454.90899999999999</v>
      </c>
      <c r="T477" s="313">
        <f t="shared" si="56"/>
        <v>509.89799999999997</v>
      </c>
      <c r="U477" s="15">
        <f t="shared" si="57"/>
        <v>54.988999999999976</v>
      </c>
      <c r="V477" s="313">
        <f t="shared" si="58"/>
        <v>90.982000000000028</v>
      </c>
      <c r="W477" s="245">
        <v>11040</v>
      </c>
      <c r="X477" s="312"/>
      <c r="Y477" s="313"/>
      <c r="Z477" s="114">
        <f t="shared" si="59"/>
        <v>102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4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5"/>
        <v>4.9989999999999997</v>
      </c>
      <c r="S478" s="5">
        <v>454.90899999999999</v>
      </c>
      <c r="T478" s="313">
        <f t="shared" si="56"/>
        <v>509.89799999999997</v>
      </c>
      <c r="U478" s="15">
        <f t="shared" si="57"/>
        <v>54.988999999999976</v>
      </c>
      <c r="V478" s="313">
        <f t="shared" si="58"/>
        <v>90.982000000000028</v>
      </c>
      <c r="W478" s="245">
        <v>11040</v>
      </c>
      <c r="X478" s="312"/>
      <c r="Y478" s="313"/>
      <c r="Z478" s="114">
        <f t="shared" si="59"/>
        <v>102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0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1">(((N479)-1)/10)/12</f>
        <v>58.252666666666663</v>
      </c>
      <c r="S479" s="5">
        <v>5300.9926666666661</v>
      </c>
      <c r="T479" s="313">
        <f t="shared" ref="T479:T542" si="62">Z479*R479</f>
        <v>5941.7719999999999</v>
      </c>
      <c r="U479" s="15">
        <f t="shared" ref="U479:U542" si="63">T479-S479</f>
        <v>640.77933333333385</v>
      </c>
      <c r="V479" s="313">
        <f t="shared" ref="V479:V542" si="64">N479-T479</f>
        <v>1049.5479999999998</v>
      </c>
      <c r="W479" s="245">
        <v>11040</v>
      </c>
      <c r="X479" s="312"/>
      <c r="Y479" s="313"/>
      <c r="Z479" s="114">
        <f t="shared" ref="Z479:Z542" si="65">IF((DATEDIF(G479,Z$4,"m"))&gt;=120,120,(DATEDIF(G479,Z$4,"m")))</f>
        <v>102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0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1"/>
        <v>58.252666666666663</v>
      </c>
      <c r="S480" s="5">
        <v>5300.9926666666661</v>
      </c>
      <c r="T480" s="313">
        <f t="shared" si="62"/>
        <v>5941.7719999999999</v>
      </c>
      <c r="U480" s="15">
        <f t="shared" si="63"/>
        <v>640.77933333333385</v>
      </c>
      <c r="V480" s="313">
        <f t="shared" si="64"/>
        <v>1049.5479999999998</v>
      </c>
      <c r="W480" s="245">
        <v>11040</v>
      </c>
      <c r="X480" s="312"/>
      <c r="Y480" s="313"/>
      <c r="Z480" s="114">
        <f t="shared" si="65"/>
        <v>102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0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1"/>
        <v>50.616000000000007</v>
      </c>
      <c r="S481" s="5">
        <v>4606.0560000000005</v>
      </c>
      <c r="T481" s="313">
        <f t="shared" si="62"/>
        <v>5162.8320000000003</v>
      </c>
      <c r="U481" s="15">
        <f t="shared" si="63"/>
        <v>556.77599999999984</v>
      </c>
      <c r="V481" s="313">
        <f t="shared" si="64"/>
        <v>912.08799999999974</v>
      </c>
      <c r="W481" s="245">
        <v>11040</v>
      </c>
      <c r="X481" s="312"/>
      <c r="Y481" s="313"/>
      <c r="Z481" s="114">
        <f t="shared" si="65"/>
        <v>102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0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1"/>
        <v>50.616000000000007</v>
      </c>
      <c r="S482" s="5">
        <v>4606.0560000000005</v>
      </c>
      <c r="T482" s="313">
        <f t="shared" si="62"/>
        <v>5162.8320000000003</v>
      </c>
      <c r="U482" s="15">
        <f t="shared" si="63"/>
        <v>556.77599999999984</v>
      </c>
      <c r="V482" s="313">
        <f t="shared" si="64"/>
        <v>912.08799999999974</v>
      </c>
      <c r="W482" s="245">
        <v>11040</v>
      </c>
      <c r="X482" s="312"/>
      <c r="Y482" s="313"/>
      <c r="Z482" s="114">
        <f t="shared" si="65"/>
        <v>102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0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1"/>
        <v>50.616000000000007</v>
      </c>
      <c r="S483" s="5">
        <v>4606.0560000000005</v>
      </c>
      <c r="T483" s="313">
        <f t="shared" si="62"/>
        <v>5162.8320000000003</v>
      </c>
      <c r="U483" s="15">
        <f t="shared" si="63"/>
        <v>556.77599999999984</v>
      </c>
      <c r="V483" s="313">
        <f t="shared" si="64"/>
        <v>912.08799999999974</v>
      </c>
      <c r="W483" s="245">
        <v>11040</v>
      </c>
      <c r="X483" s="312"/>
      <c r="Y483" s="313"/>
      <c r="Z483" s="114">
        <f t="shared" si="65"/>
        <v>102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0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1"/>
        <v>50.616000000000007</v>
      </c>
      <c r="S484" s="5">
        <v>4606.0560000000005</v>
      </c>
      <c r="T484" s="313">
        <f t="shared" si="62"/>
        <v>5162.8320000000003</v>
      </c>
      <c r="U484" s="15">
        <f t="shared" si="63"/>
        <v>556.77599999999984</v>
      </c>
      <c r="V484" s="313">
        <f t="shared" si="64"/>
        <v>912.08799999999974</v>
      </c>
      <c r="W484" s="245">
        <v>11040</v>
      </c>
      <c r="X484" s="312"/>
      <c r="Y484" s="313"/>
      <c r="Z484" s="114">
        <f t="shared" si="65"/>
        <v>102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0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1"/>
        <v>50.616000000000007</v>
      </c>
      <c r="S485" s="5">
        <v>4606.0560000000005</v>
      </c>
      <c r="T485" s="313">
        <f t="shared" si="62"/>
        <v>5162.8320000000003</v>
      </c>
      <c r="U485" s="15">
        <f t="shared" si="63"/>
        <v>556.77599999999984</v>
      </c>
      <c r="V485" s="313">
        <f t="shared" si="64"/>
        <v>912.08799999999974</v>
      </c>
      <c r="W485" s="245">
        <v>11040</v>
      </c>
      <c r="X485" s="312"/>
      <c r="Y485" s="313"/>
      <c r="Z485" s="114">
        <f t="shared" si="65"/>
        <v>102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0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1"/>
        <v>0.18499999999999997</v>
      </c>
      <c r="S486" s="5">
        <v>16.834999999999997</v>
      </c>
      <c r="T486" s="313">
        <f t="shared" si="62"/>
        <v>18.869999999999997</v>
      </c>
      <c r="U486" s="15">
        <f t="shared" si="63"/>
        <v>2.0350000000000001</v>
      </c>
      <c r="V486" s="313">
        <f t="shared" si="64"/>
        <v>4.3300000000000018</v>
      </c>
      <c r="W486" s="245">
        <v>11040</v>
      </c>
      <c r="X486" s="312"/>
      <c r="Y486" s="313"/>
      <c r="Z486" s="114">
        <f t="shared" si="65"/>
        <v>102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0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1"/>
        <v>0.18499999999999997</v>
      </c>
      <c r="S487" s="5">
        <v>16.834999999999997</v>
      </c>
      <c r="T487" s="313">
        <f t="shared" si="62"/>
        <v>18.869999999999997</v>
      </c>
      <c r="U487" s="15">
        <f t="shared" si="63"/>
        <v>2.0350000000000001</v>
      </c>
      <c r="V487" s="313">
        <f t="shared" si="64"/>
        <v>4.3300000000000018</v>
      </c>
      <c r="W487" s="245">
        <v>11040</v>
      </c>
      <c r="X487" s="312"/>
      <c r="Y487" s="313"/>
      <c r="Z487" s="114">
        <f t="shared" si="65"/>
        <v>102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0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1"/>
        <v>0.18499999999999997</v>
      </c>
      <c r="S488" s="5">
        <v>16.834999999999997</v>
      </c>
      <c r="T488" s="313">
        <f t="shared" si="62"/>
        <v>18.869999999999997</v>
      </c>
      <c r="U488" s="15">
        <f t="shared" si="63"/>
        <v>2.0350000000000001</v>
      </c>
      <c r="V488" s="313">
        <f t="shared" si="64"/>
        <v>4.3300000000000018</v>
      </c>
      <c r="W488" s="245">
        <v>11040</v>
      </c>
      <c r="X488" s="312"/>
      <c r="Y488" s="313"/>
      <c r="Z488" s="114">
        <f t="shared" si="65"/>
        <v>102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0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1"/>
        <v>0.18499999999999997</v>
      </c>
      <c r="S489" s="5">
        <v>16.834999999999997</v>
      </c>
      <c r="T489" s="313">
        <f t="shared" si="62"/>
        <v>18.869999999999997</v>
      </c>
      <c r="U489" s="15">
        <f t="shared" si="63"/>
        <v>2.0350000000000001</v>
      </c>
      <c r="V489" s="313">
        <f t="shared" si="64"/>
        <v>4.3300000000000018</v>
      </c>
      <c r="W489" s="245">
        <v>11040</v>
      </c>
      <c r="X489" s="312"/>
      <c r="Y489" s="313"/>
      <c r="Z489" s="114">
        <f t="shared" si="65"/>
        <v>102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0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1"/>
        <v>0.18499999999999997</v>
      </c>
      <c r="S490" s="5">
        <v>16.834999999999997</v>
      </c>
      <c r="T490" s="313">
        <f t="shared" si="62"/>
        <v>18.869999999999997</v>
      </c>
      <c r="U490" s="15">
        <f t="shared" si="63"/>
        <v>2.0350000000000001</v>
      </c>
      <c r="V490" s="313">
        <f t="shared" si="64"/>
        <v>4.3300000000000018</v>
      </c>
      <c r="W490" s="245">
        <v>11040</v>
      </c>
      <c r="X490" s="312"/>
      <c r="Y490" s="313"/>
      <c r="Z490" s="114">
        <f t="shared" si="65"/>
        <v>102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0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1"/>
        <v>0.18499999999999997</v>
      </c>
      <c r="S491" s="5">
        <v>16.834999999999997</v>
      </c>
      <c r="T491" s="313">
        <f t="shared" si="62"/>
        <v>18.869999999999997</v>
      </c>
      <c r="U491" s="15">
        <f t="shared" si="63"/>
        <v>2.0350000000000001</v>
      </c>
      <c r="V491" s="313">
        <f t="shared" si="64"/>
        <v>4.3300000000000018</v>
      </c>
      <c r="W491" s="245">
        <v>11040</v>
      </c>
      <c r="X491" s="312"/>
      <c r="Y491" s="313"/>
      <c r="Z491" s="114">
        <f t="shared" si="65"/>
        <v>102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0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1"/>
        <v>0.18499999999999997</v>
      </c>
      <c r="S492" s="5">
        <v>16.834999999999997</v>
      </c>
      <c r="T492" s="313">
        <f t="shared" si="62"/>
        <v>18.869999999999997</v>
      </c>
      <c r="U492" s="15">
        <f t="shared" si="63"/>
        <v>2.0350000000000001</v>
      </c>
      <c r="V492" s="313">
        <f t="shared" si="64"/>
        <v>4.3300000000000018</v>
      </c>
      <c r="W492" s="245">
        <v>11040</v>
      </c>
      <c r="X492" s="312"/>
      <c r="Y492" s="313"/>
      <c r="Z492" s="114">
        <f t="shared" si="65"/>
        <v>102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0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1"/>
        <v>0.18499999999999997</v>
      </c>
      <c r="S493" s="5">
        <v>16.834999999999997</v>
      </c>
      <c r="T493" s="313">
        <f t="shared" si="62"/>
        <v>18.869999999999997</v>
      </c>
      <c r="U493" s="15">
        <f t="shared" si="63"/>
        <v>2.0350000000000001</v>
      </c>
      <c r="V493" s="313">
        <f t="shared" si="64"/>
        <v>4.3300000000000018</v>
      </c>
      <c r="W493" s="245">
        <v>11040</v>
      </c>
      <c r="X493" s="312"/>
      <c r="Y493" s="313"/>
      <c r="Z493" s="114">
        <f t="shared" si="65"/>
        <v>102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0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1"/>
        <v>0.18499999999999997</v>
      </c>
      <c r="S494" s="5">
        <v>16.834999999999997</v>
      </c>
      <c r="T494" s="313">
        <f t="shared" si="62"/>
        <v>18.869999999999997</v>
      </c>
      <c r="U494" s="15">
        <f t="shared" si="63"/>
        <v>2.0350000000000001</v>
      </c>
      <c r="V494" s="313">
        <f t="shared" si="64"/>
        <v>4.3300000000000018</v>
      </c>
      <c r="W494" s="245">
        <v>11040</v>
      </c>
      <c r="X494" s="312"/>
      <c r="Y494" s="313"/>
      <c r="Z494" s="114">
        <f t="shared" si="65"/>
        <v>102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0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1"/>
        <v>0.18499999999999997</v>
      </c>
      <c r="S495" s="5">
        <v>16.834999999999997</v>
      </c>
      <c r="T495" s="313">
        <f t="shared" si="62"/>
        <v>18.869999999999997</v>
      </c>
      <c r="U495" s="15">
        <f t="shared" si="63"/>
        <v>2.0350000000000001</v>
      </c>
      <c r="V495" s="313">
        <f t="shared" si="64"/>
        <v>4.3300000000000018</v>
      </c>
      <c r="W495" s="245">
        <v>11040</v>
      </c>
      <c r="X495" s="312"/>
      <c r="Y495" s="313"/>
      <c r="Z495" s="114">
        <f t="shared" si="65"/>
        <v>102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0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1"/>
        <v>0.18499999999999997</v>
      </c>
      <c r="S496" s="5">
        <v>16.834999999999997</v>
      </c>
      <c r="T496" s="313">
        <f t="shared" si="62"/>
        <v>18.869999999999997</v>
      </c>
      <c r="U496" s="15">
        <f t="shared" si="63"/>
        <v>2.0350000000000001</v>
      </c>
      <c r="V496" s="313">
        <f t="shared" si="64"/>
        <v>4.3300000000000018</v>
      </c>
      <c r="W496" s="245">
        <v>11040</v>
      </c>
      <c r="X496" s="312"/>
      <c r="Y496" s="313"/>
      <c r="Z496" s="114">
        <f t="shared" si="65"/>
        <v>102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0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1"/>
        <v>0.18499999999999997</v>
      </c>
      <c r="S497" s="5">
        <v>16.834999999999997</v>
      </c>
      <c r="T497" s="313">
        <f t="shared" si="62"/>
        <v>18.869999999999997</v>
      </c>
      <c r="U497" s="15">
        <f t="shared" si="63"/>
        <v>2.0350000000000001</v>
      </c>
      <c r="V497" s="313">
        <f t="shared" si="64"/>
        <v>4.3300000000000018</v>
      </c>
      <c r="W497" s="245">
        <v>11040</v>
      </c>
      <c r="X497" s="312"/>
      <c r="Y497" s="313"/>
      <c r="Z497" s="114">
        <f t="shared" si="65"/>
        <v>102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0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1"/>
        <v>0.18499999999999997</v>
      </c>
      <c r="S498" s="5">
        <v>16.834999999999997</v>
      </c>
      <c r="T498" s="313">
        <f t="shared" si="62"/>
        <v>18.869999999999997</v>
      </c>
      <c r="U498" s="15">
        <f t="shared" si="63"/>
        <v>2.0350000000000001</v>
      </c>
      <c r="V498" s="313">
        <f t="shared" si="64"/>
        <v>4.3300000000000018</v>
      </c>
      <c r="W498" s="245">
        <v>11040</v>
      </c>
      <c r="X498" s="312"/>
      <c r="Y498" s="313"/>
      <c r="Z498" s="114">
        <f t="shared" si="65"/>
        <v>102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0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1"/>
        <v>0.18499999999999997</v>
      </c>
      <c r="S499" s="5">
        <v>16.834999999999997</v>
      </c>
      <c r="T499" s="313">
        <f t="shared" si="62"/>
        <v>18.869999999999997</v>
      </c>
      <c r="U499" s="15">
        <f t="shared" si="63"/>
        <v>2.0350000000000001</v>
      </c>
      <c r="V499" s="313">
        <f t="shared" si="64"/>
        <v>4.3300000000000018</v>
      </c>
      <c r="W499" s="245">
        <v>11040</v>
      </c>
      <c r="X499" s="312"/>
      <c r="Y499" s="313"/>
      <c r="Z499" s="114">
        <f t="shared" si="65"/>
        <v>102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0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1"/>
        <v>0.18499999999999997</v>
      </c>
      <c r="S500" s="5">
        <v>16.834999999999997</v>
      </c>
      <c r="T500" s="313">
        <f t="shared" si="62"/>
        <v>18.869999999999997</v>
      </c>
      <c r="U500" s="15">
        <f t="shared" si="63"/>
        <v>2.0350000000000001</v>
      </c>
      <c r="V500" s="313">
        <f t="shared" si="64"/>
        <v>4.3300000000000018</v>
      </c>
      <c r="W500" s="245">
        <v>11040</v>
      </c>
      <c r="X500" s="312"/>
      <c r="Y500" s="313"/>
      <c r="Z500" s="114">
        <f t="shared" si="65"/>
        <v>102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0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1"/>
        <v>0.18499999999999997</v>
      </c>
      <c r="S501" s="5">
        <v>16.834999999999997</v>
      </c>
      <c r="T501" s="313">
        <f t="shared" si="62"/>
        <v>18.869999999999997</v>
      </c>
      <c r="U501" s="15">
        <f t="shared" si="63"/>
        <v>2.0350000000000001</v>
      </c>
      <c r="V501" s="313">
        <f t="shared" si="64"/>
        <v>4.3300000000000018</v>
      </c>
      <c r="W501" s="245">
        <v>11040</v>
      </c>
      <c r="X501" s="312"/>
      <c r="Y501" s="313"/>
      <c r="Z501" s="114">
        <f t="shared" si="65"/>
        <v>102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0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1"/>
        <v>0.18499999999999997</v>
      </c>
      <c r="S502" s="5">
        <v>16.834999999999997</v>
      </c>
      <c r="T502" s="313">
        <f t="shared" si="62"/>
        <v>18.869999999999997</v>
      </c>
      <c r="U502" s="15">
        <f t="shared" si="63"/>
        <v>2.0350000000000001</v>
      </c>
      <c r="V502" s="313">
        <f t="shared" si="64"/>
        <v>4.3300000000000018</v>
      </c>
      <c r="W502" s="245">
        <v>11040</v>
      </c>
      <c r="X502" s="312"/>
      <c r="Y502" s="313"/>
      <c r="Z502" s="114">
        <f t="shared" si="65"/>
        <v>102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0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1"/>
        <v>0.18499999999999997</v>
      </c>
      <c r="S503" s="5">
        <v>16.834999999999997</v>
      </c>
      <c r="T503" s="313">
        <f t="shared" si="62"/>
        <v>18.869999999999997</v>
      </c>
      <c r="U503" s="15">
        <f t="shared" si="63"/>
        <v>2.0350000000000001</v>
      </c>
      <c r="V503" s="313">
        <f t="shared" si="64"/>
        <v>4.3300000000000018</v>
      </c>
      <c r="W503" s="245">
        <v>11040</v>
      </c>
      <c r="X503" s="312"/>
      <c r="Y503" s="313"/>
      <c r="Z503" s="114">
        <f t="shared" si="65"/>
        <v>102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0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1"/>
        <v>0.18499999999999997</v>
      </c>
      <c r="S504" s="5">
        <v>16.834999999999997</v>
      </c>
      <c r="T504" s="313">
        <f t="shared" si="62"/>
        <v>18.869999999999997</v>
      </c>
      <c r="U504" s="15">
        <f t="shared" si="63"/>
        <v>2.0350000000000001</v>
      </c>
      <c r="V504" s="313">
        <f t="shared" si="64"/>
        <v>4.3300000000000018</v>
      </c>
      <c r="W504" s="245">
        <v>11040</v>
      </c>
      <c r="X504" s="312"/>
      <c r="Y504" s="313"/>
      <c r="Z504" s="114">
        <f t="shared" si="65"/>
        <v>102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0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1"/>
        <v>0.18499999999999997</v>
      </c>
      <c r="S505" s="5">
        <v>16.834999999999997</v>
      </c>
      <c r="T505" s="313">
        <f t="shared" si="62"/>
        <v>18.869999999999997</v>
      </c>
      <c r="U505" s="15">
        <f t="shared" si="63"/>
        <v>2.0350000000000001</v>
      </c>
      <c r="V505" s="313">
        <f t="shared" si="64"/>
        <v>4.3300000000000018</v>
      </c>
      <c r="W505" s="245">
        <v>11040</v>
      </c>
      <c r="X505" s="312"/>
      <c r="Y505" s="313"/>
      <c r="Z505" s="114">
        <f t="shared" si="65"/>
        <v>102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0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1"/>
        <v>0.18499999999999997</v>
      </c>
      <c r="S506" s="5">
        <v>16.834999999999997</v>
      </c>
      <c r="T506" s="313">
        <f t="shared" si="62"/>
        <v>18.869999999999997</v>
      </c>
      <c r="U506" s="15">
        <f t="shared" si="63"/>
        <v>2.0350000000000001</v>
      </c>
      <c r="V506" s="313">
        <f t="shared" si="64"/>
        <v>4.3300000000000018</v>
      </c>
      <c r="W506" s="245">
        <v>11040</v>
      </c>
      <c r="X506" s="312"/>
      <c r="Y506" s="313"/>
      <c r="Z506" s="114">
        <f t="shared" si="65"/>
        <v>102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0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1"/>
        <v>0.18499999999999997</v>
      </c>
      <c r="S507" s="5">
        <v>16.834999999999997</v>
      </c>
      <c r="T507" s="313">
        <f t="shared" si="62"/>
        <v>18.869999999999997</v>
      </c>
      <c r="U507" s="15">
        <f t="shared" si="63"/>
        <v>2.0350000000000001</v>
      </c>
      <c r="V507" s="313">
        <f t="shared" si="64"/>
        <v>4.3300000000000018</v>
      </c>
      <c r="W507" s="245">
        <v>11040</v>
      </c>
      <c r="X507" s="312"/>
      <c r="Y507" s="313"/>
      <c r="Z507" s="114">
        <f t="shared" si="65"/>
        <v>102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0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1"/>
        <v>0.18499999999999997</v>
      </c>
      <c r="S508" s="5">
        <v>16.834999999999997</v>
      </c>
      <c r="T508" s="313">
        <f t="shared" si="62"/>
        <v>18.869999999999997</v>
      </c>
      <c r="U508" s="15">
        <f t="shared" si="63"/>
        <v>2.0350000000000001</v>
      </c>
      <c r="V508" s="313">
        <f t="shared" si="64"/>
        <v>4.3300000000000018</v>
      </c>
      <c r="W508" s="245">
        <v>11040</v>
      </c>
      <c r="X508" s="312"/>
      <c r="Y508" s="313"/>
      <c r="Z508" s="114">
        <f t="shared" si="65"/>
        <v>102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0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1"/>
        <v>0.18499999999999997</v>
      </c>
      <c r="S509" s="5">
        <v>16.834999999999997</v>
      </c>
      <c r="T509" s="313">
        <f t="shared" si="62"/>
        <v>18.869999999999997</v>
      </c>
      <c r="U509" s="15">
        <f t="shared" si="63"/>
        <v>2.0350000000000001</v>
      </c>
      <c r="V509" s="313">
        <f t="shared" si="64"/>
        <v>4.3300000000000018</v>
      </c>
      <c r="W509" s="245">
        <v>11040</v>
      </c>
      <c r="X509" s="312"/>
      <c r="Y509" s="313"/>
      <c r="Z509" s="114">
        <f t="shared" si="65"/>
        <v>102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0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1"/>
        <v>0.18499999999999997</v>
      </c>
      <c r="S510" s="5">
        <v>16.834999999999997</v>
      </c>
      <c r="T510" s="313">
        <f t="shared" si="62"/>
        <v>18.869999999999997</v>
      </c>
      <c r="U510" s="15">
        <f t="shared" si="63"/>
        <v>2.0350000000000001</v>
      </c>
      <c r="V510" s="313">
        <f t="shared" si="64"/>
        <v>4.3300000000000018</v>
      </c>
      <c r="W510" s="245">
        <v>11040</v>
      </c>
      <c r="X510" s="312"/>
      <c r="Y510" s="313"/>
      <c r="Z510" s="114">
        <f t="shared" si="65"/>
        <v>102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0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1"/>
        <v>0.18499999999999997</v>
      </c>
      <c r="S511" s="5">
        <v>16.834999999999997</v>
      </c>
      <c r="T511" s="313">
        <f t="shared" si="62"/>
        <v>18.869999999999997</v>
      </c>
      <c r="U511" s="15">
        <f t="shared" si="63"/>
        <v>2.0350000000000001</v>
      </c>
      <c r="V511" s="313">
        <f t="shared" si="64"/>
        <v>4.3300000000000018</v>
      </c>
      <c r="W511" s="245">
        <v>11040</v>
      </c>
      <c r="X511" s="312"/>
      <c r="Y511" s="313"/>
      <c r="Z511" s="114">
        <f t="shared" si="65"/>
        <v>102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0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1"/>
        <v>0.18499999999999997</v>
      </c>
      <c r="S512" s="5">
        <v>16.834999999999997</v>
      </c>
      <c r="T512" s="313">
        <f t="shared" si="62"/>
        <v>18.869999999999997</v>
      </c>
      <c r="U512" s="15">
        <f t="shared" si="63"/>
        <v>2.0350000000000001</v>
      </c>
      <c r="V512" s="313">
        <f t="shared" si="64"/>
        <v>4.3300000000000018</v>
      </c>
      <c r="W512" s="245">
        <v>11040</v>
      </c>
      <c r="X512" s="312"/>
      <c r="Y512" s="313"/>
      <c r="Z512" s="114">
        <f t="shared" si="65"/>
        <v>102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0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1"/>
        <v>0.18499999999999997</v>
      </c>
      <c r="S513" s="5">
        <v>16.834999999999997</v>
      </c>
      <c r="T513" s="313">
        <f t="shared" si="62"/>
        <v>18.869999999999997</v>
      </c>
      <c r="U513" s="15">
        <f t="shared" si="63"/>
        <v>2.0350000000000001</v>
      </c>
      <c r="V513" s="313">
        <f t="shared" si="64"/>
        <v>4.3300000000000018</v>
      </c>
      <c r="W513" s="245">
        <v>11040</v>
      </c>
      <c r="X513" s="312"/>
      <c r="Y513" s="313"/>
      <c r="Z513" s="114">
        <f t="shared" si="65"/>
        <v>102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0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1"/>
        <v>0.18499999999999997</v>
      </c>
      <c r="S514" s="5">
        <v>16.834999999999997</v>
      </c>
      <c r="T514" s="313">
        <f t="shared" si="62"/>
        <v>18.869999999999997</v>
      </c>
      <c r="U514" s="15">
        <f t="shared" si="63"/>
        <v>2.0350000000000001</v>
      </c>
      <c r="V514" s="313">
        <f t="shared" si="64"/>
        <v>4.3300000000000018</v>
      </c>
      <c r="W514" s="245">
        <v>11040</v>
      </c>
      <c r="X514" s="312"/>
      <c r="Y514" s="313"/>
      <c r="Z514" s="114">
        <f t="shared" si="65"/>
        <v>102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0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1"/>
        <v>0.18499999999999997</v>
      </c>
      <c r="S515" s="5">
        <v>16.834999999999997</v>
      </c>
      <c r="T515" s="313">
        <f t="shared" si="62"/>
        <v>18.869999999999997</v>
      </c>
      <c r="U515" s="15">
        <f t="shared" si="63"/>
        <v>2.0350000000000001</v>
      </c>
      <c r="V515" s="313">
        <f t="shared" si="64"/>
        <v>4.3300000000000018</v>
      </c>
      <c r="W515" s="245">
        <v>11040</v>
      </c>
      <c r="X515" s="312"/>
      <c r="Y515" s="313"/>
      <c r="Z515" s="114">
        <f t="shared" si="65"/>
        <v>102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0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1"/>
        <v>0.18499999999999997</v>
      </c>
      <c r="S516" s="5">
        <v>16.834999999999997</v>
      </c>
      <c r="T516" s="313">
        <f t="shared" si="62"/>
        <v>18.869999999999997</v>
      </c>
      <c r="U516" s="15">
        <f t="shared" si="63"/>
        <v>2.0350000000000001</v>
      </c>
      <c r="V516" s="313">
        <f t="shared" si="64"/>
        <v>4.3300000000000018</v>
      </c>
      <c r="W516" s="245">
        <v>11040</v>
      </c>
      <c r="X516" s="312"/>
      <c r="Y516" s="313"/>
      <c r="Z516" s="114">
        <f t="shared" si="65"/>
        <v>102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0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1"/>
        <v>0.18499999999999997</v>
      </c>
      <c r="S517" s="5">
        <v>16.834999999999997</v>
      </c>
      <c r="T517" s="313">
        <f t="shared" si="62"/>
        <v>18.869999999999997</v>
      </c>
      <c r="U517" s="15">
        <f t="shared" si="63"/>
        <v>2.0350000000000001</v>
      </c>
      <c r="V517" s="313">
        <f t="shared" si="64"/>
        <v>4.3300000000000018</v>
      </c>
      <c r="W517" s="245">
        <v>11040</v>
      </c>
      <c r="X517" s="312"/>
      <c r="Y517" s="313"/>
      <c r="Z517" s="114">
        <f t="shared" si="65"/>
        <v>102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0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1"/>
        <v>0.18499999999999997</v>
      </c>
      <c r="S518" s="5">
        <v>16.834999999999997</v>
      </c>
      <c r="T518" s="313">
        <f t="shared" si="62"/>
        <v>18.869999999999997</v>
      </c>
      <c r="U518" s="15">
        <f t="shared" si="63"/>
        <v>2.0350000000000001</v>
      </c>
      <c r="V518" s="313">
        <f t="shared" si="64"/>
        <v>4.3300000000000018</v>
      </c>
      <c r="W518" s="245">
        <v>11040</v>
      </c>
      <c r="X518" s="312"/>
      <c r="Y518" s="313"/>
      <c r="Z518" s="114">
        <f t="shared" si="65"/>
        <v>102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0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1"/>
        <v>0.18499999999999997</v>
      </c>
      <c r="S519" s="5">
        <v>16.834999999999997</v>
      </c>
      <c r="T519" s="313">
        <f t="shared" si="62"/>
        <v>18.869999999999997</v>
      </c>
      <c r="U519" s="15">
        <f t="shared" si="63"/>
        <v>2.0350000000000001</v>
      </c>
      <c r="V519" s="313">
        <f t="shared" si="64"/>
        <v>4.3300000000000018</v>
      </c>
      <c r="W519" s="245">
        <v>11040</v>
      </c>
      <c r="X519" s="312"/>
      <c r="Y519" s="313"/>
      <c r="Z519" s="114">
        <f t="shared" si="65"/>
        <v>102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0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1"/>
        <v>0.18499999999999997</v>
      </c>
      <c r="S520" s="5">
        <v>16.834999999999997</v>
      </c>
      <c r="T520" s="313">
        <f t="shared" si="62"/>
        <v>18.869999999999997</v>
      </c>
      <c r="U520" s="15">
        <f t="shared" si="63"/>
        <v>2.0350000000000001</v>
      </c>
      <c r="V520" s="313">
        <f t="shared" si="64"/>
        <v>4.3300000000000018</v>
      </c>
      <c r="W520" s="245">
        <v>11040</v>
      </c>
      <c r="X520" s="312"/>
      <c r="Y520" s="313"/>
      <c r="Z520" s="114">
        <f t="shared" si="65"/>
        <v>102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0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1"/>
        <v>0.18499999999999997</v>
      </c>
      <c r="S521" s="5">
        <v>16.834999999999997</v>
      </c>
      <c r="T521" s="313">
        <f t="shared" si="62"/>
        <v>18.869999999999997</v>
      </c>
      <c r="U521" s="15">
        <f t="shared" si="63"/>
        <v>2.0350000000000001</v>
      </c>
      <c r="V521" s="313">
        <f t="shared" si="64"/>
        <v>4.3300000000000018</v>
      </c>
      <c r="W521" s="245">
        <v>11040</v>
      </c>
      <c r="X521" s="312"/>
      <c r="Y521" s="313"/>
      <c r="Z521" s="114">
        <f t="shared" si="65"/>
        <v>102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0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1"/>
        <v>0.18499999999999997</v>
      </c>
      <c r="S522" s="5">
        <v>16.834999999999997</v>
      </c>
      <c r="T522" s="313">
        <f t="shared" si="62"/>
        <v>18.869999999999997</v>
      </c>
      <c r="U522" s="15">
        <f t="shared" si="63"/>
        <v>2.0350000000000001</v>
      </c>
      <c r="V522" s="313">
        <f t="shared" si="64"/>
        <v>4.3300000000000018</v>
      </c>
      <c r="W522" s="245">
        <v>11040</v>
      </c>
      <c r="X522" s="312"/>
      <c r="Y522" s="313"/>
      <c r="Z522" s="114">
        <f t="shared" si="65"/>
        <v>102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0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1"/>
        <v>0.18499999999999997</v>
      </c>
      <c r="S523" s="5">
        <v>16.834999999999997</v>
      </c>
      <c r="T523" s="313">
        <f t="shared" si="62"/>
        <v>18.869999999999997</v>
      </c>
      <c r="U523" s="15">
        <f t="shared" si="63"/>
        <v>2.0350000000000001</v>
      </c>
      <c r="V523" s="313">
        <f t="shared" si="64"/>
        <v>4.3300000000000018</v>
      </c>
      <c r="W523" s="245">
        <v>11040</v>
      </c>
      <c r="X523" s="312"/>
      <c r="Y523" s="313"/>
      <c r="Z523" s="114">
        <f t="shared" si="65"/>
        <v>102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0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1"/>
        <v>0.18499999999999997</v>
      </c>
      <c r="S524" s="5">
        <v>16.834999999999997</v>
      </c>
      <c r="T524" s="313">
        <f t="shared" si="62"/>
        <v>18.869999999999997</v>
      </c>
      <c r="U524" s="15">
        <f t="shared" si="63"/>
        <v>2.0350000000000001</v>
      </c>
      <c r="V524" s="313">
        <f t="shared" si="64"/>
        <v>4.3300000000000018</v>
      </c>
      <c r="W524" s="245">
        <v>11040</v>
      </c>
      <c r="X524" s="312"/>
      <c r="Y524" s="313"/>
      <c r="Z524" s="114">
        <f t="shared" si="65"/>
        <v>102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0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1"/>
        <v>0.18499999999999997</v>
      </c>
      <c r="S525" s="5">
        <v>16.834999999999997</v>
      </c>
      <c r="T525" s="313">
        <f t="shared" si="62"/>
        <v>18.869999999999997</v>
      </c>
      <c r="U525" s="15">
        <f t="shared" si="63"/>
        <v>2.0350000000000001</v>
      </c>
      <c r="V525" s="313">
        <f t="shared" si="64"/>
        <v>4.3300000000000018</v>
      </c>
      <c r="W525" s="245">
        <v>11040</v>
      </c>
      <c r="X525" s="312"/>
      <c r="Y525" s="313"/>
      <c r="Z525" s="114">
        <f t="shared" si="65"/>
        <v>102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0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1"/>
        <v>0.18499999999999997</v>
      </c>
      <c r="S526" s="5">
        <v>16.834999999999997</v>
      </c>
      <c r="T526" s="313">
        <f t="shared" si="62"/>
        <v>18.869999999999997</v>
      </c>
      <c r="U526" s="15">
        <f t="shared" si="63"/>
        <v>2.0350000000000001</v>
      </c>
      <c r="V526" s="313">
        <f t="shared" si="64"/>
        <v>4.3300000000000018</v>
      </c>
      <c r="W526" s="245">
        <v>11040</v>
      </c>
      <c r="X526" s="312"/>
      <c r="Y526" s="313"/>
      <c r="Z526" s="114">
        <f t="shared" si="65"/>
        <v>102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0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1"/>
        <v>0.18499999999999997</v>
      </c>
      <c r="S527" s="5">
        <v>16.834999999999997</v>
      </c>
      <c r="T527" s="313">
        <f t="shared" si="62"/>
        <v>18.869999999999997</v>
      </c>
      <c r="U527" s="15">
        <f t="shared" si="63"/>
        <v>2.0350000000000001</v>
      </c>
      <c r="V527" s="313">
        <f t="shared" si="64"/>
        <v>4.3300000000000018</v>
      </c>
      <c r="W527" s="245">
        <v>11040</v>
      </c>
      <c r="X527" s="312"/>
      <c r="Y527" s="313"/>
      <c r="Z527" s="114">
        <f t="shared" si="65"/>
        <v>102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0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1"/>
        <v>0.18499999999999997</v>
      </c>
      <c r="S528" s="5">
        <v>16.834999999999997</v>
      </c>
      <c r="T528" s="313">
        <f t="shared" si="62"/>
        <v>18.869999999999997</v>
      </c>
      <c r="U528" s="15">
        <f t="shared" si="63"/>
        <v>2.0350000000000001</v>
      </c>
      <c r="V528" s="313">
        <f t="shared" si="64"/>
        <v>4.3300000000000018</v>
      </c>
      <c r="W528" s="245">
        <v>11040</v>
      </c>
      <c r="X528" s="312"/>
      <c r="Y528" s="313"/>
      <c r="Z528" s="114">
        <f t="shared" si="65"/>
        <v>102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0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1"/>
        <v>0.18499999999999997</v>
      </c>
      <c r="S529" s="5">
        <v>16.834999999999997</v>
      </c>
      <c r="T529" s="313">
        <f t="shared" si="62"/>
        <v>18.869999999999997</v>
      </c>
      <c r="U529" s="15">
        <f t="shared" si="63"/>
        <v>2.0350000000000001</v>
      </c>
      <c r="V529" s="313">
        <f t="shared" si="64"/>
        <v>4.3300000000000018</v>
      </c>
      <c r="W529" s="245">
        <v>11040</v>
      </c>
      <c r="X529" s="312"/>
      <c r="Y529" s="313"/>
      <c r="Z529" s="114">
        <f t="shared" si="65"/>
        <v>102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0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1"/>
        <v>0.18499999999999997</v>
      </c>
      <c r="S530" s="5">
        <v>16.834999999999997</v>
      </c>
      <c r="T530" s="313">
        <f t="shared" si="62"/>
        <v>18.869999999999997</v>
      </c>
      <c r="U530" s="15">
        <f t="shared" si="63"/>
        <v>2.0350000000000001</v>
      </c>
      <c r="V530" s="313">
        <f t="shared" si="64"/>
        <v>4.3300000000000018</v>
      </c>
      <c r="W530" s="245">
        <v>11040</v>
      </c>
      <c r="X530" s="312"/>
      <c r="Y530" s="313"/>
      <c r="Z530" s="114">
        <f t="shared" si="65"/>
        <v>102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0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1"/>
        <v>0.18499999999999997</v>
      </c>
      <c r="S531" s="5">
        <v>16.834999999999997</v>
      </c>
      <c r="T531" s="313">
        <f t="shared" si="62"/>
        <v>18.869999999999997</v>
      </c>
      <c r="U531" s="15">
        <f t="shared" si="63"/>
        <v>2.0350000000000001</v>
      </c>
      <c r="V531" s="313">
        <f t="shared" si="64"/>
        <v>4.3300000000000018</v>
      </c>
      <c r="W531" s="245">
        <v>11040</v>
      </c>
      <c r="X531" s="312"/>
      <c r="Y531" s="313"/>
      <c r="Z531" s="114">
        <f t="shared" si="65"/>
        <v>102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0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1"/>
        <v>0.18499999999999997</v>
      </c>
      <c r="S532" s="5">
        <v>16.834999999999997</v>
      </c>
      <c r="T532" s="313">
        <f t="shared" si="62"/>
        <v>18.869999999999997</v>
      </c>
      <c r="U532" s="15">
        <f t="shared" si="63"/>
        <v>2.0350000000000001</v>
      </c>
      <c r="V532" s="313">
        <f t="shared" si="64"/>
        <v>4.3300000000000018</v>
      </c>
      <c r="W532" s="245">
        <v>11040</v>
      </c>
      <c r="X532" s="312"/>
      <c r="Y532" s="313"/>
      <c r="Z532" s="114">
        <f t="shared" si="65"/>
        <v>102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0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1"/>
        <v>0.18499999999999997</v>
      </c>
      <c r="S533" s="5">
        <v>16.834999999999997</v>
      </c>
      <c r="T533" s="313">
        <f t="shared" si="62"/>
        <v>18.869999999999997</v>
      </c>
      <c r="U533" s="15">
        <f t="shared" si="63"/>
        <v>2.0350000000000001</v>
      </c>
      <c r="V533" s="313">
        <f t="shared" si="64"/>
        <v>4.3300000000000018</v>
      </c>
      <c r="W533" s="245">
        <v>11040</v>
      </c>
      <c r="X533" s="312"/>
      <c r="Y533" s="313"/>
      <c r="Z533" s="114">
        <f t="shared" si="65"/>
        <v>102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0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1"/>
        <v>0.18499999999999997</v>
      </c>
      <c r="S534" s="5">
        <v>16.834999999999997</v>
      </c>
      <c r="T534" s="313">
        <f t="shared" si="62"/>
        <v>18.869999999999997</v>
      </c>
      <c r="U534" s="15">
        <f t="shared" si="63"/>
        <v>2.0350000000000001</v>
      </c>
      <c r="V534" s="313">
        <f t="shared" si="64"/>
        <v>4.3300000000000018</v>
      </c>
      <c r="W534" s="245">
        <v>11040</v>
      </c>
      <c r="X534" s="312"/>
      <c r="Y534" s="313"/>
      <c r="Z534" s="114">
        <f t="shared" si="65"/>
        <v>102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0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1"/>
        <v>0.18499999999999997</v>
      </c>
      <c r="S535" s="5">
        <v>16.834999999999997</v>
      </c>
      <c r="T535" s="313">
        <f t="shared" si="62"/>
        <v>18.869999999999997</v>
      </c>
      <c r="U535" s="15">
        <f t="shared" si="63"/>
        <v>2.0350000000000001</v>
      </c>
      <c r="V535" s="313">
        <f t="shared" si="64"/>
        <v>4.3300000000000018</v>
      </c>
      <c r="W535" s="245">
        <v>11040</v>
      </c>
      <c r="X535" s="312"/>
      <c r="Y535" s="313"/>
      <c r="Z535" s="114">
        <f t="shared" si="65"/>
        <v>102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0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1"/>
        <v>0.18499999999999997</v>
      </c>
      <c r="S536" s="5">
        <v>16.834999999999997</v>
      </c>
      <c r="T536" s="313">
        <f t="shared" si="62"/>
        <v>18.869999999999997</v>
      </c>
      <c r="U536" s="15">
        <f t="shared" si="63"/>
        <v>2.0350000000000001</v>
      </c>
      <c r="V536" s="313">
        <f t="shared" si="64"/>
        <v>4.3300000000000018</v>
      </c>
      <c r="W536" s="245">
        <v>11040</v>
      </c>
      <c r="X536" s="312"/>
      <c r="Y536" s="313"/>
      <c r="Z536" s="114">
        <f t="shared" si="65"/>
        <v>102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0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1"/>
        <v>0.18499999999999997</v>
      </c>
      <c r="S537" s="5">
        <v>16.834999999999997</v>
      </c>
      <c r="T537" s="313">
        <f t="shared" si="62"/>
        <v>18.869999999999997</v>
      </c>
      <c r="U537" s="15">
        <f t="shared" si="63"/>
        <v>2.0350000000000001</v>
      </c>
      <c r="V537" s="313">
        <f t="shared" si="64"/>
        <v>4.3300000000000018</v>
      </c>
      <c r="W537" s="245">
        <v>11040</v>
      </c>
      <c r="X537" s="312"/>
      <c r="Y537" s="313"/>
      <c r="Z537" s="114">
        <f t="shared" si="65"/>
        <v>102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0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1"/>
        <v>0.18499999999999997</v>
      </c>
      <c r="S538" s="5">
        <v>16.834999999999997</v>
      </c>
      <c r="T538" s="313">
        <f t="shared" si="62"/>
        <v>18.869999999999997</v>
      </c>
      <c r="U538" s="15">
        <f t="shared" si="63"/>
        <v>2.0350000000000001</v>
      </c>
      <c r="V538" s="313">
        <f t="shared" si="64"/>
        <v>4.3300000000000018</v>
      </c>
      <c r="W538" s="245">
        <v>11040</v>
      </c>
      <c r="X538" s="312"/>
      <c r="Y538" s="313"/>
      <c r="Z538" s="114">
        <f t="shared" si="65"/>
        <v>102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0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1"/>
        <v>0.18499999999999997</v>
      </c>
      <c r="S539" s="5">
        <v>16.834999999999997</v>
      </c>
      <c r="T539" s="313">
        <f t="shared" si="62"/>
        <v>18.869999999999997</v>
      </c>
      <c r="U539" s="15">
        <f t="shared" si="63"/>
        <v>2.0350000000000001</v>
      </c>
      <c r="V539" s="313">
        <f t="shared" si="64"/>
        <v>4.3300000000000018</v>
      </c>
      <c r="W539" s="245">
        <v>11040</v>
      </c>
      <c r="X539" s="312"/>
      <c r="Y539" s="313"/>
      <c r="Z539" s="114">
        <f t="shared" si="65"/>
        <v>102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0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1"/>
        <v>0.18499999999999997</v>
      </c>
      <c r="S540" s="5">
        <v>16.834999999999997</v>
      </c>
      <c r="T540" s="313">
        <f t="shared" si="62"/>
        <v>18.869999999999997</v>
      </c>
      <c r="U540" s="15">
        <f t="shared" si="63"/>
        <v>2.0350000000000001</v>
      </c>
      <c r="V540" s="313">
        <f t="shared" si="64"/>
        <v>4.3300000000000018</v>
      </c>
      <c r="W540" s="245">
        <v>11040</v>
      </c>
      <c r="X540" s="312"/>
      <c r="Y540" s="313"/>
      <c r="Z540" s="114">
        <f t="shared" si="65"/>
        <v>102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0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1"/>
        <v>0.18499999999999997</v>
      </c>
      <c r="S541" s="5">
        <v>16.834999999999997</v>
      </c>
      <c r="T541" s="313">
        <f t="shared" si="62"/>
        <v>18.869999999999997</v>
      </c>
      <c r="U541" s="15">
        <f t="shared" si="63"/>
        <v>2.0350000000000001</v>
      </c>
      <c r="V541" s="313">
        <f t="shared" si="64"/>
        <v>4.3300000000000018</v>
      </c>
      <c r="W541" s="245">
        <v>11040</v>
      </c>
      <c r="X541" s="312"/>
      <c r="Y541" s="313"/>
      <c r="Z541" s="114">
        <f t="shared" si="65"/>
        <v>102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0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1"/>
        <v>0.18499999999999997</v>
      </c>
      <c r="S542" s="5">
        <v>16.834999999999997</v>
      </c>
      <c r="T542" s="313">
        <f t="shared" si="62"/>
        <v>18.869999999999997</v>
      </c>
      <c r="U542" s="15">
        <f t="shared" si="63"/>
        <v>2.0350000000000001</v>
      </c>
      <c r="V542" s="313">
        <f t="shared" si="64"/>
        <v>4.3300000000000018</v>
      </c>
      <c r="W542" s="245">
        <v>11040</v>
      </c>
      <c r="X542" s="312"/>
      <c r="Y542" s="313"/>
      <c r="Z542" s="114">
        <f t="shared" si="65"/>
        <v>102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6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7">(((N543)-1)/10)/12</f>
        <v>0.18499999999999997</v>
      </c>
      <c r="S543" s="5">
        <v>16.834999999999997</v>
      </c>
      <c r="T543" s="313">
        <f t="shared" ref="T543:T605" si="68">Z543*R543</f>
        <v>18.869999999999997</v>
      </c>
      <c r="U543" s="15">
        <f t="shared" ref="U543:U605" si="69">T543-S543</f>
        <v>2.0350000000000001</v>
      </c>
      <c r="V543" s="313">
        <f t="shared" ref="V543:V605" si="70">N543-T543</f>
        <v>4.3300000000000018</v>
      </c>
      <c r="W543" s="245">
        <v>11040</v>
      </c>
      <c r="X543" s="312"/>
      <c r="Y543" s="313"/>
      <c r="Z543" s="114">
        <f t="shared" ref="Z543:Z605" si="71">IF((DATEDIF(G543,Z$4,"m"))&gt;=120,120,(DATEDIF(G543,Z$4,"m")))</f>
        <v>102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6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7"/>
        <v>0.18499999999999997</v>
      </c>
      <c r="S544" s="5">
        <v>16.834999999999997</v>
      </c>
      <c r="T544" s="313">
        <f t="shared" si="68"/>
        <v>18.869999999999997</v>
      </c>
      <c r="U544" s="15">
        <f t="shared" si="69"/>
        <v>2.0350000000000001</v>
      </c>
      <c r="V544" s="313">
        <f t="shared" si="70"/>
        <v>4.3300000000000018</v>
      </c>
      <c r="W544" s="245">
        <v>11040</v>
      </c>
      <c r="X544" s="312"/>
      <c r="Y544" s="313"/>
      <c r="Z544" s="114">
        <f t="shared" si="71"/>
        <v>102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6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7"/>
        <v>0.18499999999999997</v>
      </c>
      <c r="S545" s="5">
        <v>16.834999999999997</v>
      </c>
      <c r="T545" s="313">
        <f t="shared" si="68"/>
        <v>18.869999999999997</v>
      </c>
      <c r="U545" s="15">
        <f t="shared" si="69"/>
        <v>2.0350000000000001</v>
      </c>
      <c r="V545" s="313">
        <f t="shared" si="70"/>
        <v>4.3300000000000018</v>
      </c>
      <c r="W545" s="245">
        <v>11040</v>
      </c>
      <c r="X545" s="312"/>
      <c r="Y545" s="313"/>
      <c r="Z545" s="114">
        <f t="shared" si="71"/>
        <v>102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6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7"/>
        <v>0.18499999999999997</v>
      </c>
      <c r="S546" s="5">
        <v>16.834999999999997</v>
      </c>
      <c r="T546" s="313">
        <f t="shared" si="68"/>
        <v>18.869999999999997</v>
      </c>
      <c r="U546" s="15">
        <f t="shared" si="69"/>
        <v>2.0350000000000001</v>
      </c>
      <c r="V546" s="313">
        <f t="shared" si="70"/>
        <v>4.3300000000000018</v>
      </c>
      <c r="W546" s="245">
        <v>11040</v>
      </c>
      <c r="X546" s="312"/>
      <c r="Y546" s="313"/>
      <c r="Z546" s="114">
        <f t="shared" si="71"/>
        <v>102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6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7"/>
        <v>0.18499999999999997</v>
      </c>
      <c r="S547" s="5">
        <v>16.834999999999997</v>
      </c>
      <c r="T547" s="313">
        <f t="shared" si="68"/>
        <v>18.869999999999997</v>
      </c>
      <c r="U547" s="15">
        <f t="shared" si="69"/>
        <v>2.0350000000000001</v>
      </c>
      <c r="V547" s="313">
        <f t="shared" si="70"/>
        <v>4.3300000000000018</v>
      </c>
      <c r="W547" s="245">
        <v>11040</v>
      </c>
      <c r="X547" s="312"/>
      <c r="Y547" s="313"/>
      <c r="Z547" s="114">
        <f t="shared" si="71"/>
        <v>102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6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7"/>
        <v>0.18499999999999997</v>
      </c>
      <c r="S548" s="5">
        <v>16.834999999999997</v>
      </c>
      <c r="T548" s="313">
        <f t="shared" si="68"/>
        <v>18.869999999999997</v>
      </c>
      <c r="U548" s="15">
        <f t="shared" si="69"/>
        <v>2.0350000000000001</v>
      </c>
      <c r="V548" s="313">
        <f t="shared" si="70"/>
        <v>4.3300000000000018</v>
      </c>
      <c r="W548" s="245">
        <v>11040</v>
      </c>
      <c r="X548" s="312"/>
      <c r="Y548" s="313"/>
      <c r="Z548" s="114">
        <f t="shared" si="71"/>
        <v>102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6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7"/>
        <v>0.18499999999999997</v>
      </c>
      <c r="S549" s="5">
        <v>16.834999999999997</v>
      </c>
      <c r="T549" s="313">
        <f t="shared" si="68"/>
        <v>18.869999999999997</v>
      </c>
      <c r="U549" s="15">
        <f t="shared" si="69"/>
        <v>2.0350000000000001</v>
      </c>
      <c r="V549" s="313">
        <f t="shared" si="70"/>
        <v>4.3300000000000018</v>
      </c>
      <c r="W549" s="245">
        <v>11040</v>
      </c>
      <c r="X549" s="312"/>
      <c r="Y549" s="313"/>
      <c r="Z549" s="114">
        <f t="shared" si="71"/>
        <v>102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6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7"/>
        <v>57.991666666666667</v>
      </c>
      <c r="S550" s="5">
        <v>5277.2416666666668</v>
      </c>
      <c r="T550" s="313">
        <f t="shared" si="68"/>
        <v>5915.15</v>
      </c>
      <c r="U550" s="15">
        <f t="shared" si="69"/>
        <v>637.90833333333285</v>
      </c>
      <c r="V550" s="313">
        <f t="shared" si="70"/>
        <v>1044.8500000000004</v>
      </c>
      <c r="W550" s="245">
        <v>11040</v>
      </c>
      <c r="X550" s="312"/>
      <c r="Y550" s="313"/>
      <c r="Z550" s="114">
        <f t="shared" si="71"/>
        <v>102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6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7"/>
        <v>16.453962499999999</v>
      </c>
      <c r="S551" s="5">
        <v>1497.3105874999999</v>
      </c>
      <c r="T551" s="313">
        <f t="shared" si="68"/>
        <v>1678.304175</v>
      </c>
      <c r="U551" s="15">
        <f t="shared" si="69"/>
        <v>180.9935875000001</v>
      </c>
      <c r="V551" s="313">
        <f t="shared" si="70"/>
        <v>297.17132500000002</v>
      </c>
      <c r="W551" s="245">
        <v>11040</v>
      </c>
      <c r="X551" s="312"/>
      <c r="Y551" s="313"/>
      <c r="Z551" s="114">
        <f t="shared" si="71"/>
        <v>102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6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7"/>
        <v>16.453962499999999</v>
      </c>
      <c r="S552" s="5">
        <v>1497.3105874999999</v>
      </c>
      <c r="T552" s="313">
        <f t="shared" si="68"/>
        <v>1678.304175</v>
      </c>
      <c r="U552" s="15">
        <f t="shared" si="69"/>
        <v>180.9935875000001</v>
      </c>
      <c r="V552" s="313">
        <f t="shared" si="70"/>
        <v>297.17132500000002</v>
      </c>
      <c r="W552" s="245">
        <v>11040</v>
      </c>
      <c r="X552" s="312"/>
      <c r="Y552" s="313"/>
      <c r="Z552" s="114">
        <f t="shared" si="71"/>
        <v>102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6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7"/>
        <v>16.453962499999999</v>
      </c>
      <c r="S553" s="5">
        <v>1497.3105874999999</v>
      </c>
      <c r="T553" s="313">
        <f t="shared" si="68"/>
        <v>1678.304175</v>
      </c>
      <c r="U553" s="15">
        <f t="shared" si="69"/>
        <v>180.9935875000001</v>
      </c>
      <c r="V553" s="313">
        <f t="shared" si="70"/>
        <v>297.17132500000002</v>
      </c>
      <c r="W553" s="245">
        <v>11040</v>
      </c>
      <c r="X553" s="312"/>
      <c r="Y553" s="313"/>
      <c r="Z553" s="114">
        <f t="shared" si="71"/>
        <v>102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6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7"/>
        <v>16.453962499999999</v>
      </c>
      <c r="S554" s="5">
        <v>1497.3105874999999</v>
      </c>
      <c r="T554" s="313">
        <f t="shared" si="68"/>
        <v>1678.304175</v>
      </c>
      <c r="U554" s="15">
        <f t="shared" si="69"/>
        <v>180.9935875000001</v>
      </c>
      <c r="V554" s="313">
        <f t="shared" si="70"/>
        <v>297.17132500000002</v>
      </c>
      <c r="W554" s="245">
        <v>11040</v>
      </c>
      <c r="X554" s="312"/>
      <c r="Y554" s="313"/>
      <c r="Z554" s="114">
        <f t="shared" si="71"/>
        <v>102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6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7"/>
        <v>16.453962499999999</v>
      </c>
      <c r="S555" s="5">
        <v>1497.3105874999999</v>
      </c>
      <c r="T555" s="313">
        <f t="shared" si="68"/>
        <v>1678.304175</v>
      </c>
      <c r="U555" s="15">
        <f t="shared" si="69"/>
        <v>180.9935875000001</v>
      </c>
      <c r="V555" s="313">
        <f t="shared" si="70"/>
        <v>297.17132500000002</v>
      </c>
      <c r="W555" s="245">
        <v>11040</v>
      </c>
      <c r="X555" s="312"/>
      <c r="Y555" s="313"/>
      <c r="Z555" s="114">
        <f t="shared" si="71"/>
        <v>102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6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7"/>
        <v>36.425333333333334</v>
      </c>
      <c r="S556" s="5">
        <v>3314.7053333333333</v>
      </c>
      <c r="T556" s="313">
        <f t="shared" si="68"/>
        <v>3715.384</v>
      </c>
      <c r="U556" s="15">
        <f t="shared" si="69"/>
        <v>400.67866666666669</v>
      </c>
      <c r="V556" s="313">
        <f t="shared" si="70"/>
        <v>656.65599999999995</v>
      </c>
      <c r="W556" s="245">
        <v>11040</v>
      </c>
      <c r="X556" s="312"/>
      <c r="Y556" s="313"/>
      <c r="Z556" s="114">
        <f t="shared" si="71"/>
        <v>102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6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7"/>
        <v>36.425333333333334</v>
      </c>
      <c r="S557" s="5">
        <v>3314.7053333333333</v>
      </c>
      <c r="T557" s="313">
        <f t="shared" si="68"/>
        <v>3715.384</v>
      </c>
      <c r="U557" s="15">
        <f t="shared" si="69"/>
        <v>400.67866666666669</v>
      </c>
      <c r="V557" s="313">
        <f t="shared" si="70"/>
        <v>656.65599999999995</v>
      </c>
      <c r="W557" s="245">
        <v>11040</v>
      </c>
      <c r="X557" s="312"/>
      <c r="Y557" s="313"/>
      <c r="Z557" s="114">
        <f t="shared" si="71"/>
        <v>102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6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7"/>
        <v>36.425333333333334</v>
      </c>
      <c r="S558" s="5">
        <v>3314.7053333333333</v>
      </c>
      <c r="T558" s="313">
        <f t="shared" si="68"/>
        <v>3715.384</v>
      </c>
      <c r="U558" s="15">
        <f t="shared" si="69"/>
        <v>400.67866666666669</v>
      </c>
      <c r="V558" s="313">
        <f t="shared" si="70"/>
        <v>656.65599999999995</v>
      </c>
      <c r="W558" s="245">
        <v>11040</v>
      </c>
      <c r="X558" s="312"/>
      <c r="Y558" s="313"/>
      <c r="Z558" s="114">
        <f t="shared" si="71"/>
        <v>102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6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7"/>
        <v>36.425333333333334</v>
      </c>
      <c r="S559" s="5">
        <v>3314.7053333333333</v>
      </c>
      <c r="T559" s="313">
        <f t="shared" si="68"/>
        <v>3715.384</v>
      </c>
      <c r="U559" s="15">
        <f t="shared" si="69"/>
        <v>400.67866666666669</v>
      </c>
      <c r="V559" s="313">
        <f t="shared" si="70"/>
        <v>656.65599999999995</v>
      </c>
      <c r="W559" s="245">
        <v>11040</v>
      </c>
      <c r="X559" s="312"/>
      <c r="Y559" s="313"/>
      <c r="Z559" s="114">
        <f t="shared" si="71"/>
        <v>102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6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7"/>
        <v>36.425333333333334</v>
      </c>
      <c r="S560" s="5">
        <v>3314.7053333333333</v>
      </c>
      <c r="T560" s="313">
        <f t="shared" si="68"/>
        <v>3715.384</v>
      </c>
      <c r="U560" s="15">
        <f t="shared" si="69"/>
        <v>400.67866666666669</v>
      </c>
      <c r="V560" s="313">
        <f t="shared" si="70"/>
        <v>656.65599999999995</v>
      </c>
      <c r="W560" s="245">
        <v>11040</v>
      </c>
      <c r="X560" s="312"/>
      <c r="Y560" s="313"/>
      <c r="Z560" s="114">
        <f t="shared" si="71"/>
        <v>102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6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7"/>
        <v>13.138333333333334</v>
      </c>
      <c r="S561" s="5">
        <v>1195.5883333333334</v>
      </c>
      <c r="T561" s="335">
        <f t="shared" si="68"/>
        <v>1340.1100000000001</v>
      </c>
      <c r="U561" s="15">
        <f t="shared" si="69"/>
        <v>144.52166666666676</v>
      </c>
      <c r="V561" s="335">
        <f t="shared" si="70"/>
        <v>237.48999999999978</v>
      </c>
      <c r="W561" s="334">
        <v>11040</v>
      </c>
      <c r="X561" s="336"/>
      <c r="Y561" s="335"/>
      <c r="Z561" s="180">
        <f t="shared" si="71"/>
        <v>102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6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7"/>
        <v>13.138333333333334</v>
      </c>
      <c r="S562" s="5">
        <v>1195.5883333333334</v>
      </c>
      <c r="T562" s="335">
        <f t="shared" si="68"/>
        <v>1340.1100000000001</v>
      </c>
      <c r="U562" s="15">
        <f t="shared" si="69"/>
        <v>144.52166666666676</v>
      </c>
      <c r="V562" s="335">
        <f t="shared" si="70"/>
        <v>237.48999999999978</v>
      </c>
      <c r="W562" s="334">
        <v>11040</v>
      </c>
      <c r="X562" s="336"/>
      <c r="Y562" s="335"/>
      <c r="Z562" s="180">
        <f t="shared" si="71"/>
        <v>102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6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7"/>
        <v>13.138333333333334</v>
      </c>
      <c r="S563" s="5">
        <v>1195.5883333333334</v>
      </c>
      <c r="T563" s="335">
        <f t="shared" si="68"/>
        <v>1340.1100000000001</v>
      </c>
      <c r="U563" s="15">
        <f t="shared" si="69"/>
        <v>144.52166666666676</v>
      </c>
      <c r="V563" s="335">
        <f t="shared" si="70"/>
        <v>237.48999999999978</v>
      </c>
      <c r="W563" s="334">
        <v>11040</v>
      </c>
      <c r="X563" s="336"/>
      <c r="Y563" s="335"/>
      <c r="Z563" s="180">
        <f t="shared" si="71"/>
        <v>102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6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7"/>
        <v>13.138333333333334</v>
      </c>
      <c r="S564" s="5">
        <v>1195.5883333333334</v>
      </c>
      <c r="T564" s="335">
        <f t="shared" si="68"/>
        <v>1340.1100000000001</v>
      </c>
      <c r="U564" s="15">
        <f t="shared" si="69"/>
        <v>144.52166666666676</v>
      </c>
      <c r="V564" s="335">
        <f t="shared" si="70"/>
        <v>237.48999999999978</v>
      </c>
      <c r="W564" s="334">
        <v>11040</v>
      </c>
      <c r="X564" s="336"/>
      <c r="Y564" s="335"/>
      <c r="Z564" s="180">
        <f t="shared" si="71"/>
        <v>102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6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7"/>
        <v>13.138333333333334</v>
      </c>
      <c r="S565" s="5">
        <v>1195.5883333333334</v>
      </c>
      <c r="T565" s="335">
        <f t="shared" si="68"/>
        <v>1340.1100000000001</v>
      </c>
      <c r="U565" s="15">
        <f t="shared" si="69"/>
        <v>144.52166666666676</v>
      </c>
      <c r="V565" s="335">
        <f t="shared" si="70"/>
        <v>237.48999999999978</v>
      </c>
      <c r="W565" s="334">
        <v>11040</v>
      </c>
      <c r="X565" s="336"/>
      <c r="Y565" s="335"/>
      <c r="Z565" s="180">
        <f t="shared" si="71"/>
        <v>102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6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7"/>
        <v>13.138333333333334</v>
      </c>
      <c r="S566" s="5">
        <v>1195.5883333333334</v>
      </c>
      <c r="T566" s="313">
        <f t="shared" si="68"/>
        <v>1340.1100000000001</v>
      </c>
      <c r="U566" s="15">
        <f t="shared" si="69"/>
        <v>144.52166666666676</v>
      </c>
      <c r="V566" s="313">
        <f t="shared" si="70"/>
        <v>237.48999999999978</v>
      </c>
      <c r="W566" s="245">
        <v>11040</v>
      </c>
      <c r="X566" s="312"/>
      <c r="Y566" s="313"/>
      <c r="Z566" s="114">
        <f t="shared" si="71"/>
        <v>102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6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7"/>
        <v>13.138333333333334</v>
      </c>
      <c r="S567" s="5">
        <v>1195.5883333333334</v>
      </c>
      <c r="T567" s="313">
        <f t="shared" si="68"/>
        <v>1340.1100000000001</v>
      </c>
      <c r="U567" s="15">
        <f t="shared" si="69"/>
        <v>144.52166666666676</v>
      </c>
      <c r="V567" s="313">
        <f t="shared" si="70"/>
        <v>237.48999999999978</v>
      </c>
      <c r="W567" s="245">
        <v>11040</v>
      </c>
      <c r="X567" s="312"/>
      <c r="Y567" s="313"/>
      <c r="Z567" s="114">
        <f t="shared" si="71"/>
        <v>102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6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7"/>
        <v>13.138333333333334</v>
      </c>
      <c r="S568" s="5">
        <v>1195.5883333333334</v>
      </c>
      <c r="T568" s="313">
        <f t="shared" si="68"/>
        <v>1340.1100000000001</v>
      </c>
      <c r="U568" s="15">
        <f t="shared" si="69"/>
        <v>144.52166666666676</v>
      </c>
      <c r="V568" s="313">
        <f t="shared" si="70"/>
        <v>237.48999999999978</v>
      </c>
      <c r="W568" s="245">
        <v>11040</v>
      </c>
      <c r="X568" s="312"/>
      <c r="Y568" s="313"/>
      <c r="Z568" s="114">
        <f t="shared" si="71"/>
        <v>102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6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7"/>
        <v>13.138333333333334</v>
      </c>
      <c r="S569" s="5">
        <v>1195.5883333333334</v>
      </c>
      <c r="T569" s="313">
        <f t="shared" si="68"/>
        <v>1340.1100000000001</v>
      </c>
      <c r="U569" s="15">
        <f t="shared" si="69"/>
        <v>144.52166666666676</v>
      </c>
      <c r="V569" s="313">
        <f t="shared" si="70"/>
        <v>237.48999999999978</v>
      </c>
      <c r="W569" s="245">
        <v>11040</v>
      </c>
      <c r="X569" s="312"/>
      <c r="Y569" s="313"/>
      <c r="Z569" s="114">
        <f t="shared" si="71"/>
        <v>102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6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7"/>
        <v>30.180666666666667</v>
      </c>
      <c r="S570" s="5">
        <v>2746.4406666666669</v>
      </c>
      <c r="T570" s="335">
        <f t="shared" si="68"/>
        <v>3078.4279999999999</v>
      </c>
      <c r="U570" s="15">
        <f t="shared" si="69"/>
        <v>331.98733333333303</v>
      </c>
      <c r="V570" s="335">
        <f t="shared" si="70"/>
        <v>544.25199999999995</v>
      </c>
      <c r="W570" s="334">
        <v>11040</v>
      </c>
      <c r="X570" s="336"/>
      <c r="Y570" s="335"/>
      <c r="Z570" s="180">
        <f t="shared" si="71"/>
        <v>102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6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7"/>
        <v>30.180666666666667</v>
      </c>
      <c r="S571" s="5">
        <v>2746.4406666666669</v>
      </c>
      <c r="T571" s="313">
        <f t="shared" si="68"/>
        <v>3078.4279999999999</v>
      </c>
      <c r="U571" s="15">
        <f t="shared" si="69"/>
        <v>331.98733333333303</v>
      </c>
      <c r="V571" s="313">
        <f t="shared" si="70"/>
        <v>544.25199999999995</v>
      </c>
      <c r="W571" s="245">
        <v>11040</v>
      </c>
      <c r="X571" s="312"/>
      <c r="Y571" s="313"/>
      <c r="Z571" s="114">
        <f t="shared" si="71"/>
        <v>102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6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7"/>
        <v>30.180666666666667</v>
      </c>
      <c r="S572" s="5">
        <v>2746.4406666666669</v>
      </c>
      <c r="T572" s="313">
        <f t="shared" si="68"/>
        <v>3078.4279999999999</v>
      </c>
      <c r="U572" s="15">
        <f t="shared" si="69"/>
        <v>331.98733333333303</v>
      </c>
      <c r="V572" s="313">
        <f t="shared" si="70"/>
        <v>544.25199999999995</v>
      </c>
      <c r="W572" s="245">
        <v>11040</v>
      </c>
      <c r="X572" s="312"/>
      <c r="Y572" s="313"/>
      <c r="Z572" s="114">
        <f t="shared" si="71"/>
        <v>102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6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7"/>
        <v>30.180666666666667</v>
      </c>
      <c r="S573" s="5">
        <v>2746.4406666666669</v>
      </c>
      <c r="T573" s="313">
        <f t="shared" si="68"/>
        <v>3078.4279999999999</v>
      </c>
      <c r="U573" s="15">
        <f t="shared" si="69"/>
        <v>331.98733333333303</v>
      </c>
      <c r="V573" s="313">
        <f t="shared" si="70"/>
        <v>544.25199999999995</v>
      </c>
      <c r="W573" s="245">
        <v>11040</v>
      </c>
      <c r="X573" s="312"/>
      <c r="Y573" s="313"/>
      <c r="Z573" s="114">
        <f t="shared" si="71"/>
        <v>102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6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7"/>
        <v>30.180666666666667</v>
      </c>
      <c r="S574" s="5">
        <v>2746.4406666666669</v>
      </c>
      <c r="T574" s="313">
        <f t="shared" si="68"/>
        <v>3078.4279999999999</v>
      </c>
      <c r="U574" s="15">
        <f t="shared" si="69"/>
        <v>331.98733333333303</v>
      </c>
      <c r="V574" s="313">
        <f t="shared" si="70"/>
        <v>544.25199999999995</v>
      </c>
      <c r="W574" s="245">
        <v>11040</v>
      </c>
      <c r="X574" s="312"/>
      <c r="Y574" s="313"/>
      <c r="Z574" s="114">
        <f t="shared" si="71"/>
        <v>102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6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7"/>
        <v>30.180666666666667</v>
      </c>
      <c r="S575" s="5">
        <v>2746.4406666666669</v>
      </c>
      <c r="T575" s="313">
        <f t="shared" si="68"/>
        <v>3078.4279999999999</v>
      </c>
      <c r="U575" s="15">
        <f t="shared" si="69"/>
        <v>331.98733333333303</v>
      </c>
      <c r="V575" s="313">
        <f t="shared" si="70"/>
        <v>544.25199999999995</v>
      </c>
      <c r="W575" s="245">
        <v>11040</v>
      </c>
      <c r="X575" s="312"/>
      <c r="Y575" s="313"/>
      <c r="Z575" s="114">
        <f t="shared" si="71"/>
        <v>102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6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7"/>
        <v>30.180666666666667</v>
      </c>
      <c r="S576" s="5">
        <v>2746.4406666666669</v>
      </c>
      <c r="T576" s="313">
        <f t="shared" si="68"/>
        <v>3078.4279999999999</v>
      </c>
      <c r="U576" s="15">
        <f t="shared" si="69"/>
        <v>331.98733333333303</v>
      </c>
      <c r="V576" s="313">
        <f t="shared" si="70"/>
        <v>544.25199999999995</v>
      </c>
      <c r="W576" s="245">
        <v>11040</v>
      </c>
      <c r="X576" s="312"/>
      <c r="Y576" s="313"/>
      <c r="Z576" s="114">
        <f t="shared" si="71"/>
        <v>102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6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7"/>
        <v>30.180666666666667</v>
      </c>
      <c r="S577" s="5">
        <v>2746.4406666666669</v>
      </c>
      <c r="T577" s="313">
        <f t="shared" si="68"/>
        <v>3078.4279999999999</v>
      </c>
      <c r="U577" s="15">
        <f t="shared" si="69"/>
        <v>331.98733333333303</v>
      </c>
      <c r="V577" s="313">
        <f t="shared" si="70"/>
        <v>544.25199999999995</v>
      </c>
      <c r="W577" s="245">
        <v>11040</v>
      </c>
      <c r="X577" s="312"/>
      <c r="Y577" s="313"/>
      <c r="Z577" s="114">
        <f t="shared" si="71"/>
        <v>102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6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7"/>
        <v>30.180666666666667</v>
      </c>
      <c r="S578" s="5">
        <v>2746.4406666666669</v>
      </c>
      <c r="T578" s="335">
        <f t="shared" si="68"/>
        <v>3078.4279999999999</v>
      </c>
      <c r="U578" s="15">
        <f t="shared" si="69"/>
        <v>331.98733333333303</v>
      </c>
      <c r="V578" s="335">
        <f t="shared" si="70"/>
        <v>544.25199999999995</v>
      </c>
      <c r="W578" s="334">
        <v>11040</v>
      </c>
      <c r="X578" s="336"/>
      <c r="Y578" s="335"/>
      <c r="Z578" s="180">
        <f t="shared" si="71"/>
        <v>102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6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7"/>
        <v>30.180666666666667</v>
      </c>
      <c r="S579" s="5">
        <v>2746.4406666666669</v>
      </c>
      <c r="T579" s="335">
        <f t="shared" si="68"/>
        <v>3078.4279999999999</v>
      </c>
      <c r="U579" s="15">
        <f t="shared" si="69"/>
        <v>331.98733333333303</v>
      </c>
      <c r="V579" s="335">
        <f t="shared" si="70"/>
        <v>544.25199999999995</v>
      </c>
      <c r="W579" s="334">
        <v>11040</v>
      </c>
      <c r="X579" s="336"/>
      <c r="Y579" s="335"/>
      <c r="Z579" s="180">
        <f t="shared" si="71"/>
        <v>102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6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7"/>
        <v>30.180666666666667</v>
      </c>
      <c r="S580" s="5">
        <v>2746.4406666666669</v>
      </c>
      <c r="T580" s="313">
        <f t="shared" si="68"/>
        <v>3078.4279999999999</v>
      </c>
      <c r="U580" s="15">
        <f t="shared" si="69"/>
        <v>331.98733333333303</v>
      </c>
      <c r="V580" s="313">
        <f t="shared" si="70"/>
        <v>544.25199999999995</v>
      </c>
      <c r="W580" s="245">
        <v>11040</v>
      </c>
      <c r="X580" s="312"/>
      <c r="Y580" s="313"/>
      <c r="Z580" s="114">
        <f t="shared" si="71"/>
        <v>102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6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7"/>
        <v>30.180666666666667</v>
      </c>
      <c r="S581" s="5">
        <v>2746.4406666666669</v>
      </c>
      <c r="T581" s="313">
        <f t="shared" si="68"/>
        <v>3078.4279999999999</v>
      </c>
      <c r="U581" s="15">
        <f t="shared" si="69"/>
        <v>331.98733333333303</v>
      </c>
      <c r="V581" s="313">
        <f t="shared" si="70"/>
        <v>544.25199999999995</v>
      </c>
      <c r="W581" s="245">
        <v>11040</v>
      </c>
      <c r="X581" s="312"/>
      <c r="Y581" s="313"/>
      <c r="Z581" s="114">
        <f t="shared" si="71"/>
        <v>102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6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7"/>
        <v>30.180666666666667</v>
      </c>
      <c r="S582" s="5">
        <v>2746.4406666666669</v>
      </c>
      <c r="T582" s="313">
        <f t="shared" si="68"/>
        <v>3078.4279999999999</v>
      </c>
      <c r="U582" s="15">
        <f t="shared" si="69"/>
        <v>331.98733333333303</v>
      </c>
      <c r="V582" s="313">
        <f t="shared" si="70"/>
        <v>544.25199999999995</v>
      </c>
      <c r="W582" s="245">
        <v>11040</v>
      </c>
      <c r="X582" s="312"/>
      <c r="Y582" s="313"/>
      <c r="Z582" s="114">
        <f t="shared" si="71"/>
        <v>102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6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7"/>
        <v>30.180666666666667</v>
      </c>
      <c r="S583" s="5">
        <v>2746.4406666666669</v>
      </c>
      <c r="T583" s="313">
        <f t="shared" si="68"/>
        <v>3078.4279999999999</v>
      </c>
      <c r="U583" s="15">
        <f t="shared" si="69"/>
        <v>331.98733333333303</v>
      </c>
      <c r="V583" s="313">
        <f t="shared" si="70"/>
        <v>544.25199999999995</v>
      </c>
      <c r="W583" s="245">
        <v>11040</v>
      </c>
      <c r="X583" s="312"/>
      <c r="Y583" s="313"/>
      <c r="Z583" s="114">
        <f t="shared" si="71"/>
        <v>102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6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7"/>
        <v>30.180666666666667</v>
      </c>
      <c r="S584" s="5">
        <v>2746.4406666666669</v>
      </c>
      <c r="T584" s="313">
        <f t="shared" si="68"/>
        <v>3078.4279999999999</v>
      </c>
      <c r="U584" s="15">
        <f t="shared" si="69"/>
        <v>331.98733333333303</v>
      </c>
      <c r="V584" s="313">
        <f t="shared" si="70"/>
        <v>544.25199999999995</v>
      </c>
      <c r="W584" s="245">
        <v>11040</v>
      </c>
      <c r="X584" s="312"/>
      <c r="Y584" s="313"/>
      <c r="Z584" s="114">
        <f t="shared" si="71"/>
        <v>102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6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7"/>
        <v>30.180666666666667</v>
      </c>
      <c r="S585" s="5">
        <v>2746.4406666666669</v>
      </c>
      <c r="T585" s="313">
        <f t="shared" si="68"/>
        <v>3078.4279999999999</v>
      </c>
      <c r="U585" s="15">
        <f t="shared" si="69"/>
        <v>331.98733333333303</v>
      </c>
      <c r="V585" s="313">
        <f t="shared" si="70"/>
        <v>544.25199999999995</v>
      </c>
      <c r="W585" s="245">
        <v>11040</v>
      </c>
      <c r="X585" s="312"/>
      <c r="Y585" s="313"/>
      <c r="Z585" s="114">
        <f t="shared" si="71"/>
        <v>102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6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7"/>
        <v>30.180666666666667</v>
      </c>
      <c r="S586" s="5">
        <v>2746.4406666666669</v>
      </c>
      <c r="T586" s="313">
        <f t="shared" si="68"/>
        <v>3078.4279999999999</v>
      </c>
      <c r="U586" s="15">
        <f t="shared" si="69"/>
        <v>331.98733333333303</v>
      </c>
      <c r="V586" s="313">
        <f t="shared" si="70"/>
        <v>544.25199999999995</v>
      </c>
      <c r="W586" s="245">
        <v>11040</v>
      </c>
      <c r="X586" s="312"/>
      <c r="Y586" s="313"/>
      <c r="Z586" s="114">
        <f t="shared" si="71"/>
        <v>102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6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7"/>
        <v>30.180666666666667</v>
      </c>
      <c r="S587" s="5">
        <v>2746.4406666666669</v>
      </c>
      <c r="T587" s="313">
        <f t="shared" si="68"/>
        <v>3078.4279999999999</v>
      </c>
      <c r="U587" s="15">
        <f t="shared" si="69"/>
        <v>331.98733333333303</v>
      </c>
      <c r="V587" s="313">
        <f t="shared" si="70"/>
        <v>544.25199999999995</v>
      </c>
      <c r="W587" s="245">
        <v>11040</v>
      </c>
      <c r="X587" s="312"/>
      <c r="Y587" s="313"/>
      <c r="Z587" s="114">
        <f t="shared" si="71"/>
        <v>102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6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7"/>
        <v>31.959333333333333</v>
      </c>
      <c r="S588" s="5">
        <v>2908.2993333333334</v>
      </c>
      <c r="T588" s="319">
        <f t="shared" si="68"/>
        <v>3259.8519999999999</v>
      </c>
      <c r="U588" s="554">
        <f t="shared" si="69"/>
        <v>351.55266666666648</v>
      </c>
      <c r="V588" s="319">
        <f t="shared" si="70"/>
        <v>576.26800000000003</v>
      </c>
      <c r="W588" s="318">
        <v>11040</v>
      </c>
      <c r="X588" s="320"/>
      <c r="Y588" s="319"/>
      <c r="Z588" s="155">
        <f t="shared" si="71"/>
        <v>102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6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7"/>
        <v>31.959333333333333</v>
      </c>
      <c r="S589" s="5">
        <v>2908.2993333333334</v>
      </c>
      <c r="T589" s="313">
        <f t="shared" si="68"/>
        <v>3259.8519999999999</v>
      </c>
      <c r="U589" s="15">
        <f t="shared" si="69"/>
        <v>351.55266666666648</v>
      </c>
      <c r="V589" s="313">
        <f t="shared" si="70"/>
        <v>576.26800000000003</v>
      </c>
      <c r="W589" s="245">
        <v>11040</v>
      </c>
      <c r="X589" s="312"/>
      <c r="Y589" s="313"/>
      <c r="Z589" s="114">
        <f t="shared" si="71"/>
        <v>102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6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7"/>
        <v>64.146393701837226</v>
      </c>
      <c r="S590" s="5">
        <v>5837.3218268671872</v>
      </c>
      <c r="T590" s="313">
        <f t="shared" si="68"/>
        <v>6542.9321575873973</v>
      </c>
      <c r="U590" s="15">
        <f t="shared" si="69"/>
        <v>705.61033072021019</v>
      </c>
      <c r="V590" s="313">
        <f t="shared" si="70"/>
        <v>1155.6350866330704</v>
      </c>
      <c r="W590" s="245">
        <v>11055</v>
      </c>
      <c r="X590" s="312"/>
      <c r="Y590" s="313"/>
      <c r="Z590" s="114">
        <f t="shared" si="71"/>
        <v>102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6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7"/>
        <v>64.146393701837226</v>
      </c>
      <c r="S591" s="5">
        <v>5837.3218268671872</v>
      </c>
      <c r="T591" s="313">
        <f t="shared" si="68"/>
        <v>6542.9321575873973</v>
      </c>
      <c r="U591" s="15">
        <f t="shared" si="69"/>
        <v>705.61033072021019</v>
      </c>
      <c r="V591" s="313">
        <f t="shared" si="70"/>
        <v>1155.6350866330704</v>
      </c>
      <c r="X591" s="312"/>
      <c r="Y591" s="313"/>
      <c r="Z591" s="114">
        <f t="shared" si="71"/>
        <v>102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6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7"/>
        <v>64.146393701837226</v>
      </c>
      <c r="S592" s="5">
        <v>5837.3218268671872</v>
      </c>
      <c r="T592" s="313">
        <f t="shared" si="68"/>
        <v>6542.9321575873973</v>
      </c>
      <c r="U592" s="15">
        <f t="shared" si="69"/>
        <v>705.61033072021019</v>
      </c>
      <c r="V592" s="313">
        <f t="shared" si="70"/>
        <v>1155.6350866330704</v>
      </c>
      <c r="X592" s="312"/>
      <c r="Y592" s="313"/>
      <c r="Z592" s="114">
        <f t="shared" si="71"/>
        <v>102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6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7"/>
        <v>64.146393701837226</v>
      </c>
      <c r="S593" s="5">
        <v>5837.3218268671872</v>
      </c>
      <c r="T593" s="313">
        <f t="shared" si="68"/>
        <v>6542.9321575873973</v>
      </c>
      <c r="U593" s="15">
        <f t="shared" si="69"/>
        <v>705.61033072021019</v>
      </c>
      <c r="V593" s="313">
        <f t="shared" si="70"/>
        <v>1155.6350866330704</v>
      </c>
      <c r="X593" s="312"/>
      <c r="Y593" s="313"/>
      <c r="Z593" s="114">
        <f t="shared" si="71"/>
        <v>102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6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7"/>
        <v>64.146393701837226</v>
      </c>
      <c r="S594" s="5">
        <v>5837.3218268671872</v>
      </c>
      <c r="T594" s="313">
        <f t="shared" si="68"/>
        <v>6542.9321575873973</v>
      </c>
      <c r="U594" s="15">
        <f t="shared" si="69"/>
        <v>705.61033072021019</v>
      </c>
      <c r="V594" s="313">
        <f t="shared" si="70"/>
        <v>1155.6350866330704</v>
      </c>
      <c r="X594" s="312"/>
      <c r="Y594" s="313"/>
      <c r="Z594" s="114">
        <f t="shared" si="71"/>
        <v>102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6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7"/>
        <v>55.714629577214815</v>
      </c>
      <c r="S595" s="5">
        <v>5070.0312915265486</v>
      </c>
      <c r="T595" s="313">
        <f t="shared" si="68"/>
        <v>5682.8922168759109</v>
      </c>
      <c r="U595" s="15">
        <f t="shared" si="69"/>
        <v>612.86092534936233</v>
      </c>
      <c r="V595" s="313">
        <f t="shared" si="70"/>
        <v>1003.8633323898666</v>
      </c>
      <c r="W595" s="245">
        <v>11055</v>
      </c>
      <c r="X595" s="312"/>
      <c r="Y595" s="313"/>
      <c r="Z595" s="114">
        <f t="shared" si="71"/>
        <v>102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6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7"/>
        <v>65.979385902842111</v>
      </c>
      <c r="S596" s="5">
        <v>6004.1241171586325</v>
      </c>
      <c r="T596" s="313">
        <f t="shared" si="68"/>
        <v>6729.8973620898951</v>
      </c>
      <c r="U596" s="15">
        <f t="shared" si="69"/>
        <v>725.77324493126252</v>
      </c>
      <c r="V596" s="313">
        <f t="shared" si="70"/>
        <v>1188.6289462511577</v>
      </c>
      <c r="W596" s="245">
        <v>11055</v>
      </c>
      <c r="X596" s="312"/>
      <c r="Y596" s="313"/>
      <c r="Z596" s="114">
        <f t="shared" si="71"/>
        <v>102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6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7"/>
        <v>65.979385902842111</v>
      </c>
      <c r="S597" s="5">
        <v>6004.1241171586325</v>
      </c>
      <c r="T597" s="313">
        <f t="shared" si="68"/>
        <v>6729.8973620898951</v>
      </c>
      <c r="U597" s="15">
        <f t="shared" si="69"/>
        <v>725.77324493126252</v>
      </c>
      <c r="V597" s="313">
        <f t="shared" si="70"/>
        <v>1188.6289462511577</v>
      </c>
      <c r="X597" s="312"/>
      <c r="Y597" s="313"/>
      <c r="Z597" s="114">
        <f t="shared" si="71"/>
        <v>102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6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7"/>
        <v>55.714629577214815</v>
      </c>
      <c r="S598" s="5">
        <v>5070.0312915265486</v>
      </c>
      <c r="T598" s="313">
        <f t="shared" si="68"/>
        <v>5682.8922168759109</v>
      </c>
      <c r="U598" s="15">
        <f t="shared" si="69"/>
        <v>612.86092534936233</v>
      </c>
      <c r="V598" s="313">
        <f t="shared" si="70"/>
        <v>1003.8633323898666</v>
      </c>
      <c r="W598" s="245">
        <v>11055</v>
      </c>
      <c r="X598" s="312"/>
      <c r="Y598" s="313"/>
      <c r="Z598" s="114">
        <f t="shared" si="71"/>
        <v>102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6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7"/>
        <v>62.679999941033337</v>
      </c>
      <c r="S599" s="5">
        <v>5703.8799946340341</v>
      </c>
      <c r="T599" s="313">
        <f t="shared" si="68"/>
        <v>6393.3599939854003</v>
      </c>
      <c r="U599" s="15">
        <f t="shared" si="69"/>
        <v>689.47999935136613</v>
      </c>
      <c r="V599" s="313">
        <f t="shared" si="70"/>
        <v>1129.2399989386004</v>
      </c>
      <c r="W599" s="245">
        <v>11055</v>
      </c>
      <c r="X599" s="312"/>
      <c r="Y599" s="313"/>
      <c r="Z599" s="114">
        <f t="shared" si="71"/>
        <v>102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6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7"/>
        <v>62.679999941033337</v>
      </c>
      <c r="S600" s="5">
        <v>5703.8799946340341</v>
      </c>
      <c r="T600" s="313">
        <f t="shared" si="68"/>
        <v>6393.3599939854003</v>
      </c>
      <c r="U600" s="15">
        <f t="shared" si="69"/>
        <v>689.47999935136613</v>
      </c>
      <c r="V600" s="313">
        <f t="shared" si="70"/>
        <v>1129.2399989386004</v>
      </c>
      <c r="X600" s="312"/>
      <c r="Y600" s="313"/>
      <c r="Z600" s="114">
        <f t="shared" si="71"/>
        <v>102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6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7"/>
        <v>40.866666666666667</v>
      </c>
      <c r="S601" s="5">
        <v>3555.4</v>
      </c>
      <c r="T601" s="353">
        <f t="shared" si="68"/>
        <v>4004.9333333333334</v>
      </c>
      <c r="U601" s="15">
        <f t="shared" si="69"/>
        <v>449.5333333333333</v>
      </c>
      <c r="V601" s="353">
        <f t="shared" si="70"/>
        <v>900.06666666666661</v>
      </c>
      <c r="X601" s="354"/>
      <c r="Y601" s="353"/>
      <c r="Z601" s="225">
        <f t="shared" si="71"/>
        <v>98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6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7"/>
        <v>182.45000000000002</v>
      </c>
      <c r="S602" s="5">
        <v>16420.5</v>
      </c>
      <c r="T602" s="313">
        <f t="shared" si="68"/>
        <v>18427.45</v>
      </c>
      <c r="U602" s="15">
        <f t="shared" si="69"/>
        <v>2006.9500000000007</v>
      </c>
      <c r="V602" s="313">
        <f t="shared" si="70"/>
        <v>3467.5499999999993</v>
      </c>
      <c r="W602" s="245">
        <v>11121</v>
      </c>
      <c r="X602" s="312"/>
      <c r="Y602" s="313"/>
      <c r="Z602" s="114">
        <f t="shared" si="71"/>
        <v>101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6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7"/>
        <v>44.174583333333338</v>
      </c>
      <c r="S603" s="5">
        <v>3843.1887500000003</v>
      </c>
      <c r="T603" s="319">
        <f t="shared" si="68"/>
        <v>4329.1091666666671</v>
      </c>
      <c r="U603" s="15">
        <f t="shared" si="69"/>
        <v>485.92041666666682</v>
      </c>
      <c r="V603" s="319">
        <f t="shared" si="70"/>
        <v>972.84083333333274</v>
      </c>
      <c r="X603" s="320"/>
      <c r="Y603" s="319"/>
      <c r="Z603" s="155">
        <f t="shared" si="71"/>
        <v>98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6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7"/>
        <v>31.564710667336612</v>
      </c>
      <c r="S604" s="569">
        <v>2840.8239600602951</v>
      </c>
      <c r="T604" s="335">
        <f t="shared" si="68"/>
        <v>3188.0357774009981</v>
      </c>
      <c r="U604" s="571">
        <f t="shared" si="69"/>
        <v>347.21181734070296</v>
      </c>
      <c r="V604" s="335">
        <f t="shared" si="70"/>
        <v>600.72950267939541</v>
      </c>
      <c r="W604" s="334">
        <v>11148</v>
      </c>
      <c r="X604" s="312"/>
      <c r="Y604" s="313"/>
      <c r="Z604" s="114">
        <f t="shared" si="71"/>
        <v>101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6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7"/>
        <v>65.92135521509789</v>
      </c>
      <c r="S605" s="569">
        <v>5932.9219693588102</v>
      </c>
      <c r="T605" s="335">
        <f t="shared" si="68"/>
        <v>6658.0568767248869</v>
      </c>
      <c r="U605" s="571">
        <f t="shared" si="69"/>
        <v>725.13490736607673</v>
      </c>
      <c r="V605" s="335">
        <f t="shared" si="70"/>
        <v>1253.5057490868603</v>
      </c>
      <c r="W605" s="334">
        <v>11148</v>
      </c>
      <c r="X605" s="312"/>
      <c r="Y605" s="313"/>
      <c r="Z605" s="114">
        <f t="shared" si="71"/>
        <v>101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2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3">(((N606)-1)/10)/12</f>
        <v>52.934872347762301</v>
      </c>
      <c r="S606" s="569">
        <v>4764.1385112986072</v>
      </c>
      <c r="T606" s="335">
        <f t="shared" ref="T606:T656" si="74">Z606*R606</f>
        <v>5346.4221071239926</v>
      </c>
      <c r="U606" s="571">
        <f t="shared" ref="U606:U656" si="75">T606-S606</f>
        <v>582.28359582538542</v>
      </c>
      <c r="V606" s="335">
        <f t="shared" ref="V606:V656" si="76">N606-T606</f>
        <v>1006.7625746074827</v>
      </c>
      <c r="W606" s="334">
        <v>11148</v>
      </c>
      <c r="X606" s="312"/>
      <c r="Y606" s="313"/>
      <c r="Z606" s="114">
        <f t="shared" ref="Z606:Z656" si="77">IF((DATEDIF(G606,Z$4,"m"))&gt;=120,120,(DATEDIF(G606,Z$4,"m")))</f>
        <v>101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2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3"/>
        <v>40.56209668765942</v>
      </c>
      <c r="S607" s="569">
        <v>3650.5887018893477</v>
      </c>
      <c r="T607" s="335">
        <f t="shared" si="74"/>
        <v>4096.7717654536018</v>
      </c>
      <c r="U607" s="571">
        <f t="shared" si="75"/>
        <v>446.1830635642541</v>
      </c>
      <c r="V607" s="335">
        <f t="shared" si="76"/>
        <v>771.67983706552877</v>
      </c>
      <c r="W607" s="334">
        <v>11148</v>
      </c>
      <c r="X607" s="312"/>
      <c r="Y607" s="313"/>
      <c r="Z607" s="114">
        <f t="shared" si="77"/>
        <v>101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2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3"/>
        <v>119.42347281706621</v>
      </c>
      <c r="S608" s="569">
        <v>10748.112553535959</v>
      </c>
      <c r="T608" s="335">
        <f t="shared" si="74"/>
        <v>12061.770754523688</v>
      </c>
      <c r="U608" s="571">
        <f t="shared" si="75"/>
        <v>1313.6582009877293</v>
      </c>
      <c r="V608" s="335">
        <f t="shared" si="76"/>
        <v>2270.0459835242564</v>
      </c>
      <c r="W608" s="334">
        <v>11148</v>
      </c>
      <c r="X608" s="312"/>
      <c r="Y608" s="313"/>
      <c r="Z608" s="114">
        <f t="shared" si="77"/>
        <v>101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2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3"/>
        <v>44.923801481920663</v>
      </c>
      <c r="S609" s="569">
        <v>4043.1421333728595</v>
      </c>
      <c r="T609" s="335">
        <f t="shared" si="74"/>
        <v>4537.3039496739866</v>
      </c>
      <c r="U609" s="571">
        <f t="shared" si="75"/>
        <v>494.16181630112715</v>
      </c>
      <c r="V609" s="335">
        <f t="shared" si="76"/>
        <v>854.55222815649267</v>
      </c>
      <c r="W609" s="334">
        <v>11148</v>
      </c>
      <c r="X609" s="312"/>
      <c r="Y609" s="313"/>
      <c r="Z609" s="114">
        <f t="shared" si="77"/>
        <v>101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2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3"/>
        <v>52.003352479641173</v>
      </c>
      <c r="S610" s="569">
        <v>4680.3017231677059</v>
      </c>
      <c r="T610" s="335">
        <f t="shared" si="74"/>
        <v>5252.3386004437589</v>
      </c>
      <c r="U610" s="571">
        <f t="shared" si="75"/>
        <v>572.03687727605302</v>
      </c>
      <c r="V610" s="335">
        <f t="shared" si="76"/>
        <v>989.06369711318166</v>
      </c>
      <c r="W610" s="334"/>
      <c r="X610" s="312"/>
      <c r="Y610" s="313"/>
      <c r="Z610" s="114">
        <f t="shared" si="77"/>
        <v>101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2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3"/>
        <v>49.338083333333337</v>
      </c>
      <c r="S611" s="569">
        <v>4391.0894166666667</v>
      </c>
      <c r="T611" s="335">
        <f t="shared" si="74"/>
        <v>4933.8083333333334</v>
      </c>
      <c r="U611" s="571">
        <f t="shared" si="75"/>
        <v>542.7189166666667</v>
      </c>
      <c r="V611" s="335">
        <f t="shared" si="76"/>
        <v>987.76166666666631</v>
      </c>
      <c r="W611" s="334"/>
      <c r="X611" s="312"/>
      <c r="Y611" s="313"/>
      <c r="Z611" s="114">
        <f t="shared" si="77"/>
        <v>100</v>
      </c>
    </row>
    <row r="612" spans="1:26" s="245" customFormat="1" x14ac:dyDescent="0.25">
      <c r="A612" s="245" t="s">
        <v>2042</v>
      </c>
      <c r="B612" s="245" t="s">
        <v>2840</v>
      </c>
      <c r="C612" s="245" t="s">
        <v>2043</v>
      </c>
      <c r="E612" s="97"/>
      <c r="F612" s="97" t="s">
        <v>2044</v>
      </c>
      <c r="G612" s="132" t="str">
        <f t="shared" si="72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2841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3"/>
        <v>139.11525000000003</v>
      </c>
      <c r="S612" s="5">
        <v>12381.257250000002</v>
      </c>
      <c r="T612" s="313">
        <f t="shared" si="74"/>
        <v>13911.525000000003</v>
      </c>
      <c r="U612" s="15">
        <f t="shared" si="75"/>
        <v>1530.2677500000009</v>
      </c>
      <c r="V612" s="313">
        <f t="shared" si="76"/>
        <v>2783.3049999999985</v>
      </c>
      <c r="W612" s="245">
        <v>11224</v>
      </c>
      <c r="X612" s="312"/>
      <c r="Y612" s="313"/>
      <c r="Z612" s="114">
        <f t="shared" si="77"/>
        <v>100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2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59">
        <v>19980</v>
      </c>
      <c r="O613" s="560" t="s">
        <v>1659</v>
      </c>
      <c r="Q613" s="318">
        <v>10</v>
      </c>
      <c r="R613" s="18">
        <f t="shared" si="73"/>
        <v>166.49166666666667</v>
      </c>
      <c r="S613" s="5">
        <v>14651.266666666666</v>
      </c>
      <c r="T613" s="319">
        <f t="shared" si="74"/>
        <v>16482.674999999999</v>
      </c>
      <c r="U613" s="554">
        <f t="shared" si="75"/>
        <v>1831.4083333333328</v>
      </c>
      <c r="V613" s="319">
        <f t="shared" si="76"/>
        <v>3497.3250000000007</v>
      </c>
      <c r="W613" s="318">
        <v>11325</v>
      </c>
      <c r="X613" s="320"/>
      <c r="Y613" s="319"/>
      <c r="Z613" s="155">
        <f t="shared" si="77"/>
        <v>99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2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3"/>
        <v>59.949999999999996</v>
      </c>
      <c r="S614" s="5">
        <v>5095.75</v>
      </c>
      <c r="T614" s="313">
        <f t="shared" si="74"/>
        <v>5755.2</v>
      </c>
      <c r="U614" s="15">
        <f t="shared" si="75"/>
        <v>659.44999999999982</v>
      </c>
      <c r="V614" s="313">
        <f t="shared" si="76"/>
        <v>1439.8000000000002</v>
      </c>
      <c r="W614" s="245">
        <v>11797</v>
      </c>
      <c r="X614" s="312"/>
      <c r="Y614" s="313"/>
      <c r="Z614" s="137">
        <f t="shared" si="77"/>
        <v>96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2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3"/>
        <v>59.949999999999996</v>
      </c>
      <c r="S615" s="5">
        <v>5095.75</v>
      </c>
      <c r="T615" s="313">
        <f t="shared" si="74"/>
        <v>5755.2</v>
      </c>
      <c r="U615" s="15">
        <f t="shared" si="75"/>
        <v>659.44999999999982</v>
      </c>
      <c r="V615" s="313">
        <f t="shared" si="76"/>
        <v>1439.8000000000002</v>
      </c>
      <c r="W615" s="245">
        <v>11797</v>
      </c>
      <c r="X615" s="312"/>
      <c r="Y615" s="313"/>
      <c r="Z615" s="114">
        <f t="shared" si="77"/>
        <v>96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2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3"/>
        <v>59.949999999999996</v>
      </c>
      <c r="S616" s="5">
        <v>5095.75</v>
      </c>
      <c r="T616" s="313">
        <f t="shared" si="74"/>
        <v>5755.2</v>
      </c>
      <c r="U616" s="15">
        <f t="shared" si="75"/>
        <v>659.44999999999982</v>
      </c>
      <c r="V616" s="313">
        <f t="shared" si="76"/>
        <v>1439.8000000000002</v>
      </c>
      <c r="W616" s="245">
        <v>11797</v>
      </c>
      <c r="X616" s="312"/>
      <c r="Y616" s="313"/>
      <c r="Z616" s="114">
        <f t="shared" si="77"/>
        <v>96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2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3"/>
        <v>59.949999999999996</v>
      </c>
      <c r="S617" s="5">
        <v>5095.75</v>
      </c>
      <c r="T617" s="313">
        <f t="shared" si="74"/>
        <v>5755.2</v>
      </c>
      <c r="U617" s="15">
        <f t="shared" si="75"/>
        <v>659.44999999999982</v>
      </c>
      <c r="V617" s="313">
        <f t="shared" si="76"/>
        <v>1439.8000000000002</v>
      </c>
      <c r="W617" s="245">
        <v>11797</v>
      </c>
      <c r="X617" s="312"/>
      <c r="Y617" s="313"/>
      <c r="Z617" s="114">
        <f t="shared" si="77"/>
        <v>96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2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3"/>
        <v>59.949999999999996</v>
      </c>
      <c r="S618" s="5">
        <v>5095.75</v>
      </c>
      <c r="T618" s="313">
        <f t="shared" si="74"/>
        <v>5755.2</v>
      </c>
      <c r="U618" s="15">
        <f t="shared" si="75"/>
        <v>659.44999999999982</v>
      </c>
      <c r="V618" s="313">
        <f t="shared" si="76"/>
        <v>1439.8000000000002</v>
      </c>
      <c r="W618" s="245">
        <v>11797</v>
      </c>
      <c r="X618" s="312"/>
      <c r="Y618" s="313"/>
      <c r="Z618" s="114">
        <f t="shared" si="77"/>
        <v>96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2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3"/>
        <v>41.658333333333331</v>
      </c>
      <c r="S619" s="5">
        <v>3624.2749999999996</v>
      </c>
      <c r="T619" s="313">
        <f t="shared" si="74"/>
        <v>4082.5166666666664</v>
      </c>
      <c r="U619" s="15">
        <f t="shared" si="75"/>
        <v>458.24166666666679</v>
      </c>
      <c r="V619" s="313">
        <f t="shared" si="76"/>
        <v>917.48333333333358</v>
      </c>
      <c r="W619" s="245">
        <v>11444</v>
      </c>
      <c r="X619" s="312"/>
      <c r="Y619" s="313"/>
      <c r="Z619" s="114">
        <f t="shared" si="77"/>
        <v>98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2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3"/>
        <v>41.658333333333331</v>
      </c>
      <c r="S620" s="5">
        <v>3624.2749999999996</v>
      </c>
      <c r="T620" s="313">
        <f t="shared" si="74"/>
        <v>4082.5166666666664</v>
      </c>
      <c r="U620" s="15">
        <f t="shared" si="75"/>
        <v>458.24166666666679</v>
      </c>
      <c r="V620" s="313">
        <f t="shared" si="76"/>
        <v>917.48333333333358</v>
      </c>
      <c r="W620" s="245">
        <v>11444</v>
      </c>
      <c r="X620" s="312"/>
      <c r="Y620" s="313"/>
      <c r="Z620" s="114">
        <f t="shared" si="77"/>
        <v>98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2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3"/>
        <v>108.43124999999999</v>
      </c>
      <c r="S621" s="5">
        <v>9433.5187499999993</v>
      </c>
      <c r="T621" s="313">
        <f t="shared" si="74"/>
        <v>10626.262499999999</v>
      </c>
      <c r="U621" s="15">
        <f t="shared" si="75"/>
        <v>1192.7437499999996</v>
      </c>
      <c r="V621" s="313">
        <f t="shared" si="76"/>
        <v>2386.4875000000011</v>
      </c>
      <c r="W621" s="245">
        <v>11485</v>
      </c>
      <c r="X621" s="312"/>
      <c r="Y621" s="313"/>
      <c r="Z621" s="114">
        <f t="shared" si="77"/>
        <v>98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2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3"/>
        <v>110.19166666666666</v>
      </c>
      <c r="S622" s="5">
        <v>9586.6749999999993</v>
      </c>
      <c r="T622" s="313">
        <f t="shared" si="74"/>
        <v>10798.783333333333</v>
      </c>
      <c r="U622" s="15">
        <f t="shared" si="75"/>
        <v>1212.1083333333336</v>
      </c>
      <c r="V622" s="313">
        <f t="shared" si="76"/>
        <v>2425.2166666666672</v>
      </c>
      <c r="W622" s="245">
        <v>11485</v>
      </c>
      <c r="X622" s="312"/>
      <c r="Y622" s="313"/>
      <c r="Z622" s="114">
        <f t="shared" si="77"/>
        <v>98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2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3"/>
        <v>143.01000000000002</v>
      </c>
      <c r="S623" s="5">
        <v>12441.87</v>
      </c>
      <c r="T623" s="313">
        <f t="shared" si="74"/>
        <v>14014.980000000001</v>
      </c>
      <c r="U623" s="15">
        <f t="shared" si="75"/>
        <v>1573.1100000000006</v>
      </c>
      <c r="V623" s="313">
        <f t="shared" si="76"/>
        <v>3147.2199999999993</v>
      </c>
      <c r="W623" s="245">
        <v>11486</v>
      </c>
      <c r="X623" s="312"/>
      <c r="Y623" s="313"/>
      <c r="Z623" s="114">
        <f t="shared" si="77"/>
        <v>98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2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3"/>
        <v>33.795999999999999</v>
      </c>
      <c r="S624" s="5">
        <v>2940.252</v>
      </c>
      <c r="T624" s="313">
        <f t="shared" si="74"/>
        <v>3312.0079999999998</v>
      </c>
      <c r="U624" s="15">
        <f t="shared" si="75"/>
        <v>371.75599999999986</v>
      </c>
      <c r="V624" s="313">
        <f t="shared" si="76"/>
        <v>744.51200000000017</v>
      </c>
      <c r="W624" s="245">
        <v>11486</v>
      </c>
      <c r="X624" s="312"/>
      <c r="Y624" s="313"/>
      <c r="Z624" s="114">
        <f t="shared" si="77"/>
        <v>98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2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3"/>
        <v>23.510666666666669</v>
      </c>
      <c r="S625" s="5">
        <v>2045.4280000000001</v>
      </c>
      <c r="T625" s="313">
        <f t="shared" si="74"/>
        <v>2304.0453333333335</v>
      </c>
      <c r="U625" s="15">
        <f t="shared" si="75"/>
        <v>258.61733333333336</v>
      </c>
      <c r="V625" s="313">
        <f t="shared" si="76"/>
        <v>518.23466666666673</v>
      </c>
      <c r="W625" s="245">
        <v>11486</v>
      </c>
      <c r="X625" s="312"/>
      <c r="Y625" s="313"/>
      <c r="Z625" s="114">
        <f t="shared" si="77"/>
        <v>98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2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3"/>
        <v>47.860999999999997</v>
      </c>
      <c r="S626" s="5">
        <v>4163.9070000000002</v>
      </c>
      <c r="T626" s="313">
        <f t="shared" si="74"/>
        <v>4690.3779999999997</v>
      </c>
      <c r="U626" s="15">
        <f t="shared" si="75"/>
        <v>526.47099999999955</v>
      </c>
      <c r="V626" s="313">
        <f t="shared" si="76"/>
        <v>1053.942</v>
      </c>
      <c r="W626" s="245">
        <v>11486</v>
      </c>
      <c r="X626" s="312"/>
      <c r="Y626" s="313"/>
      <c r="Z626" s="114">
        <f t="shared" si="77"/>
        <v>98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2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3"/>
        <v>47.860999999999997</v>
      </c>
      <c r="S627" s="5">
        <v>4163.9070000000002</v>
      </c>
      <c r="T627" s="313">
        <f t="shared" si="74"/>
        <v>4690.3779999999997</v>
      </c>
      <c r="U627" s="15">
        <f t="shared" si="75"/>
        <v>526.47099999999955</v>
      </c>
      <c r="V627" s="313">
        <f t="shared" si="76"/>
        <v>1053.942</v>
      </c>
      <c r="W627" s="245">
        <v>11486</v>
      </c>
      <c r="X627" s="312"/>
      <c r="Y627" s="313"/>
      <c r="Z627" s="114">
        <f t="shared" si="77"/>
        <v>98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2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3"/>
        <v>47.860999999999997</v>
      </c>
      <c r="S628" s="5">
        <v>4163.9070000000002</v>
      </c>
      <c r="T628" s="313">
        <f t="shared" si="74"/>
        <v>4690.3779999999997</v>
      </c>
      <c r="U628" s="15">
        <f t="shared" si="75"/>
        <v>526.47099999999955</v>
      </c>
      <c r="V628" s="313">
        <f t="shared" si="76"/>
        <v>1053.942</v>
      </c>
      <c r="W628" s="245">
        <v>11486</v>
      </c>
      <c r="X628" s="312"/>
      <c r="Y628" s="313"/>
      <c r="Z628" s="114">
        <f t="shared" si="77"/>
        <v>98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2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3"/>
        <v>47.860999999999997</v>
      </c>
      <c r="S629" s="5">
        <v>4163.9070000000002</v>
      </c>
      <c r="T629" s="313">
        <f t="shared" si="74"/>
        <v>4690.3779999999997</v>
      </c>
      <c r="U629" s="15">
        <f t="shared" si="75"/>
        <v>526.47099999999955</v>
      </c>
      <c r="V629" s="313">
        <f t="shared" si="76"/>
        <v>1053.942</v>
      </c>
      <c r="W629" s="245">
        <v>11486</v>
      </c>
      <c r="X629" s="312"/>
      <c r="Y629" s="313"/>
      <c r="Z629" s="114">
        <f t="shared" si="77"/>
        <v>98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2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3"/>
        <v>113.18833333333333</v>
      </c>
      <c r="S630" s="5">
        <v>9847.3850000000002</v>
      </c>
      <c r="T630" s="313">
        <f t="shared" si="74"/>
        <v>11092.456666666667</v>
      </c>
      <c r="U630" s="15">
        <f t="shared" si="75"/>
        <v>1245.0716666666667</v>
      </c>
      <c r="V630" s="313">
        <f t="shared" si="76"/>
        <v>2491.1433333333334</v>
      </c>
      <c r="W630" s="245">
        <v>11486</v>
      </c>
      <c r="X630" s="312"/>
      <c r="Y630" s="313"/>
      <c r="Z630" s="114">
        <f t="shared" si="77"/>
        <v>98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2747</v>
      </c>
      <c r="E631" s="97"/>
      <c r="F631" s="97" t="s">
        <v>2074</v>
      </c>
      <c r="G631" s="132" t="str">
        <f t="shared" si="72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3"/>
        <v>33.196666666666665</v>
      </c>
      <c r="S631" s="5">
        <v>2888.1099999999997</v>
      </c>
      <c r="T631" s="313">
        <f t="shared" si="74"/>
        <v>3253.2733333333331</v>
      </c>
      <c r="U631" s="15">
        <f t="shared" si="75"/>
        <v>365.16333333333341</v>
      </c>
      <c r="V631" s="313">
        <f t="shared" si="76"/>
        <v>731.32666666666682</v>
      </c>
      <c r="W631" s="245">
        <v>11486</v>
      </c>
      <c r="X631" s="312"/>
      <c r="Y631" s="313"/>
      <c r="Z631" s="114">
        <f t="shared" si="77"/>
        <v>98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2747</v>
      </c>
      <c r="E632" s="97"/>
      <c r="F632" s="97" t="s">
        <v>2074</v>
      </c>
      <c r="G632" s="132" t="str">
        <f t="shared" si="72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3"/>
        <v>33.196666666666665</v>
      </c>
      <c r="S632" s="5">
        <v>2888.1099999999997</v>
      </c>
      <c r="T632" s="313">
        <f t="shared" si="74"/>
        <v>3253.2733333333331</v>
      </c>
      <c r="U632" s="15">
        <f t="shared" si="75"/>
        <v>365.16333333333341</v>
      </c>
      <c r="V632" s="313">
        <f t="shared" si="76"/>
        <v>731.32666666666682</v>
      </c>
      <c r="W632" s="245">
        <v>11486</v>
      </c>
      <c r="X632" s="312"/>
      <c r="Y632" s="313"/>
      <c r="Z632" s="114">
        <f t="shared" si="77"/>
        <v>98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2747</v>
      </c>
      <c r="E633" s="97"/>
      <c r="F633" s="97" t="s">
        <v>2074</v>
      </c>
      <c r="G633" s="132" t="str">
        <f t="shared" si="72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3"/>
        <v>33.196666666666665</v>
      </c>
      <c r="S633" s="5">
        <v>2888.1099999999997</v>
      </c>
      <c r="T633" s="313">
        <f t="shared" si="74"/>
        <v>3253.2733333333331</v>
      </c>
      <c r="U633" s="15">
        <f t="shared" si="75"/>
        <v>365.16333333333341</v>
      </c>
      <c r="V633" s="313">
        <f t="shared" si="76"/>
        <v>731.32666666666682</v>
      </c>
      <c r="W633" s="245">
        <v>11486</v>
      </c>
      <c r="X633" s="312"/>
      <c r="Y633" s="313"/>
      <c r="Z633" s="114">
        <f t="shared" si="77"/>
        <v>98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2747</v>
      </c>
      <c r="E634" s="97"/>
      <c r="F634" s="97" t="s">
        <v>2074</v>
      </c>
      <c r="G634" s="132" t="str">
        <f t="shared" si="72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3"/>
        <v>33.196666666666665</v>
      </c>
      <c r="S634" s="5">
        <v>2888.1099999999997</v>
      </c>
      <c r="T634" s="313">
        <f t="shared" si="74"/>
        <v>3253.2733333333331</v>
      </c>
      <c r="U634" s="15">
        <f t="shared" si="75"/>
        <v>365.16333333333341</v>
      </c>
      <c r="V634" s="313">
        <f t="shared" si="76"/>
        <v>731.32666666666682</v>
      </c>
      <c r="W634" s="245">
        <v>11486</v>
      </c>
      <c r="X634" s="312"/>
      <c r="Y634" s="313"/>
      <c r="Z634" s="114">
        <f t="shared" si="77"/>
        <v>98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2747</v>
      </c>
      <c r="E635" s="97"/>
      <c r="F635" s="97" t="s">
        <v>2074</v>
      </c>
      <c r="G635" s="132" t="str">
        <f t="shared" si="72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3"/>
        <v>33.196666666666665</v>
      </c>
      <c r="S635" s="5">
        <v>2888.1099999999997</v>
      </c>
      <c r="T635" s="313">
        <f t="shared" si="74"/>
        <v>3253.2733333333331</v>
      </c>
      <c r="U635" s="15">
        <f t="shared" si="75"/>
        <v>365.16333333333341</v>
      </c>
      <c r="V635" s="313">
        <f t="shared" si="76"/>
        <v>731.32666666666682</v>
      </c>
      <c r="W635" s="245">
        <v>11486</v>
      </c>
      <c r="X635" s="312"/>
      <c r="Y635" s="313"/>
      <c r="Z635" s="114">
        <f t="shared" si="77"/>
        <v>98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2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3"/>
        <v>97.075000000000003</v>
      </c>
      <c r="S636" s="5">
        <v>8445.5249999999996</v>
      </c>
      <c r="T636" s="313">
        <f t="shared" si="74"/>
        <v>9513.35</v>
      </c>
      <c r="U636" s="15">
        <f t="shared" si="75"/>
        <v>1067.8250000000007</v>
      </c>
      <c r="V636" s="313">
        <f t="shared" si="76"/>
        <v>2136.6499999999996</v>
      </c>
      <c r="W636" s="245">
        <v>11489</v>
      </c>
      <c r="X636" s="312"/>
      <c r="Y636" s="313"/>
      <c r="Z636" s="114">
        <f t="shared" si="77"/>
        <v>98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2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4">
        <v>6526.8554999999997</v>
      </c>
      <c r="O637" s="644"/>
      <c r="P637" s="334"/>
      <c r="Q637" s="334">
        <v>10</v>
      </c>
      <c r="R637" s="178">
        <f t="shared" si="73"/>
        <v>54.382129166666665</v>
      </c>
      <c r="S637" s="569">
        <v>4731.2452375000003</v>
      </c>
      <c r="T637" s="335">
        <f t="shared" si="74"/>
        <v>5329.4486583333328</v>
      </c>
      <c r="U637" s="571">
        <f t="shared" si="75"/>
        <v>598.20342083333253</v>
      </c>
      <c r="V637" s="335">
        <f t="shared" si="76"/>
        <v>1197.4068416666669</v>
      </c>
      <c r="W637" s="334">
        <v>11496</v>
      </c>
      <c r="X637" s="312"/>
      <c r="Y637" s="313"/>
      <c r="Z637" s="114">
        <f t="shared" si="77"/>
        <v>98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2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4">
        <v>6526.8554999999997</v>
      </c>
      <c r="O638" s="645"/>
      <c r="P638" s="334"/>
      <c r="Q638" s="334">
        <v>10</v>
      </c>
      <c r="R638" s="178">
        <f t="shared" si="73"/>
        <v>54.382129166666665</v>
      </c>
      <c r="S638" s="569">
        <v>4731.2452375000003</v>
      </c>
      <c r="T638" s="335">
        <f t="shared" si="74"/>
        <v>5329.4486583333328</v>
      </c>
      <c r="U638" s="571">
        <f t="shared" si="75"/>
        <v>598.20342083333253</v>
      </c>
      <c r="V638" s="335">
        <f t="shared" si="76"/>
        <v>1197.4068416666669</v>
      </c>
      <c r="W638" s="334">
        <v>11496</v>
      </c>
      <c r="X638" s="312"/>
      <c r="Y638" s="313"/>
      <c r="Z638" s="114">
        <f t="shared" si="77"/>
        <v>98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2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4">
        <v>6526.8554999999997</v>
      </c>
      <c r="O639" s="645"/>
      <c r="P639" s="334"/>
      <c r="Q639" s="334">
        <v>10</v>
      </c>
      <c r="R639" s="178">
        <f t="shared" si="73"/>
        <v>54.382129166666665</v>
      </c>
      <c r="S639" s="569">
        <v>4731.2452375000003</v>
      </c>
      <c r="T639" s="335">
        <f t="shared" si="74"/>
        <v>5329.4486583333328</v>
      </c>
      <c r="U639" s="571">
        <f t="shared" si="75"/>
        <v>598.20342083333253</v>
      </c>
      <c r="V639" s="335">
        <f t="shared" si="76"/>
        <v>1197.4068416666669</v>
      </c>
      <c r="W639" s="334">
        <v>11496</v>
      </c>
      <c r="X639" s="312"/>
      <c r="Y639" s="313"/>
      <c r="Z639" s="114">
        <f t="shared" si="77"/>
        <v>98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2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4">
        <v>6526.8554999999997</v>
      </c>
      <c r="O640" s="645"/>
      <c r="P640" s="334"/>
      <c r="Q640" s="334">
        <v>10</v>
      </c>
      <c r="R640" s="178">
        <f t="shared" si="73"/>
        <v>54.382129166666665</v>
      </c>
      <c r="S640" s="569">
        <v>4731.2452375000003</v>
      </c>
      <c r="T640" s="335">
        <f t="shared" si="74"/>
        <v>5329.4486583333328</v>
      </c>
      <c r="U640" s="571">
        <f t="shared" si="75"/>
        <v>598.20342083333253</v>
      </c>
      <c r="V640" s="335">
        <f t="shared" si="76"/>
        <v>1197.4068416666669</v>
      </c>
      <c r="W640" s="334">
        <v>11496</v>
      </c>
      <c r="X640" s="312"/>
      <c r="Y640" s="313"/>
      <c r="Z640" s="114">
        <f t="shared" si="77"/>
        <v>98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2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4">
        <v>6526.8554999999997</v>
      </c>
      <c r="O641" s="645"/>
      <c r="P641" s="334"/>
      <c r="Q641" s="334">
        <v>10</v>
      </c>
      <c r="R641" s="178">
        <f t="shared" si="73"/>
        <v>54.382129166666665</v>
      </c>
      <c r="S641" s="569">
        <v>4731.2452375000003</v>
      </c>
      <c r="T641" s="335">
        <f t="shared" si="74"/>
        <v>5329.4486583333328</v>
      </c>
      <c r="U641" s="571">
        <f t="shared" si="75"/>
        <v>598.20342083333253</v>
      </c>
      <c r="V641" s="335">
        <f t="shared" si="76"/>
        <v>1197.4068416666669</v>
      </c>
      <c r="W641" s="334">
        <v>11496</v>
      </c>
      <c r="X641" s="312"/>
      <c r="Y641" s="313"/>
      <c r="Z641" s="114">
        <f t="shared" si="77"/>
        <v>98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2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4">
        <v>6526.8554999999997</v>
      </c>
      <c r="O642" s="645"/>
      <c r="P642" s="334"/>
      <c r="Q642" s="334">
        <v>10</v>
      </c>
      <c r="R642" s="178">
        <f t="shared" si="73"/>
        <v>54.382129166666665</v>
      </c>
      <c r="S642" s="569">
        <v>4731.2452375000003</v>
      </c>
      <c r="T642" s="335">
        <f t="shared" si="74"/>
        <v>5329.4486583333328</v>
      </c>
      <c r="U642" s="571">
        <f t="shared" si="75"/>
        <v>598.20342083333253</v>
      </c>
      <c r="V642" s="335">
        <f t="shared" si="76"/>
        <v>1197.4068416666669</v>
      </c>
      <c r="W642" s="334">
        <v>11496</v>
      </c>
      <c r="X642" s="312"/>
      <c r="Y642" s="313"/>
      <c r="Z642" s="114">
        <f t="shared" si="77"/>
        <v>98</v>
      </c>
    </row>
    <row r="643" spans="1:26" s="245" customFormat="1" x14ac:dyDescent="0.25">
      <c r="A643" s="245" t="s">
        <v>2114</v>
      </c>
      <c r="B643" s="245" t="s">
        <v>2856</v>
      </c>
      <c r="E643" s="97"/>
      <c r="F643" s="97" t="s">
        <v>2115</v>
      </c>
      <c r="G643" s="132" t="str">
        <f t="shared" si="72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3"/>
        <v>5263.8140833333327</v>
      </c>
      <c r="S643" s="5">
        <v>452688.01116666663</v>
      </c>
      <c r="T643" s="313">
        <f t="shared" si="74"/>
        <v>510589.9660833333</v>
      </c>
      <c r="U643" s="15">
        <f t="shared" si="75"/>
        <v>57901.954916666669</v>
      </c>
      <c r="V643" s="313">
        <f t="shared" si="76"/>
        <v>121068.72391666664</v>
      </c>
      <c r="W643" s="245">
        <v>11642</v>
      </c>
      <c r="X643" s="312"/>
      <c r="Y643" s="313"/>
      <c r="Z643" s="114">
        <f t="shared" si="77"/>
        <v>97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2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2842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3"/>
        <v>614.05979297567524</v>
      </c>
      <c r="S644" s="5">
        <v>52809.142195908069</v>
      </c>
      <c r="T644" s="313">
        <f>Z644*R644</f>
        <v>59563.7999186405</v>
      </c>
      <c r="U644" s="15">
        <f t="shared" si="75"/>
        <v>6754.6577227324306</v>
      </c>
      <c r="V644" s="313">
        <f t="shared" si="76"/>
        <v>14124.375238440531</v>
      </c>
      <c r="W644" s="245">
        <v>11645</v>
      </c>
      <c r="X644" s="312"/>
      <c r="Y644" s="313"/>
      <c r="Z644" s="114">
        <f t="shared" si="77"/>
        <v>97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2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2842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4"/>
        <v>56524.792746848143</v>
      </c>
      <c r="U645" s="15">
        <f t="shared" si="75"/>
        <v>6410.0280434570086</v>
      </c>
      <c r="V645" s="313">
        <f t="shared" si="76"/>
        <v>13403.78590904647</v>
      </c>
      <c r="W645" s="245">
        <v>11645</v>
      </c>
      <c r="X645" s="312"/>
      <c r="Y645" s="313"/>
      <c r="Z645" s="114">
        <f t="shared" si="77"/>
        <v>97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2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3"/>
        <v>150.26583333333335</v>
      </c>
      <c r="S646" s="5">
        <v>12922.861666666668</v>
      </c>
      <c r="T646" s="313">
        <f t="shared" si="74"/>
        <v>14575.785833333335</v>
      </c>
      <c r="U646" s="15">
        <f t="shared" si="75"/>
        <v>1652.9241666666676</v>
      </c>
      <c r="V646" s="313">
        <f t="shared" si="76"/>
        <v>3457.1141666666663</v>
      </c>
      <c r="W646" s="245">
        <v>11657</v>
      </c>
      <c r="X646" s="312"/>
      <c r="Y646" s="313"/>
      <c r="Z646" s="114">
        <f t="shared" si="77"/>
        <v>97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2746</v>
      </c>
      <c r="E647" s="97"/>
      <c r="F647" s="97" t="s">
        <v>2074</v>
      </c>
      <c r="G647" s="132" t="str">
        <f t="shared" si="72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3"/>
        <v>173.14516666666665</v>
      </c>
      <c r="S647" s="5">
        <v>14890.484333333332</v>
      </c>
      <c r="T647" s="313">
        <f t="shared" si="74"/>
        <v>16621.935999999998</v>
      </c>
      <c r="U647" s="15">
        <f t="shared" si="75"/>
        <v>1731.4516666666659</v>
      </c>
      <c r="V647" s="313">
        <f t="shared" si="76"/>
        <v>4156.4840000000004</v>
      </c>
      <c r="W647" s="245">
        <v>11658</v>
      </c>
      <c r="X647" s="312"/>
      <c r="Y647" s="313"/>
      <c r="Z647" s="114">
        <f t="shared" si="77"/>
        <v>96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2745</v>
      </c>
      <c r="E648" s="97"/>
      <c r="F648" s="97" t="s">
        <v>2074</v>
      </c>
      <c r="G648" s="132" t="str">
        <f t="shared" si="72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3"/>
        <v>111.34008333333333</v>
      </c>
      <c r="S648" s="5">
        <v>9575.2471666666661</v>
      </c>
      <c r="T648" s="313">
        <f t="shared" si="74"/>
        <v>10688.647999999999</v>
      </c>
      <c r="U648" s="15">
        <f t="shared" si="75"/>
        <v>1113.4008333333331</v>
      </c>
      <c r="V648" s="313">
        <f t="shared" si="76"/>
        <v>2673.1620000000003</v>
      </c>
      <c r="W648" s="245">
        <v>11658</v>
      </c>
      <c r="X648" s="312"/>
      <c r="Y648" s="313"/>
      <c r="Z648" s="114">
        <f t="shared" si="77"/>
        <v>96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2745</v>
      </c>
      <c r="E649" s="97"/>
      <c r="F649" s="97" t="s">
        <v>2074</v>
      </c>
      <c r="G649" s="132" t="str">
        <f t="shared" si="72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3"/>
        <v>111.34008333333333</v>
      </c>
      <c r="S649" s="5">
        <v>9575.2471666666661</v>
      </c>
      <c r="T649" s="313">
        <f t="shared" si="74"/>
        <v>10688.647999999999</v>
      </c>
      <c r="U649" s="15">
        <f t="shared" si="75"/>
        <v>1113.4008333333331</v>
      </c>
      <c r="V649" s="313">
        <f t="shared" si="76"/>
        <v>2673.1620000000003</v>
      </c>
      <c r="W649" s="245">
        <v>11658</v>
      </c>
      <c r="X649" s="312"/>
      <c r="Y649" s="313"/>
      <c r="Z649" s="114">
        <f t="shared" si="77"/>
        <v>96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2745</v>
      </c>
      <c r="E650" s="97"/>
      <c r="F650" s="97" t="s">
        <v>2074</v>
      </c>
      <c r="G650" s="132" t="str">
        <f t="shared" si="72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3"/>
        <v>111.34008333333333</v>
      </c>
      <c r="S650" s="5">
        <v>9575.2471666666661</v>
      </c>
      <c r="T650" s="313">
        <f t="shared" si="74"/>
        <v>10688.647999999999</v>
      </c>
      <c r="U650" s="15">
        <f t="shared" si="75"/>
        <v>1113.4008333333331</v>
      </c>
      <c r="V650" s="313">
        <f t="shared" si="76"/>
        <v>2673.1620000000003</v>
      </c>
      <c r="W650" s="245">
        <v>11658</v>
      </c>
      <c r="X650" s="312"/>
      <c r="Y650" s="313"/>
      <c r="Z650" s="114">
        <f t="shared" si="77"/>
        <v>96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2742</v>
      </c>
      <c r="E651" s="97"/>
      <c r="F651" s="97" t="s">
        <v>2074</v>
      </c>
      <c r="G651" s="132" t="str">
        <f t="shared" si="72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3"/>
        <v>105.08299999999998</v>
      </c>
      <c r="S651" s="5">
        <v>9037.137999999999</v>
      </c>
      <c r="T651" s="313">
        <f t="shared" si="74"/>
        <v>10087.967999999999</v>
      </c>
      <c r="U651" s="15">
        <f t="shared" si="75"/>
        <v>1050.83</v>
      </c>
      <c r="V651" s="313">
        <f t="shared" si="76"/>
        <v>2522.9920000000002</v>
      </c>
      <c r="W651" s="245">
        <v>11658</v>
      </c>
      <c r="X651" s="312"/>
      <c r="Y651" s="313"/>
      <c r="Z651" s="114">
        <f t="shared" si="77"/>
        <v>96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2742</v>
      </c>
      <c r="E652" s="97"/>
      <c r="F652" s="97" t="s">
        <v>2074</v>
      </c>
      <c r="G652" s="132" t="str">
        <f t="shared" si="72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3"/>
        <v>105.08299999999998</v>
      </c>
      <c r="S652" s="5">
        <v>9037.137999999999</v>
      </c>
      <c r="T652" s="313">
        <f t="shared" si="74"/>
        <v>10087.967999999999</v>
      </c>
      <c r="U652" s="15">
        <f t="shared" si="75"/>
        <v>1050.83</v>
      </c>
      <c r="V652" s="313">
        <f t="shared" si="76"/>
        <v>2522.9920000000002</v>
      </c>
      <c r="W652" s="245">
        <v>11658</v>
      </c>
      <c r="X652" s="312"/>
      <c r="Y652" s="313"/>
      <c r="Z652" s="114">
        <f t="shared" si="77"/>
        <v>96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2742</v>
      </c>
      <c r="E653" s="97"/>
      <c r="F653" s="97" t="s">
        <v>2074</v>
      </c>
      <c r="G653" s="132" t="str">
        <f t="shared" si="72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3"/>
        <v>105.08299999999998</v>
      </c>
      <c r="S653" s="5">
        <v>9037.137999999999</v>
      </c>
      <c r="T653" s="313">
        <f t="shared" si="74"/>
        <v>10087.967999999999</v>
      </c>
      <c r="U653" s="15">
        <f t="shared" si="75"/>
        <v>1050.83</v>
      </c>
      <c r="V653" s="313">
        <f t="shared" si="76"/>
        <v>2522.9920000000002</v>
      </c>
      <c r="W653" s="245">
        <v>11658</v>
      </c>
      <c r="X653" s="312"/>
      <c r="Y653" s="313"/>
      <c r="Z653" s="114">
        <f t="shared" si="77"/>
        <v>96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2742</v>
      </c>
      <c r="E654" s="97"/>
      <c r="F654" s="97" t="s">
        <v>2074</v>
      </c>
      <c r="G654" s="132" t="str">
        <f t="shared" si="72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3"/>
        <v>105.08299999999998</v>
      </c>
      <c r="S654" s="5">
        <v>9037.137999999999</v>
      </c>
      <c r="T654" s="313">
        <f t="shared" si="74"/>
        <v>10087.967999999999</v>
      </c>
      <c r="U654" s="15">
        <f t="shared" si="75"/>
        <v>1050.83</v>
      </c>
      <c r="V654" s="313">
        <f t="shared" si="76"/>
        <v>2522.9920000000002</v>
      </c>
      <c r="W654" s="245">
        <v>11658</v>
      </c>
      <c r="X654" s="312"/>
      <c r="Y654" s="313"/>
      <c r="Z654" s="114">
        <f t="shared" si="77"/>
        <v>96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2742</v>
      </c>
      <c r="E655" s="97"/>
      <c r="F655" s="97" t="s">
        <v>2074</v>
      </c>
      <c r="G655" s="132" t="str">
        <f t="shared" si="72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3"/>
        <v>105.08299999999998</v>
      </c>
      <c r="S655" s="5">
        <v>9037.137999999999</v>
      </c>
      <c r="T655" s="313">
        <f t="shared" si="74"/>
        <v>10087.967999999999</v>
      </c>
      <c r="U655" s="15">
        <f t="shared" si="75"/>
        <v>1050.83</v>
      </c>
      <c r="V655" s="313">
        <f t="shared" si="76"/>
        <v>2522.9920000000002</v>
      </c>
      <c r="W655" s="245">
        <v>11658</v>
      </c>
      <c r="X655" s="312"/>
      <c r="Y655" s="313"/>
      <c r="Z655" s="114">
        <f t="shared" si="77"/>
        <v>96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2742</v>
      </c>
      <c r="E656" s="97"/>
      <c r="F656" s="97" t="s">
        <v>2074</v>
      </c>
      <c r="G656" s="132" t="str">
        <f t="shared" si="72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3"/>
        <v>105.08299999999998</v>
      </c>
      <c r="S656" s="5">
        <v>9037.137999999999</v>
      </c>
      <c r="T656" s="313">
        <f t="shared" si="74"/>
        <v>10087.967999999999</v>
      </c>
      <c r="U656" s="15">
        <f t="shared" si="75"/>
        <v>1050.83</v>
      </c>
      <c r="V656" s="313">
        <f t="shared" si="76"/>
        <v>2522.9920000000002</v>
      </c>
      <c r="W656" s="245">
        <v>11658</v>
      </c>
      <c r="X656" s="312"/>
      <c r="Y656" s="313"/>
      <c r="Z656" s="114">
        <f t="shared" si="77"/>
        <v>96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2742</v>
      </c>
      <c r="E657" s="97"/>
      <c r="F657" s="97" t="s">
        <v>2074</v>
      </c>
      <c r="G657" s="132" t="str">
        <f t="shared" ref="G657:G683" si="78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79">(((N657)-1)/10)/12</f>
        <v>105.08299999999998</v>
      </c>
      <c r="S657" s="5">
        <v>9037.137999999999</v>
      </c>
      <c r="T657" s="313">
        <f t="shared" ref="T657:T683" si="80">Z657*R657</f>
        <v>10087.967999999999</v>
      </c>
      <c r="U657" s="15">
        <f t="shared" ref="U657:U683" si="81">T657-S657</f>
        <v>1050.83</v>
      </c>
      <c r="V657" s="313">
        <f t="shared" ref="V657:V683" si="82">N657-T657</f>
        <v>2522.9920000000002</v>
      </c>
      <c r="W657" s="245">
        <v>11658</v>
      </c>
      <c r="X657" s="312"/>
      <c r="Y657" s="313"/>
      <c r="Z657" s="114">
        <f t="shared" ref="Z657:Z683" si="83">IF((DATEDIF(G657,Z$4,"m"))&gt;=120,120,(DATEDIF(G657,Z$4,"m")))</f>
        <v>96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2742</v>
      </c>
      <c r="E658" s="97"/>
      <c r="F658" s="97" t="s">
        <v>2074</v>
      </c>
      <c r="G658" s="132" t="str">
        <f t="shared" si="78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79"/>
        <v>105.08299999999998</v>
      </c>
      <c r="S658" s="5">
        <v>9037.137999999999</v>
      </c>
      <c r="T658" s="313">
        <f t="shared" si="80"/>
        <v>10087.967999999999</v>
      </c>
      <c r="U658" s="15">
        <f t="shared" si="81"/>
        <v>1050.83</v>
      </c>
      <c r="V658" s="313">
        <f t="shared" si="82"/>
        <v>2522.9920000000002</v>
      </c>
      <c r="W658" s="245">
        <v>11658</v>
      </c>
      <c r="X658" s="312"/>
      <c r="Y658" s="313"/>
      <c r="Z658" s="114">
        <f t="shared" si="83"/>
        <v>96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2742</v>
      </c>
      <c r="E659" s="97"/>
      <c r="F659" s="97" t="s">
        <v>2074</v>
      </c>
      <c r="G659" s="132" t="str">
        <f t="shared" si="78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79"/>
        <v>105.08299999999998</v>
      </c>
      <c r="S659" s="5">
        <v>9037.137999999999</v>
      </c>
      <c r="T659" s="313">
        <f t="shared" si="80"/>
        <v>10087.967999999999</v>
      </c>
      <c r="U659" s="15">
        <f t="shared" si="81"/>
        <v>1050.83</v>
      </c>
      <c r="V659" s="313">
        <f t="shared" si="82"/>
        <v>2522.9920000000002</v>
      </c>
      <c r="W659" s="245">
        <v>11658</v>
      </c>
      <c r="X659" s="312"/>
      <c r="Y659" s="313"/>
      <c r="Z659" s="114">
        <f t="shared" si="83"/>
        <v>96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2742</v>
      </c>
      <c r="E660" s="97"/>
      <c r="F660" s="97" t="s">
        <v>2074</v>
      </c>
      <c r="G660" s="132" t="str">
        <f t="shared" si="78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79"/>
        <v>105.08299999999998</v>
      </c>
      <c r="S660" s="5">
        <v>9037.137999999999</v>
      </c>
      <c r="T660" s="313">
        <f t="shared" si="80"/>
        <v>10087.967999999999</v>
      </c>
      <c r="U660" s="15">
        <f t="shared" si="81"/>
        <v>1050.83</v>
      </c>
      <c r="V660" s="313">
        <f t="shared" si="82"/>
        <v>2522.9920000000002</v>
      </c>
      <c r="W660" s="245">
        <v>11658</v>
      </c>
      <c r="X660" s="312"/>
      <c r="Y660" s="313"/>
      <c r="Z660" s="114">
        <f t="shared" si="83"/>
        <v>96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2742</v>
      </c>
      <c r="E661" s="97"/>
      <c r="F661" s="97" t="s">
        <v>2074</v>
      </c>
      <c r="G661" s="132" t="str">
        <f t="shared" si="78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79"/>
        <v>105.08299999999998</v>
      </c>
      <c r="S661" s="5">
        <v>9037.137999999999</v>
      </c>
      <c r="T661" s="313">
        <f t="shared" si="80"/>
        <v>10087.967999999999</v>
      </c>
      <c r="U661" s="15">
        <f t="shared" si="81"/>
        <v>1050.83</v>
      </c>
      <c r="V661" s="313">
        <f t="shared" si="82"/>
        <v>2522.9920000000002</v>
      </c>
      <c r="W661" s="245">
        <v>11658</v>
      </c>
      <c r="X661" s="312"/>
      <c r="Y661" s="313"/>
      <c r="Z661" s="114">
        <f t="shared" si="83"/>
        <v>96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2742</v>
      </c>
      <c r="E662" s="97"/>
      <c r="F662" s="97" t="s">
        <v>2074</v>
      </c>
      <c r="G662" s="132" t="str">
        <f t="shared" si="78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79"/>
        <v>105.08299999999998</v>
      </c>
      <c r="S662" s="5">
        <v>9037.137999999999</v>
      </c>
      <c r="T662" s="313">
        <f t="shared" si="80"/>
        <v>10087.967999999999</v>
      </c>
      <c r="U662" s="15">
        <f t="shared" si="81"/>
        <v>1050.83</v>
      </c>
      <c r="V662" s="313">
        <f t="shared" si="82"/>
        <v>2522.9920000000002</v>
      </c>
      <c r="W662" s="245">
        <v>11658</v>
      </c>
      <c r="X662" s="312"/>
      <c r="Y662" s="313"/>
      <c r="Z662" s="114">
        <f t="shared" si="83"/>
        <v>96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2742</v>
      </c>
      <c r="E663" s="97"/>
      <c r="F663" s="97" t="s">
        <v>2074</v>
      </c>
      <c r="G663" s="132" t="str">
        <f t="shared" si="78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79"/>
        <v>105.08299999999998</v>
      </c>
      <c r="S663" s="5">
        <v>9037.137999999999</v>
      </c>
      <c r="T663" s="313">
        <f t="shared" si="80"/>
        <v>10087.967999999999</v>
      </c>
      <c r="U663" s="15">
        <f t="shared" si="81"/>
        <v>1050.83</v>
      </c>
      <c r="V663" s="313">
        <f t="shared" si="82"/>
        <v>2522.9920000000002</v>
      </c>
      <c r="W663" s="245">
        <v>11658</v>
      </c>
      <c r="X663" s="312"/>
      <c r="Y663" s="313"/>
      <c r="Z663" s="114">
        <f t="shared" si="83"/>
        <v>96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2742</v>
      </c>
      <c r="E664" s="97"/>
      <c r="F664" s="97" t="s">
        <v>2074</v>
      </c>
      <c r="G664" s="132" t="str">
        <f t="shared" si="78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79"/>
        <v>105.08299999999998</v>
      </c>
      <c r="S664" s="5">
        <v>9037.137999999999</v>
      </c>
      <c r="T664" s="313">
        <f t="shared" si="80"/>
        <v>10087.967999999999</v>
      </c>
      <c r="U664" s="15">
        <f t="shared" si="81"/>
        <v>1050.83</v>
      </c>
      <c r="V664" s="313">
        <f t="shared" si="82"/>
        <v>2522.9920000000002</v>
      </c>
      <c r="W664" s="245">
        <v>11658</v>
      </c>
      <c r="X664" s="312"/>
      <c r="Y664" s="313"/>
      <c r="Z664" s="114">
        <f t="shared" si="83"/>
        <v>96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2742</v>
      </c>
      <c r="E665" s="97"/>
      <c r="F665" s="97" t="s">
        <v>2074</v>
      </c>
      <c r="G665" s="132" t="str">
        <f t="shared" si="78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79"/>
        <v>105.08299999999998</v>
      </c>
      <c r="S665" s="5">
        <v>9037.137999999999</v>
      </c>
      <c r="T665" s="313">
        <f t="shared" si="80"/>
        <v>10087.967999999999</v>
      </c>
      <c r="U665" s="15">
        <f t="shared" si="81"/>
        <v>1050.83</v>
      </c>
      <c r="V665" s="313">
        <f t="shared" si="82"/>
        <v>2522.9920000000002</v>
      </c>
      <c r="W665" s="245">
        <v>11658</v>
      </c>
      <c r="X665" s="312"/>
      <c r="Y665" s="313"/>
      <c r="Z665" s="114">
        <f t="shared" si="83"/>
        <v>96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2742</v>
      </c>
      <c r="E666" s="97"/>
      <c r="F666" s="97" t="s">
        <v>2074</v>
      </c>
      <c r="G666" s="132" t="str">
        <f t="shared" si="78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79"/>
        <v>105.08299999999998</v>
      </c>
      <c r="S666" s="5">
        <v>9037.137999999999</v>
      </c>
      <c r="T666" s="313">
        <f t="shared" si="80"/>
        <v>10087.967999999999</v>
      </c>
      <c r="U666" s="15">
        <f t="shared" si="81"/>
        <v>1050.83</v>
      </c>
      <c r="V666" s="313">
        <f t="shared" si="82"/>
        <v>2522.9920000000002</v>
      </c>
      <c r="W666" s="245">
        <v>11658</v>
      </c>
      <c r="X666" s="312"/>
      <c r="Y666" s="313"/>
      <c r="Z666" s="114">
        <f t="shared" si="83"/>
        <v>96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2742</v>
      </c>
      <c r="E667" s="97"/>
      <c r="F667" s="97" t="s">
        <v>2074</v>
      </c>
      <c r="G667" s="132" t="str">
        <f t="shared" si="78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79"/>
        <v>105.08299999999998</v>
      </c>
      <c r="S667" s="5">
        <v>9037.137999999999</v>
      </c>
      <c r="T667" s="313">
        <f t="shared" si="80"/>
        <v>10087.967999999999</v>
      </c>
      <c r="U667" s="15">
        <f t="shared" si="81"/>
        <v>1050.83</v>
      </c>
      <c r="V667" s="313">
        <f t="shared" si="82"/>
        <v>2522.9920000000002</v>
      </c>
      <c r="W667" s="245">
        <v>11658</v>
      </c>
      <c r="X667" s="312"/>
      <c r="Y667" s="313"/>
      <c r="Z667" s="114">
        <f t="shared" si="83"/>
        <v>96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2742</v>
      </c>
      <c r="E668" s="97"/>
      <c r="F668" s="97" t="s">
        <v>2074</v>
      </c>
      <c r="G668" s="132" t="str">
        <f t="shared" si="78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79"/>
        <v>105.08299999999998</v>
      </c>
      <c r="S668" s="5">
        <v>9037.137999999999</v>
      </c>
      <c r="T668" s="313">
        <f t="shared" si="80"/>
        <v>10087.967999999999</v>
      </c>
      <c r="U668" s="15">
        <f t="shared" si="81"/>
        <v>1050.83</v>
      </c>
      <c r="V668" s="313">
        <f t="shared" si="82"/>
        <v>2522.9920000000002</v>
      </c>
      <c r="W668" s="245">
        <v>11658</v>
      </c>
      <c r="X668" s="312"/>
      <c r="Y668" s="313"/>
      <c r="Z668" s="114">
        <f t="shared" si="83"/>
        <v>96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2742</v>
      </c>
      <c r="E669" s="97"/>
      <c r="F669" s="97" t="s">
        <v>2074</v>
      </c>
      <c r="G669" s="132" t="str">
        <f t="shared" si="78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79"/>
        <v>105.08299999999998</v>
      </c>
      <c r="S669" s="5">
        <v>9037.137999999999</v>
      </c>
      <c r="T669" s="313">
        <f t="shared" si="80"/>
        <v>10087.967999999999</v>
      </c>
      <c r="U669" s="15">
        <f t="shared" si="81"/>
        <v>1050.83</v>
      </c>
      <c r="V669" s="313">
        <f t="shared" si="82"/>
        <v>2522.9920000000002</v>
      </c>
      <c r="W669" s="245">
        <v>11658</v>
      </c>
      <c r="X669" s="312"/>
      <c r="Y669" s="313"/>
      <c r="Z669" s="114">
        <f t="shared" si="83"/>
        <v>96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2743</v>
      </c>
      <c r="E670" s="97"/>
      <c r="F670" s="97" t="s">
        <v>2074</v>
      </c>
      <c r="G670" s="132" t="str">
        <f t="shared" si="78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79"/>
        <v>166.58533333333335</v>
      </c>
      <c r="S670" s="5">
        <v>14326.338666666668</v>
      </c>
      <c r="T670" s="313">
        <f t="shared" si="80"/>
        <v>15992.192000000003</v>
      </c>
      <c r="U670" s="15">
        <f t="shared" si="81"/>
        <v>1665.8533333333344</v>
      </c>
      <c r="V670" s="313">
        <f t="shared" si="82"/>
        <v>3999.0479999999989</v>
      </c>
      <c r="W670" s="245">
        <v>11658</v>
      </c>
      <c r="X670" s="312"/>
      <c r="Y670" s="313"/>
      <c r="Z670" s="114">
        <f t="shared" si="83"/>
        <v>96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2743</v>
      </c>
      <c r="E671" s="97"/>
      <c r="F671" s="97" t="s">
        <v>2074</v>
      </c>
      <c r="G671" s="132" t="str">
        <f t="shared" si="78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79"/>
        <v>166.58533333333335</v>
      </c>
      <c r="S671" s="5">
        <v>14326.338666666668</v>
      </c>
      <c r="T671" s="313">
        <f t="shared" si="80"/>
        <v>15992.192000000003</v>
      </c>
      <c r="U671" s="15">
        <f t="shared" si="81"/>
        <v>1665.8533333333344</v>
      </c>
      <c r="V671" s="313">
        <f t="shared" si="82"/>
        <v>3999.0479999999989</v>
      </c>
      <c r="W671" s="245">
        <v>11658</v>
      </c>
      <c r="X671" s="312"/>
      <c r="Y671" s="313"/>
      <c r="Z671" s="114">
        <f t="shared" si="83"/>
        <v>96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2743</v>
      </c>
      <c r="E672" s="97"/>
      <c r="F672" s="97" t="s">
        <v>2074</v>
      </c>
      <c r="G672" s="132" t="str">
        <f t="shared" si="78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79"/>
        <v>166.58533333333335</v>
      </c>
      <c r="S672" s="5">
        <v>14326.338666666668</v>
      </c>
      <c r="T672" s="313">
        <f t="shared" si="80"/>
        <v>15992.192000000003</v>
      </c>
      <c r="U672" s="15">
        <f t="shared" si="81"/>
        <v>1665.8533333333344</v>
      </c>
      <c r="V672" s="313">
        <f t="shared" si="82"/>
        <v>3999.0479999999989</v>
      </c>
      <c r="W672" s="245">
        <v>11658</v>
      </c>
      <c r="X672" s="312"/>
      <c r="Y672" s="313"/>
      <c r="Z672" s="114">
        <f t="shared" si="83"/>
        <v>96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2743</v>
      </c>
      <c r="E673" s="97"/>
      <c r="F673" s="97" t="s">
        <v>2074</v>
      </c>
      <c r="G673" s="132" t="str">
        <f t="shared" si="78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79"/>
        <v>166.58533333333335</v>
      </c>
      <c r="S673" s="5">
        <v>14326.338666666668</v>
      </c>
      <c r="T673" s="313">
        <f t="shared" si="80"/>
        <v>15992.192000000003</v>
      </c>
      <c r="U673" s="15">
        <f t="shared" si="81"/>
        <v>1665.8533333333344</v>
      </c>
      <c r="V673" s="313">
        <f t="shared" si="82"/>
        <v>3999.0479999999989</v>
      </c>
      <c r="W673" s="245">
        <v>11658</v>
      </c>
      <c r="X673" s="312"/>
      <c r="Y673" s="313"/>
      <c r="Z673" s="114">
        <f t="shared" si="83"/>
        <v>96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2744</v>
      </c>
      <c r="E674" s="97"/>
      <c r="F674" s="97" t="s">
        <v>2074</v>
      </c>
      <c r="G674" s="132" t="str">
        <f t="shared" si="78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79"/>
        <v>58.382333333333328</v>
      </c>
      <c r="S674" s="5">
        <v>5020.880666666666</v>
      </c>
      <c r="T674" s="313">
        <f t="shared" si="80"/>
        <v>5604.7039999999997</v>
      </c>
      <c r="U674" s="15">
        <f t="shared" si="81"/>
        <v>583.82333333333372</v>
      </c>
      <c r="V674" s="313">
        <f t="shared" si="82"/>
        <v>1402.1760000000004</v>
      </c>
      <c r="W674" s="245">
        <v>11658</v>
      </c>
      <c r="X674" s="312"/>
      <c r="Y674" s="313"/>
      <c r="Z674" s="114">
        <f t="shared" si="83"/>
        <v>96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2744</v>
      </c>
      <c r="E675" s="97"/>
      <c r="F675" s="97" t="s">
        <v>2074</v>
      </c>
      <c r="G675" s="132" t="str">
        <f t="shared" si="78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79"/>
        <v>58.382333333333328</v>
      </c>
      <c r="S675" s="5">
        <v>5020.880666666666</v>
      </c>
      <c r="T675" s="313">
        <f t="shared" si="80"/>
        <v>5604.7039999999997</v>
      </c>
      <c r="U675" s="15">
        <f t="shared" si="81"/>
        <v>583.82333333333372</v>
      </c>
      <c r="V675" s="313">
        <f t="shared" si="82"/>
        <v>1402.1760000000004</v>
      </c>
      <c r="W675" s="245">
        <v>11658</v>
      </c>
      <c r="X675" s="312"/>
      <c r="Y675" s="313"/>
      <c r="Z675" s="114">
        <f t="shared" si="83"/>
        <v>96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2744</v>
      </c>
      <c r="E676" s="97"/>
      <c r="F676" s="97" t="s">
        <v>2074</v>
      </c>
      <c r="G676" s="132" t="str">
        <f t="shared" si="78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79"/>
        <v>58.382333333333328</v>
      </c>
      <c r="S676" s="5">
        <v>5020.880666666666</v>
      </c>
      <c r="T676" s="313">
        <f t="shared" si="80"/>
        <v>5604.7039999999997</v>
      </c>
      <c r="U676" s="15">
        <f t="shared" si="81"/>
        <v>583.82333333333372</v>
      </c>
      <c r="V676" s="313">
        <f t="shared" si="82"/>
        <v>1402.1760000000004</v>
      </c>
      <c r="W676" s="245">
        <v>11658</v>
      </c>
      <c r="X676" s="312"/>
      <c r="Y676" s="313"/>
      <c r="Z676" s="114">
        <f t="shared" si="83"/>
        <v>96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2744</v>
      </c>
      <c r="E677" s="97"/>
      <c r="F677" s="97" t="s">
        <v>2074</v>
      </c>
      <c r="G677" s="132" t="str">
        <f t="shared" si="78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79"/>
        <v>58.382333333333328</v>
      </c>
      <c r="S677" s="5">
        <v>5020.880666666666</v>
      </c>
      <c r="T677" s="313">
        <f t="shared" si="80"/>
        <v>5604.7039999999997</v>
      </c>
      <c r="U677" s="15">
        <f t="shared" si="81"/>
        <v>583.82333333333372</v>
      </c>
      <c r="V677" s="313">
        <f t="shared" si="82"/>
        <v>1402.1760000000004</v>
      </c>
      <c r="W677" s="245">
        <v>11658</v>
      </c>
      <c r="X677" s="312"/>
      <c r="Y677" s="313"/>
      <c r="Z677" s="114">
        <f t="shared" si="83"/>
        <v>96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2744</v>
      </c>
      <c r="E678" s="97"/>
      <c r="F678" s="97" t="s">
        <v>2074</v>
      </c>
      <c r="G678" s="132" t="str">
        <f t="shared" si="78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79"/>
        <v>58.382333333333328</v>
      </c>
      <c r="S678" s="5">
        <v>5020.880666666666</v>
      </c>
      <c r="T678" s="313">
        <f t="shared" si="80"/>
        <v>5604.7039999999997</v>
      </c>
      <c r="U678" s="15">
        <f t="shared" si="81"/>
        <v>583.82333333333372</v>
      </c>
      <c r="V678" s="313">
        <f t="shared" si="82"/>
        <v>1402.1760000000004</v>
      </c>
      <c r="W678" s="245">
        <v>11658</v>
      </c>
      <c r="X678" s="312"/>
      <c r="Y678" s="313"/>
      <c r="Z678" s="114">
        <f t="shared" si="83"/>
        <v>96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2744</v>
      </c>
      <c r="E679" s="97"/>
      <c r="F679" s="97" t="s">
        <v>2074</v>
      </c>
      <c r="G679" s="132" t="str">
        <f t="shared" si="78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79"/>
        <v>58.382333333333328</v>
      </c>
      <c r="S679" s="5">
        <v>5020.880666666666</v>
      </c>
      <c r="T679" s="313">
        <f t="shared" si="80"/>
        <v>5604.7039999999997</v>
      </c>
      <c r="U679" s="15">
        <f t="shared" si="81"/>
        <v>583.82333333333372</v>
      </c>
      <c r="V679" s="313">
        <f t="shared" si="82"/>
        <v>1402.1760000000004</v>
      </c>
      <c r="W679" s="245">
        <v>11658</v>
      </c>
      <c r="X679" s="312"/>
      <c r="Y679" s="313"/>
      <c r="Z679" s="114">
        <f t="shared" si="83"/>
        <v>96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2744</v>
      </c>
      <c r="E680" s="97"/>
      <c r="F680" s="97" t="s">
        <v>2074</v>
      </c>
      <c r="G680" s="132" t="str">
        <f t="shared" si="78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79"/>
        <v>58.382333333333328</v>
      </c>
      <c r="S680" s="5">
        <v>5020.880666666666</v>
      </c>
      <c r="T680" s="313">
        <f t="shared" si="80"/>
        <v>5604.7039999999997</v>
      </c>
      <c r="U680" s="15">
        <f t="shared" si="81"/>
        <v>583.82333333333372</v>
      </c>
      <c r="V680" s="313">
        <f t="shared" si="82"/>
        <v>1402.1760000000004</v>
      </c>
      <c r="W680" s="245">
        <v>11658</v>
      </c>
      <c r="X680" s="312"/>
      <c r="Y680" s="313"/>
      <c r="Z680" s="114">
        <f t="shared" si="83"/>
        <v>96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2744</v>
      </c>
      <c r="E681" s="97"/>
      <c r="F681" s="97" t="s">
        <v>2074</v>
      </c>
      <c r="G681" s="132" t="str">
        <f t="shared" si="78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79"/>
        <v>58.382333333333328</v>
      </c>
      <c r="S681" s="5">
        <v>5020.880666666666</v>
      </c>
      <c r="T681" s="313">
        <f t="shared" si="80"/>
        <v>5604.7039999999997</v>
      </c>
      <c r="U681" s="15">
        <f t="shared" si="81"/>
        <v>583.82333333333372</v>
      </c>
      <c r="V681" s="313">
        <f t="shared" si="82"/>
        <v>1402.1760000000004</v>
      </c>
      <c r="W681" s="245">
        <v>11658</v>
      </c>
      <c r="X681" s="312"/>
      <c r="Y681" s="313"/>
      <c r="Z681" s="114">
        <f t="shared" si="83"/>
        <v>96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2744</v>
      </c>
      <c r="E682" s="97"/>
      <c r="F682" s="97" t="s">
        <v>2074</v>
      </c>
      <c r="G682" s="132" t="str">
        <f t="shared" si="78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79"/>
        <v>58.382333333333328</v>
      </c>
      <c r="S682" s="5">
        <v>5020.880666666666</v>
      </c>
      <c r="T682" s="313">
        <f t="shared" si="80"/>
        <v>5604.7039999999997</v>
      </c>
      <c r="U682" s="15">
        <f>T682-S682</f>
        <v>583.82333333333372</v>
      </c>
      <c r="V682" s="313">
        <f t="shared" si="82"/>
        <v>1402.1760000000004</v>
      </c>
      <c r="W682" s="245">
        <v>11658</v>
      </c>
      <c r="X682" s="312"/>
      <c r="Y682" s="313"/>
      <c r="Z682" s="114">
        <f t="shared" si="83"/>
        <v>96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2744</v>
      </c>
      <c r="E683" s="97"/>
      <c r="F683" s="97" t="s">
        <v>2074</v>
      </c>
      <c r="G683" s="132" t="str">
        <f t="shared" si="78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79"/>
        <v>58.382333333333328</v>
      </c>
      <c r="S683" s="5">
        <v>5020.880666666666</v>
      </c>
      <c r="T683" s="313">
        <f t="shared" si="80"/>
        <v>5604.7039999999997</v>
      </c>
      <c r="U683" s="15">
        <f t="shared" si="81"/>
        <v>583.82333333333372</v>
      </c>
      <c r="V683" s="313">
        <f t="shared" si="82"/>
        <v>1402.1760000000004</v>
      </c>
      <c r="W683" s="245">
        <v>11658</v>
      </c>
      <c r="X683" s="312">
        <f>R683*46</f>
        <v>2685.5873333333329</v>
      </c>
      <c r="Y683" s="313"/>
      <c r="Z683" s="114">
        <f t="shared" si="83"/>
        <v>96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1642876.6541723406</v>
      </c>
      <c r="U684" s="26">
        <f>SUM(U415:U683)</f>
        <v>180093.74991688223</v>
      </c>
      <c r="V684" s="26">
        <f>SUM(V415:V683)</f>
        <v>363003.1494663785</v>
      </c>
      <c r="X684" s="312"/>
      <c r="Y684" s="313"/>
      <c r="Z684" s="114"/>
      <c r="AA684" s="357">
        <f>+Z683+AA683</f>
        <v>142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20126.941613655981</v>
      </c>
      <c r="S686" s="29">
        <v>3989115.2950054551</v>
      </c>
      <c r="T686" s="29">
        <f>+T684+T413</f>
        <v>4218302.4185056714</v>
      </c>
      <c r="U686" s="29">
        <f>+U684+U413</f>
        <v>229187.12350021559</v>
      </c>
      <c r="V686" s="29">
        <f>+V684+V413</f>
        <v>393081.80513304513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4">(((N689)-1)/10)/12</f>
        <v>87.283333333333346</v>
      </c>
      <c r="S689" s="5">
        <v>7157.2333333333345</v>
      </c>
      <c r="T689" s="179">
        <f t="shared" ref="T689:T703" si="85">Z689*R689</f>
        <v>8117.3500000000013</v>
      </c>
      <c r="U689" s="15">
        <f t="shared" ref="U689:U703" si="86">T689-S689</f>
        <v>960.11666666666679</v>
      </c>
      <c r="V689" s="179">
        <f t="shared" ref="V689:V760" si="87">N689-T689</f>
        <v>2357.6499999999987</v>
      </c>
      <c r="Y689" s="135"/>
      <c r="Z689" s="137">
        <f t="shared" ref="Z689:Z760" si="88">IF((DATEDIF(G689,Z$4,"m"))&gt;=120,120,(DATEDIF(G689,Z$4,"m")))</f>
        <v>93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4"/>
        <v>97.976083333333335</v>
      </c>
      <c r="S690" s="5">
        <v>8132.014916666667</v>
      </c>
      <c r="T690" s="179">
        <f t="shared" si="85"/>
        <v>9209.7518333333337</v>
      </c>
      <c r="U690" s="15">
        <f t="shared" si="86"/>
        <v>1077.7369166666667</v>
      </c>
      <c r="V690" s="179">
        <f t="shared" si="87"/>
        <v>2548.3781666666655</v>
      </c>
      <c r="Y690" s="135"/>
      <c r="Z690" s="137">
        <f t="shared" si="88"/>
        <v>94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2741</v>
      </c>
      <c r="E691" s="97"/>
      <c r="F691" s="97" t="s">
        <v>563</v>
      </c>
      <c r="G691" s="132" t="str">
        <f t="shared" ref="G691:G736" si="89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4"/>
        <v>19.116666666666667</v>
      </c>
      <c r="S691" s="5">
        <v>1510.2166666666667</v>
      </c>
      <c r="T691" s="135">
        <f t="shared" si="85"/>
        <v>1720.5</v>
      </c>
      <c r="U691" s="15">
        <f t="shared" si="86"/>
        <v>210.2833333333333</v>
      </c>
      <c r="V691" s="135">
        <f t="shared" si="87"/>
        <v>574.5</v>
      </c>
      <c r="Y691" s="135"/>
      <c r="Z691" s="114">
        <f t="shared" si="88"/>
        <v>90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2741</v>
      </c>
      <c r="E692" s="97"/>
      <c r="F692" s="97" t="s">
        <v>563</v>
      </c>
      <c r="G692" s="132" t="str">
        <f t="shared" si="89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4"/>
        <v>19.116666666666667</v>
      </c>
      <c r="S692" s="5">
        <v>1510.2166666666667</v>
      </c>
      <c r="T692" s="135">
        <f t="shared" si="85"/>
        <v>1720.5</v>
      </c>
      <c r="U692" s="15">
        <f t="shared" si="86"/>
        <v>210.2833333333333</v>
      </c>
      <c r="V692" s="135">
        <f t="shared" si="87"/>
        <v>574.5</v>
      </c>
      <c r="Y692" s="135"/>
      <c r="Z692" s="114">
        <f t="shared" si="88"/>
        <v>90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89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4"/>
        <v>48.394583333333337</v>
      </c>
      <c r="S693" s="5">
        <v>3532.8045833333335</v>
      </c>
      <c r="T693" s="313">
        <f t="shared" si="85"/>
        <v>4065.1450000000004</v>
      </c>
      <c r="U693" s="15">
        <f t="shared" si="86"/>
        <v>532.3404166666669</v>
      </c>
      <c r="V693" s="313">
        <f t="shared" si="87"/>
        <v>1743.2049999999999</v>
      </c>
      <c r="Y693" s="313"/>
      <c r="Z693" s="114">
        <f t="shared" si="88"/>
        <v>84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89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4"/>
        <v>48.394583333333337</v>
      </c>
      <c r="S694" s="5">
        <v>3532.8045833333335</v>
      </c>
      <c r="T694" s="313">
        <f t="shared" si="85"/>
        <v>4065.1450000000004</v>
      </c>
      <c r="U694" s="15">
        <f t="shared" si="86"/>
        <v>532.3404166666669</v>
      </c>
      <c r="V694" s="313">
        <f t="shared" si="87"/>
        <v>1743.2049999999999</v>
      </c>
      <c r="Y694" s="313"/>
      <c r="Z694" s="114">
        <f t="shared" si="88"/>
        <v>84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89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4"/>
        <v>48.394583333333337</v>
      </c>
      <c r="S695" s="5">
        <v>3532.8045833333335</v>
      </c>
      <c r="T695" s="313">
        <f t="shared" si="85"/>
        <v>4065.1450000000004</v>
      </c>
      <c r="U695" s="15">
        <f t="shared" si="86"/>
        <v>532.3404166666669</v>
      </c>
      <c r="V695" s="313">
        <f t="shared" si="87"/>
        <v>1743.2049999999999</v>
      </c>
      <c r="Y695" s="313"/>
      <c r="Z695" s="114">
        <f t="shared" si="88"/>
        <v>84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89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4"/>
        <v>48.394583333333337</v>
      </c>
      <c r="S696" s="5">
        <v>3532.8045833333335</v>
      </c>
      <c r="T696" s="313">
        <f t="shared" si="85"/>
        <v>4065.1450000000004</v>
      </c>
      <c r="U696" s="15">
        <f t="shared" si="86"/>
        <v>532.3404166666669</v>
      </c>
      <c r="V696" s="313">
        <f t="shared" si="87"/>
        <v>1743.2049999999999</v>
      </c>
      <c r="Y696" s="313"/>
      <c r="Z696" s="114">
        <f t="shared" si="88"/>
        <v>84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89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4"/>
        <v>48.394583333333337</v>
      </c>
      <c r="S697" s="5">
        <v>3532.8045833333335</v>
      </c>
      <c r="T697" s="313">
        <f t="shared" si="85"/>
        <v>4065.1450000000004</v>
      </c>
      <c r="U697" s="15">
        <f t="shared" si="86"/>
        <v>532.3404166666669</v>
      </c>
      <c r="V697" s="313">
        <f t="shared" si="87"/>
        <v>1743.2049999999999</v>
      </c>
      <c r="Y697" s="313"/>
      <c r="Z697" s="114">
        <f t="shared" si="88"/>
        <v>84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89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4"/>
        <v>48.394583333333337</v>
      </c>
      <c r="S698" s="5">
        <v>3532.8045833333335</v>
      </c>
      <c r="T698" s="313">
        <f t="shared" si="85"/>
        <v>4065.1450000000004</v>
      </c>
      <c r="U698" s="15">
        <f t="shared" si="86"/>
        <v>532.3404166666669</v>
      </c>
      <c r="V698" s="313">
        <f t="shared" si="87"/>
        <v>1743.2049999999999</v>
      </c>
      <c r="Y698" s="313"/>
      <c r="Z698" s="114">
        <f t="shared" si="88"/>
        <v>84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89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4"/>
        <v>48.394583333333337</v>
      </c>
      <c r="S699" s="5">
        <v>3532.8045833333335</v>
      </c>
      <c r="T699" s="313">
        <f t="shared" si="85"/>
        <v>4065.1450000000004</v>
      </c>
      <c r="U699" s="15">
        <f t="shared" si="86"/>
        <v>532.3404166666669</v>
      </c>
      <c r="V699" s="313">
        <f t="shared" si="87"/>
        <v>1743.2049999999999</v>
      </c>
      <c r="Y699" s="313"/>
      <c r="Z699" s="114">
        <f t="shared" si="88"/>
        <v>84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89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4"/>
        <v>48.394583333333337</v>
      </c>
      <c r="S700" s="5">
        <v>3532.8045833333335</v>
      </c>
      <c r="T700" s="313">
        <f t="shared" si="85"/>
        <v>4065.1450000000004</v>
      </c>
      <c r="U700" s="15">
        <f t="shared" si="86"/>
        <v>532.3404166666669</v>
      </c>
      <c r="V700" s="313">
        <f t="shared" si="87"/>
        <v>1743.2049999999999</v>
      </c>
      <c r="Y700" s="313"/>
      <c r="Z700" s="114">
        <f t="shared" si="88"/>
        <v>84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89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4"/>
        <v>48.394583333333337</v>
      </c>
      <c r="S701" s="5">
        <v>3532.8045833333335</v>
      </c>
      <c r="T701" s="313">
        <f t="shared" si="85"/>
        <v>4065.1450000000004</v>
      </c>
      <c r="U701" s="15">
        <f t="shared" si="86"/>
        <v>532.3404166666669</v>
      </c>
      <c r="V701" s="313">
        <f t="shared" si="87"/>
        <v>1743.2049999999999</v>
      </c>
      <c r="Y701" s="313"/>
      <c r="Z701" s="114">
        <f t="shared" si="88"/>
        <v>84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89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4"/>
        <v>48.394583333333337</v>
      </c>
      <c r="S702" s="5">
        <v>3532.8045833333335</v>
      </c>
      <c r="T702" s="313">
        <f t="shared" si="85"/>
        <v>4065.1450000000004</v>
      </c>
      <c r="U702" s="15">
        <f t="shared" si="86"/>
        <v>532.3404166666669</v>
      </c>
      <c r="V702" s="313">
        <f t="shared" si="87"/>
        <v>1743.2049999999999</v>
      </c>
      <c r="Y702" s="313"/>
      <c r="Z702" s="114">
        <f t="shared" si="88"/>
        <v>84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89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4"/>
        <v>48.394749999999995</v>
      </c>
      <c r="S703" s="5">
        <v>3532.8167499999995</v>
      </c>
      <c r="T703" s="313">
        <f t="shared" si="85"/>
        <v>4065.1589999999997</v>
      </c>
      <c r="U703" s="15">
        <f t="shared" si="86"/>
        <v>532.34225000000015</v>
      </c>
      <c r="V703" s="313">
        <f t="shared" si="87"/>
        <v>1743.2110000000002</v>
      </c>
      <c r="Y703" s="313"/>
      <c r="Z703" s="114">
        <f t="shared" si="88"/>
        <v>84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0">SUM(O689:O703)</f>
        <v>0</v>
      </c>
      <c r="P704" s="26">
        <f t="shared" si="90"/>
        <v>0</v>
      </c>
      <c r="Q704" s="28"/>
      <c r="R704" s="26">
        <f t="shared" si="90"/>
        <v>755.83333333333348</v>
      </c>
      <c r="S704" s="26">
        <v>57170.544166666659</v>
      </c>
      <c r="T704" s="26">
        <f t="shared" si="90"/>
        <v>65484.71083333336</v>
      </c>
      <c r="U704" s="26">
        <f t="shared" si="90"/>
        <v>8314.1666666666697</v>
      </c>
      <c r="V704" s="26">
        <f t="shared" si="90"/>
        <v>25230.289166666666</v>
      </c>
      <c r="X704" s="312"/>
      <c r="Y704" s="313"/>
      <c r="Z704" s="114"/>
      <c r="AA704" s="357">
        <f>+Z703+AA703</f>
        <v>84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1">+O704+O686</f>
        <v>0</v>
      </c>
      <c r="P706" s="29">
        <f t="shared" si="91"/>
        <v>0</v>
      </c>
      <c r="Q706" s="28"/>
      <c r="R706" s="29">
        <f t="shared" si="91"/>
        <v>20882.774946989313</v>
      </c>
      <c r="S706" s="29">
        <v>4046285.8391721216</v>
      </c>
      <c r="T706" s="29">
        <f t="shared" si="91"/>
        <v>4283787.1293390049</v>
      </c>
      <c r="U706" s="29">
        <f t="shared" si="91"/>
        <v>237501.29016688225</v>
      </c>
      <c r="V706" s="29">
        <f t="shared" si="91"/>
        <v>418312.09429971181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89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4"/>
        <v>199.57500000000002</v>
      </c>
      <c r="S708" s="5">
        <v>13171.95</v>
      </c>
      <c r="T708" s="313">
        <f>Z708*R708</f>
        <v>15367.275000000001</v>
      </c>
      <c r="U708" s="15">
        <f>T708-S708</f>
        <v>2195.3250000000007</v>
      </c>
      <c r="V708" s="135">
        <f t="shared" si="87"/>
        <v>8582.7249999999985</v>
      </c>
      <c r="Y708" s="135"/>
      <c r="Z708" s="114">
        <f t="shared" si="88"/>
        <v>77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89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4"/>
        <v>199.57500000000002</v>
      </c>
      <c r="S709" s="5">
        <v>13171.95</v>
      </c>
      <c r="T709" s="313">
        <f t="shared" ref="T709:T736" si="92">Z709*R709</f>
        <v>15367.275000000001</v>
      </c>
      <c r="U709" s="15">
        <f t="shared" ref="U709:U736" si="93">T709-S709</f>
        <v>2195.3250000000007</v>
      </c>
      <c r="V709" s="135">
        <f t="shared" si="87"/>
        <v>8582.7249999999985</v>
      </c>
      <c r="Y709" s="135"/>
      <c r="Z709" s="114">
        <f t="shared" si="88"/>
        <v>77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89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4"/>
        <v>499.95</v>
      </c>
      <c r="S710" s="5">
        <v>32996.699999999997</v>
      </c>
      <c r="T710" s="313">
        <f t="shared" si="92"/>
        <v>38496.15</v>
      </c>
      <c r="U710" s="15">
        <f t="shared" si="93"/>
        <v>5499.4500000000044</v>
      </c>
      <c r="V710" s="135">
        <f t="shared" si="87"/>
        <v>21498.85</v>
      </c>
      <c r="Y710" s="135"/>
      <c r="Z710" s="114">
        <f t="shared" si="88"/>
        <v>77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89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4"/>
        <v>499.95</v>
      </c>
      <c r="S711" s="5">
        <v>32996.699999999997</v>
      </c>
      <c r="T711" s="313">
        <f t="shared" si="92"/>
        <v>38496.15</v>
      </c>
      <c r="U711" s="15">
        <f t="shared" si="93"/>
        <v>5499.4500000000044</v>
      </c>
      <c r="V711" s="135">
        <f t="shared" si="87"/>
        <v>21498.85</v>
      </c>
      <c r="Y711" s="135"/>
      <c r="Z711" s="114">
        <f t="shared" si="88"/>
        <v>77</v>
      </c>
    </row>
    <row r="712" spans="1:27" s="245" customFormat="1" x14ac:dyDescent="0.25">
      <c r="B712" s="245" t="s">
        <v>2179</v>
      </c>
      <c r="D712" s="245" t="s">
        <v>2740</v>
      </c>
      <c r="E712" s="97"/>
      <c r="F712" s="97" t="s">
        <v>2180</v>
      </c>
      <c r="G712" s="132" t="str">
        <f t="shared" si="89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4"/>
        <v>38.585166666666673</v>
      </c>
      <c r="S712" s="5">
        <v>2508.0358333333338</v>
      </c>
      <c r="T712" s="313">
        <f t="shared" si="92"/>
        <v>2932.472666666667</v>
      </c>
      <c r="U712" s="15">
        <f t="shared" si="93"/>
        <v>424.4368333333332</v>
      </c>
      <c r="V712" s="313">
        <f t="shared" si="87"/>
        <v>1698.7473333333332</v>
      </c>
      <c r="Y712" s="313"/>
      <c r="Z712" s="114">
        <f t="shared" si="88"/>
        <v>76</v>
      </c>
    </row>
    <row r="713" spans="1:27" s="245" customFormat="1" x14ac:dyDescent="0.25">
      <c r="B713" s="245" t="s">
        <v>2181</v>
      </c>
      <c r="D713" s="245" t="s">
        <v>2739</v>
      </c>
      <c r="E713" s="97"/>
      <c r="F713" s="97" t="s">
        <v>2180</v>
      </c>
      <c r="G713" s="132" t="str">
        <f t="shared" si="89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4"/>
        <v>21.773583333333335</v>
      </c>
      <c r="S713" s="5">
        <v>1415.2829166666668</v>
      </c>
      <c r="T713" s="313">
        <f t="shared" si="92"/>
        <v>1654.7923333333333</v>
      </c>
      <c r="U713" s="15">
        <f t="shared" si="93"/>
        <v>239.50941666666654</v>
      </c>
      <c r="V713" s="313">
        <f t="shared" si="87"/>
        <v>959.03766666666661</v>
      </c>
      <c r="Y713" s="313"/>
      <c r="Z713" s="114">
        <f t="shared" si="88"/>
        <v>76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89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4"/>
        <v>59.870833333333337</v>
      </c>
      <c r="S714" s="5">
        <v>3891.604166666667</v>
      </c>
      <c r="T714" s="313">
        <f t="shared" si="92"/>
        <v>4550.1833333333334</v>
      </c>
      <c r="U714" s="15">
        <f t="shared" si="93"/>
        <v>658.57916666666642</v>
      </c>
      <c r="V714" s="313">
        <f t="shared" si="87"/>
        <v>2635.3166666666666</v>
      </c>
      <c r="Y714" s="313"/>
      <c r="Z714" s="114">
        <f t="shared" si="88"/>
        <v>76</v>
      </c>
    </row>
    <row r="715" spans="1:27" s="245" customFormat="1" x14ac:dyDescent="0.25">
      <c r="B715" s="97" t="s">
        <v>2183</v>
      </c>
      <c r="C715" s="97"/>
      <c r="D715" s="97" t="s">
        <v>2738</v>
      </c>
      <c r="E715" s="97"/>
      <c r="F715" s="97" t="s">
        <v>2180</v>
      </c>
      <c r="G715" s="132" t="str">
        <f t="shared" si="89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4"/>
        <v>31.865583333333333</v>
      </c>
      <c r="S715" s="5">
        <v>2071.2629166666666</v>
      </c>
      <c r="T715" s="313">
        <f t="shared" si="92"/>
        <v>2421.7843333333335</v>
      </c>
      <c r="U715" s="15">
        <f t="shared" si="93"/>
        <v>350.52141666666694</v>
      </c>
      <c r="V715" s="313">
        <f t="shared" si="87"/>
        <v>1403.0856666666664</v>
      </c>
      <c r="Y715" s="313"/>
      <c r="Z715" s="114">
        <f t="shared" si="88"/>
        <v>76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2737</v>
      </c>
      <c r="E716" s="94" t="s">
        <v>2185</v>
      </c>
      <c r="F716" s="94" t="s">
        <v>2186</v>
      </c>
      <c r="G716" s="212" t="str">
        <f t="shared" si="89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4"/>
        <v>1235.0146666666667</v>
      </c>
      <c r="S716" s="5">
        <v>80275.953333333338</v>
      </c>
      <c r="T716" s="313">
        <f t="shared" si="92"/>
        <v>93861.114666666675</v>
      </c>
      <c r="U716" s="15">
        <f t="shared" si="93"/>
        <v>13585.161333333337</v>
      </c>
      <c r="V716" s="346">
        <f t="shared" si="87"/>
        <v>54341.645333333334</v>
      </c>
      <c r="Y716" s="346"/>
      <c r="Z716" s="95">
        <f t="shared" si="88"/>
        <v>76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89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4"/>
        <v>194.57666666666668</v>
      </c>
      <c r="S717" s="5">
        <v>12647.483333333334</v>
      </c>
      <c r="T717" s="313">
        <f t="shared" si="92"/>
        <v>14787.826666666668</v>
      </c>
      <c r="U717" s="15">
        <f t="shared" si="93"/>
        <v>2140.3433333333342</v>
      </c>
      <c r="V717" s="313">
        <f t="shared" si="87"/>
        <v>8562.373333333333</v>
      </c>
      <c r="Y717" s="313"/>
      <c r="Z717" s="114">
        <f t="shared" si="88"/>
        <v>76</v>
      </c>
    </row>
    <row r="718" spans="1:27" s="245" customFormat="1" x14ac:dyDescent="0.25">
      <c r="B718" s="245" t="s">
        <v>2189</v>
      </c>
      <c r="D718" s="245" t="s">
        <v>2735</v>
      </c>
      <c r="E718" s="97"/>
      <c r="F718" s="97" t="s">
        <v>2190</v>
      </c>
      <c r="G718" s="132" t="str">
        <f t="shared" si="89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4"/>
        <v>54.774416666666667</v>
      </c>
      <c r="S718" s="5">
        <v>3779.4347499999999</v>
      </c>
      <c r="T718" s="313">
        <f t="shared" si="92"/>
        <v>4381.9533333333329</v>
      </c>
      <c r="U718" s="15">
        <f t="shared" si="93"/>
        <v>602.51858333333303</v>
      </c>
      <c r="V718" s="313">
        <f t="shared" si="87"/>
        <v>2191.9766666666674</v>
      </c>
      <c r="Y718" s="313"/>
      <c r="Z718" s="114">
        <f t="shared" si="88"/>
        <v>80</v>
      </c>
    </row>
    <row r="719" spans="1:27" s="245" customFormat="1" x14ac:dyDescent="0.25">
      <c r="B719" s="245" t="s">
        <v>2189</v>
      </c>
      <c r="D719" s="245" t="s">
        <v>2735</v>
      </c>
      <c r="E719" s="97"/>
      <c r="F719" s="97" t="s">
        <v>2190</v>
      </c>
      <c r="G719" s="132" t="str">
        <f t="shared" si="89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4"/>
        <v>54.774416666666667</v>
      </c>
      <c r="S719" s="5">
        <v>3779.4347499999999</v>
      </c>
      <c r="T719" s="313">
        <f t="shared" si="92"/>
        <v>4381.9533333333329</v>
      </c>
      <c r="U719" s="15">
        <f t="shared" si="93"/>
        <v>602.51858333333303</v>
      </c>
      <c r="V719" s="313">
        <f t="shared" si="87"/>
        <v>2191.9766666666674</v>
      </c>
      <c r="Y719" s="313"/>
      <c r="Z719" s="114">
        <f t="shared" si="88"/>
        <v>80</v>
      </c>
    </row>
    <row r="720" spans="1:27" s="245" customFormat="1" x14ac:dyDescent="0.25">
      <c r="B720" s="245" t="s">
        <v>2191</v>
      </c>
      <c r="D720" s="245" t="s">
        <v>2736</v>
      </c>
      <c r="E720" s="97"/>
      <c r="F720" s="97" t="s">
        <v>2190</v>
      </c>
      <c r="G720" s="132" t="str">
        <f t="shared" si="89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4"/>
        <v>48.349166666666662</v>
      </c>
      <c r="S720" s="5">
        <v>3336.0924999999997</v>
      </c>
      <c r="T720" s="313">
        <f t="shared" si="92"/>
        <v>3867.9333333333329</v>
      </c>
      <c r="U720" s="15">
        <f t="shared" si="93"/>
        <v>531.84083333333319</v>
      </c>
      <c r="V720" s="313">
        <f t="shared" si="87"/>
        <v>1934.9666666666667</v>
      </c>
      <c r="Y720" s="313"/>
      <c r="Z720" s="114">
        <f t="shared" si="88"/>
        <v>80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89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4"/>
        <v>32.706499999999998</v>
      </c>
      <c r="S721" s="5">
        <v>2256.7484999999997</v>
      </c>
      <c r="T721" s="313">
        <f t="shared" si="92"/>
        <v>2616.52</v>
      </c>
      <c r="U721" s="15">
        <f t="shared" si="93"/>
        <v>359.77150000000029</v>
      </c>
      <c r="V721" s="313">
        <f t="shared" si="87"/>
        <v>1309.2600000000002</v>
      </c>
      <c r="Y721" s="313"/>
      <c r="Z721" s="114">
        <f t="shared" si="88"/>
        <v>80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89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4"/>
        <v>32.706499999999998</v>
      </c>
      <c r="S722" s="5">
        <v>2256.7484999999997</v>
      </c>
      <c r="T722" s="313">
        <f t="shared" si="92"/>
        <v>2616.52</v>
      </c>
      <c r="U722" s="15">
        <f t="shared" si="93"/>
        <v>359.77150000000029</v>
      </c>
      <c r="V722" s="135">
        <f t="shared" si="87"/>
        <v>1309.2600000000002</v>
      </c>
      <c r="Y722" s="135"/>
      <c r="Z722" s="114">
        <f t="shared" si="88"/>
        <v>80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89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4"/>
        <v>32.706499999999998</v>
      </c>
      <c r="S723" s="5">
        <v>2256.7484999999997</v>
      </c>
      <c r="T723" s="313">
        <f t="shared" si="92"/>
        <v>2616.52</v>
      </c>
      <c r="U723" s="15">
        <f t="shared" si="93"/>
        <v>359.77150000000029</v>
      </c>
      <c r="V723" s="135">
        <f t="shared" si="87"/>
        <v>1309.2600000000002</v>
      </c>
      <c r="Y723" s="135"/>
      <c r="Z723" s="114">
        <f t="shared" si="88"/>
        <v>80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89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4"/>
        <v>15.743583333333333</v>
      </c>
      <c r="S724" s="5">
        <v>1086.3072500000001</v>
      </c>
      <c r="T724" s="313">
        <f t="shared" si="92"/>
        <v>1259.4866666666667</v>
      </c>
      <c r="U724" s="15">
        <f t="shared" si="93"/>
        <v>173.17941666666661</v>
      </c>
      <c r="V724" s="135">
        <f t="shared" si="87"/>
        <v>630.74333333333334</v>
      </c>
      <c r="Y724" s="135"/>
      <c r="Z724" s="114">
        <f t="shared" si="88"/>
        <v>80</v>
      </c>
    </row>
    <row r="725" spans="2:26" s="51" customFormat="1" x14ac:dyDescent="0.25">
      <c r="B725" s="362" t="s">
        <v>2847</v>
      </c>
      <c r="C725" s="40" t="s">
        <v>2733</v>
      </c>
      <c r="D725" s="40" t="s">
        <v>2734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20447.656666666669</v>
      </c>
      <c r="U725" s="15">
        <f>T725-S725</f>
        <v>2742.9783333333362</v>
      </c>
      <c r="V725" s="135">
        <f>N725-T725</f>
        <v>9476.743333333332</v>
      </c>
      <c r="Z725" s="114">
        <f t="shared" si="88"/>
        <v>82</v>
      </c>
    </row>
    <row r="726" spans="2:26" s="51" customFormat="1" x14ac:dyDescent="0.25">
      <c r="B726" s="362" t="s">
        <v>2848</v>
      </c>
      <c r="C726" s="40" t="s">
        <v>2733</v>
      </c>
      <c r="D726" s="40" t="s">
        <v>2734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50566.318166666664</v>
      </c>
      <c r="U726" s="15">
        <f>T726-S726</f>
        <v>6783.2865833333271</v>
      </c>
      <c r="V726" s="135">
        <f>N726-T726</f>
        <v>23434.171833333341</v>
      </c>
      <c r="Z726" s="114">
        <f t="shared" si="88"/>
        <v>82</v>
      </c>
    </row>
    <row r="727" spans="2:26" s="245" customFormat="1" x14ac:dyDescent="0.25">
      <c r="B727" s="245" t="s">
        <v>2849</v>
      </c>
      <c r="C727" s="40" t="s">
        <v>2733</v>
      </c>
      <c r="D727" s="40" t="s">
        <v>2734</v>
      </c>
      <c r="E727" s="134">
        <v>3069691100392</v>
      </c>
      <c r="F727" s="97" t="s">
        <v>2196</v>
      </c>
      <c r="G727" s="132" t="str">
        <f t="shared" si="89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4"/>
        <v>178.49241666666668</v>
      </c>
      <c r="S727" s="5">
        <v>12672.961583333336</v>
      </c>
      <c r="T727" s="313">
        <f t="shared" si="92"/>
        <v>14636.378166666667</v>
      </c>
      <c r="U727" s="15">
        <f t="shared" si="93"/>
        <v>1963.4165833333318</v>
      </c>
      <c r="V727" s="313">
        <f t="shared" si="87"/>
        <v>6783.7118333333328</v>
      </c>
      <c r="Y727" s="313"/>
      <c r="Z727" s="114">
        <f t="shared" si="88"/>
        <v>82</v>
      </c>
    </row>
    <row r="728" spans="2:26" s="245" customFormat="1" x14ac:dyDescent="0.25">
      <c r="B728" s="245" t="s">
        <v>2850</v>
      </c>
      <c r="C728" s="40" t="s">
        <v>2733</v>
      </c>
      <c r="D728" s="40" t="s">
        <v>2734</v>
      </c>
      <c r="E728" s="134">
        <v>3069691100385</v>
      </c>
      <c r="F728" s="97" t="s">
        <v>2196</v>
      </c>
      <c r="G728" s="132" t="str">
        <f t="shared" si="89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4"/>
        <v>178.49241666666668</v>
      </c>
      <c r="S728" s="5">
        <v>12672.961583333336</v>
      </c>
      <c r="T728" s="313">
        <f t="shared" si="92"/>
        <v>14636.378166666667</v>
      </c>
      <c r="U728" s="15">
        <f t="shared" si="93"/>
        <v>1963.4165833333318</v>
      </c>
      <c r="V728" s="313">
        <f t="shared" si="87"/>
        <v>6783.7118333333328</v>
      </c>
      <c r="Y728" s="313"/>
      <c r="Z728" s="114">
        <f t="shared" si="88"/>
        <v>82</v>
      </c>
    </row>
    <row r="729" spans="2:26" s="245" customFormat="1" x14ac:dyDescent="0.25">
      <c r="B729" s="245" t="s">
        <v>2851</v>
      </c>
      <c r="C729" s="40" t="s">
        <v>2733</v>
      </c>
      <c r="D729" s="40" t="s">
        <v>2734</v>
      </c>
      <c r="E729" s="134">
        <v>3069691100391</v>
      </c>
      <c r="F729" s="97" t="s">
        <v>2196</v>
      </c>
      <c r="G729" s="132" t="str">
        <f t="shared" si="89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4"/>
        <v>178.49241666666668</v>
      </c>
      <c r="S729" s="5">
        <v>12672.961583333336</v>
      </c>
      <c r="T729" s="313">
        <f t="shared" si="92"/>
        <v>14636.378166666667</v>
      </c>
      <c r="U729" s="15">
        <f t="shared" si="93"/>
        <v>1963.4165833333318</v>
      </c>
      <c r="V729" s="313">
        <f t="shared" si="87"/>
        <v>6783.7118333333328</v>
      </c>
      <c r="Y729" s="313"/>
      <c r="Z729" s="114">
        <f t="shared" si="88"/>
        <v>82</v>
      </c>
    </row>
    <row r="730" spans="2:26" s="245" customFormat="1" x14ac:dyDescent="0.25">
      <c r="B730" s="245" t="s">
        <v>2852</v>
      </c>
      <c r="C730" s="40" t="s">
        <v>2733</v>
      </c>
      <c r="D730" s="40" t="s">
        <v>2734</v>
      </c>
      <c r="E730" s="134">
        <v>3069691100380</v>
      </c>
      <c r="F730" s="97" t="s">
        <v>2196</v>
      </c>
      <c r="G730" s="132" t="str">
        <f t="shared" si="89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4"/>
        <v>178.49241666666668</v>
      </c>
      <c r="S730" s="5">
        <v>12672.961583333336</v>
      </c>
      <c r="T730" s="313">
        <f t="shared" si="92"/>
        <v>14636.378166666667</v>
      </c>
      <c r="U730" s="15">
        <f t="shared" si="93"/>
        <v>1963.4165833333318</v>
      </c>
      <c r="V730" s="313">
        <f t="shared" si="87"/>
        <v>6783.7118333333328</v>
      </c>
      <c r="Y730" s="313"/>
      <c r="Z730" s="114">
        <f t="shared" si="88"/>
        <v>82</v>
      </c>
    </row>
    <row r="731" spans="2:26" s="245" customFormat="1" x14ac:dyDescent="0.25">
      <c r="B731" s="245" t="s">
        <v>2853</v>
      </c>
      <c r="C731" s="40" t="s">
        <v>2733</v>
      </c>
      <c r="D731" s="40" t="s">
        <v>2734</v>
      </c>
      <c r="E731" s="134">
        <v>3069691100382</v>
      </c>
      <c r="F731" s="97" t="s">
        <v>2196</v>
      </c>
      <c r="G731" s="132" t="str">
        <f t="shared" si="89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4"/>
        <v>178.49241666666668</v>
      </c>
      <c r="S731" s="5">
        <v>12672.961583333336</v>
      </c>
      <c r="T731" s="313">
        <f t="shared" si="92"/>
        <v>14636.378166666667</v>
      </c>
      <c r="U731" s="15">
        <f t="shared" si="93"/>
        <v>1963.4165833333318</v>
      </c>
      <c r="V731" s="313">
        <f t="shared" si="87"/>
        <v>6783.7118333333328</v>
      </c>
      <c r="Y731" s="313"/>
      <c r="Z731" s="114">
        <f t="shared" si="88"/>
        <v>82</v>
      </c>
    </row>
    <row r="732" spans="2:26" s="245" customFormat="1" x14ac:dyDescent="0.25">
      <c r="B732" s="245" t="s">
        <v>2854</v>
      </c>
      <c r="C732" s="40" t="s">
        <v>2733</v>
      </c>
      <c r="D732" s="40" t="s">
        <v>2734</v>
      </c>
      <c r="E732" s="134">
        <v>3069691100384</v>
      </c>
      <c r="F732" s="97" t="s">
        <v>2196</v>
      </c>
      <c r="G732" s="132" t="str">
        <f t="shared" si="89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4"/>
        <v>178.49241666666668</v>
      </c>
      <c r="S732" s="5">
        <v>12672.961583333336</v>
      </c>
      <c r="T732" s="313">
        <f t="shared" si="92"/>
        <v>14636.378166666667</v>
      </c>
      <c r="U732" s="15">
        <f t="shared" si="93"/>
        <v>1963.4165833333318</v>
      </c>
      <c r="V732" s="313">
        <f t="shared" si="87"/>
        <v>6783.7118333333328</v>
      </c>
      <c r="Y732" s="313"/>
      <c r="Z732" s="114">
        <f t="shared" si="88"/>
        <v>82</v>
      </c>
    </row>
    <row r="733" spans="2:26" s="245" customFormat="1" x14ac:dyDescent="0.25">
      <c r="B733" s="245" t="s">
        <v>2855</v>
      </c>
      <c r="C733" s="40" t="s">
        <v>2733</v>
      </c>
      <c r="D733" s="40" t="s">
        <v>2734</v>
      </c>
      <c r="E733" s="134">
        <v>3069691100393</v>
      </c>
      <c r="F733" s="97" t="s">
        <v>2196</v>
      </c>
      <c r="G733" s="132" t="str">
        <f t="shared" si="89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4"/>
        <v>178.49241666666668</v>
      </c>
      <c r="S733" s="5">
        <v>12672.961583333336</v>
      </c>
      <c r="T733" s="313">
        <f t="shared" si="92"/>
        <v>14636.378166666667</v>
      </c>
      <c r="U733" s="15">
        <f t="shared" si="93"/>
        <v>1963.4165833333318</v>
      </c>
      <c r="V733" s="313">
        <f t="shared" si="87"/>
        <v>6783.7118333333328</v>
      </c>
      <c r="Y733" s="313"/>
      <c r="Z733" s="114">
        <f t="shared" si="88"/>
        <v>82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89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4"/>
        <v>29.116666666666664</v>
      </c>
      <c r="S734" s="5">
        <v>2009.0499999999997</v>
      </c>
      <c r="T734" s="313">
        <f t="shared" si="92"/>
        <v>2329.333333333333</v>
      </c>
      <c r="U734" s="15">
        <f t="shared" si="93"/>
        <v>320.2833333333333</v>
      </c>
      <c r="V734" s="313">
        <f t="shared" si="87"/>
        <v>1165.666666666667</v>
      </c>
      <c r="Y734" s="313"/>
      <c r="Z734" s="114">
        <f t="shared" si="88"/>
        <v>80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89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4"/>
        <v>18.283333333333335</v>
      </c>
      <c r="S735" s="5">
        <v>1224.9833333333333</v>
      </c>
      <c r="T735" s="313">
        <f t="shared" si="92"/>
        <v>1426.1000000000001</v>
      </c>
      <c r="U735" s="15">
        <f t="shared" si="93"/>
        <v>201.11666666666679</v>
      </c>
      <c r="V735" s="135">
        <f t="shared" si="87"/>
        <v>768.89999999999986</v>
      </c>
      <c r="Y735" s="135"/>
      <c r="Z735" s="114">
        <f t="shared" si="88"/>
        <v>78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89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4"/>
        <v>140.70208333333332</v>
      </c>
      <c r="S736" s="5">
        <v>8442.125</v>
      </c>
      <c r="T736" s="313">
        <f t="shared" si="92"/>
        <v>9989.8479166666657</v>
      </c>
      <c r="U736" s="15">
        <f t="shared" si="93"/>
        <v>1547.7229166666657</v>
      </c>
      <c r="V736" s="135">
        <f t="shared" si="87"/>
        <v>6895.4020833333343</v>
      </c>
      <c r="Y736" s="135"/>
      <c r="Z736" s="114">
        <f t="shared" si="88"/>
        <v>71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4">SUM(O708:O736)</f>
        <v>0</v>
      </c>
      <c r="P737" s="26">
        <f t="shared" si="94"/>
        <v>0</v>
      </c>
      <c r="Q737" s="28"/>
      <c r="R737" s="26">
        <f t="shared" si="94"/>
        <v>5556.0706666666692</v>
      </c>
      <c r="S737" s="26">
        <v>375773.03658333322</v>
      </c>
      <c r="T737" s="26">
        <f t="shared" si="94"/>
        <v>436889.81391666655</v>
      </c>
      <c r="U737" s="26">
        <f t="shared" si="94"/>
        <v>61116.777333333339</v>
      </c>
      <c r="V737" s="26">
        <f t="shared" si="94"/>
        <v>229867.66608333332</v>
      </c>
      <c r="X737" s="312"/>
      <c r="Y737" s="313"/>
      <c r="Z737" s="114"/>
      <c r="AA737" s="357">
        <f>+Z736+AA736</f>
        <v>71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5">+O737+O706</f>
        <v>0</v>
      </c>
      <c r="P739" s="29">
        <f t="shared" si="95"/>
        <v>0</v>
      </c>
      <c r="Q739" s="28"/>
      <c r="R739" s="29">
        <f t="shared" si="95"/>
        <v>26438.845613655983</v>
      </c>
      <c r="S739" s="29">
        <v>4422058.8757554544</v>
      </c>
      <c r="T739" s="29">
        <f t="shared" si="95"/>
        <v>4720676.9432556713</v>
      </c>
      <c r="U739" s="29">
        <f t="shared" si="95"/>
        <v>298618.06750021561</v>
      </c>
      <c r="V739" s="29">
        <f t="shared" si="95"/>
        <v>648179.76038304507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4"/>
        <v>100.65933333333334</v>
      </c>
      <c r="S741" s="5">
        <v>5938.9006666666664</v>
      </c>
      <c r="T741" s="313">
        <f>Z741*R741</f>
        <v>7046.1533333333336</v>
      </c>
      <c r="U741" s="15">
        <f>T741-S741</f>
        <v>1107.2526666666672</v>
      </c>
      <c r="V741" s="135">
        <f t="shared" si="87"/>
        <v>5033.9666666666672</v>
      </c>
      <c r="W741" s="238">
        <v>15039</v>
      </c>
      <c r="Y741" s="135"/>
      <c r="Z741" s="114">
        <f t="shared" si="88"/>
        <v>70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4"/>
        <v>850.32966666666664</v>
      </c>
      <c r="S742" s="5">
        <v>50169.450333333334</v>
      </c>
      <c r="T742" s="313">
        <f>Z742*R742</f>
        <v>59523.076666666668</v>
      </c>
      <c r="U742" s="15">
        <f>T742-S742</f>
        <v>9353.6263333333336</v>
      </c>
      <c r="V742" s="135">
        <f t="shared" si="87"/>
        <v>42517.48333333333</v>
      </c>
      <c r="W742" s="238">
        <v>15039</v>
      </c>
      <c r="Y742" s="135"/>
      <c r="Z742" s="114">
        <f t="shared" si="88"/>
        <v>70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4"/>
        <v>327.09716666666668</v>
      </c>
      <c r="S743" s="5">
        <v>19298.732833333335</v>
      </c>
      <c r="T743" s="313">
        <f>Z743*R743</f>
        <v>22896.801666666666</v>
      </c>
      <c r="U743" s="15">
        <f>T743-S743</f>
        <v>3598.068833333331</v>
      </c>
      <c r="V743" s="313">
        <f t="shared" si="87"/>
        <v>16355.858333333337</v>
      </c>
      <c r="W743" s="365">
        <v>15038</v>
      </c>
      <c r="Y743" s="313"/>
      <c r="Z743" s="114">
        <f t="shared" si="88"/>
        <v>70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4"/>
        <v>201.66341666666668</v>
      </c>
      <c r="S744" s="5">
        <v>11898.141583333334</v>
      </c>
      <c r="T744" s="313">
        <f t="shared" ref="T744:T767" si="96">Z744*R744</f>
        <v>14116.439166666667</v>
      </c>
      <c r="U744" s="15">
        <f t="shared" ref="U744:U766" si="97">T744-S744</f>
        <v>2218.297583333333</v>
      </c>
      <c r="V744" s="313">
        <f t="shared" si="87"/>
        <v>10084.170833333334</v>
      </c>
      <c r="W744" s="365">
        <v>15167</v>
      </c>
      <c r="Y744" s="313"/>
      <c r="Z744" s="114">
        <f t="shared" si="88"/>
        <v>70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4"/>
        <v>188.79624999999999</v>
      </c>
      <c r="S745" s="5">
        <v>11138.978749999998</v>
      </c>
      <c r="T745" s="313">
        <f t="shared" si="96"/>
        <v>13215.737499999999</v>
      </c>
      <c r="U745" s="15">
        <f t="shared" si="97"/>
        <v>2076.7587500000009</v>
      </c>
      <c r="V745" s="313">
        <f t="shared" si="87"/>
        <v>9440.8125</v>
      </c>
      <c r="W745" s="365">
        <v>15167</v>
      </c>
      <c r="Y745" s="313"/>
      <c r="Z745" s="114">
        <f t="shared" si="88"/>
        <v>70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4"/>
        <v>196.28116666666668</v>
      </c>
      <c r="S746" s="5">
        <v>11580.588833333333</v>
      </c>
      <c r="T746" s="313">
        <f t="shared" si="96"/>
        <v>13739.681666666667</v>
      </c>
      <c r="U746" s="15">
        <f t="shared" si="97"/>
        <v>2159.0928333333341</v>
      </c>
      <c r="V746" s="313">
        <f t="shared" si="87"/>
        <v>9815.0583333333343</v>
      </c>
      <c r="W746" s="365">
        <v>15167</v>
      </c>
      <c r="Y746" s="313"/>
      <c r="Z746" s="114">
        <f t="shared" si="88"/>
        <v>70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4"/>
        <v>138.94300000000001</v>
      </c>
      <c r="S747" s="5">
        <v>8197.6370000000006</v>
      </c>
      <c r="T747" s="313">
        <f t="shared" si="96"/>
        <v>9726.01</v>
      </c>
      <c r="U747" s="15">
        <f t="shared" si="97"/>
        <v>1528.3729999999996</v>
      </c>
      <c r="V747" s="313">
        <f t="shared" si="87"/>
        <v>6948.15</v>
      </c>
      <c r="W747" s="365">
        <v>15167</v>
      </c>
      <c r="Y747" s="313"/>
      <c r="Z747" s="114">
        <f t="shared" si="88"/>
        <v>70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4"/>
        <v>184.92758333333336</v>
      </c>
      <c r="S748" s="5">
        <v>10725.799833333334</v>
      </c>
      <c r="T748" s="313">
        <f t="shared" si="96"/>
        <v>12760.003250000002</v>
      </c>
      <c r="U748" s="15">
        <f t="shared" si="97"/>
        <v>2034.2034166666672</v>
      </c>
      <c r="V748" s="313">
        <f t="shared" si="87"/>
        <v>9432.3067499999997</v>
      </c>
      <c r="W748" s="365">
        <v>15167</v>
      </c>
      <c r="Y748" s="313"/>
      <c r="Z748" s="114">
        <f t="shared" si="88"/>
        <v>69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4"/>
        <v>54.404333333333341</v>
      </c>
      <c r="S749" s="5">
        <v>3155.4513333333339</v>
      </c>
      <c r="T749" s="313">
        <f t="shared" si="96"/>
        <v>3753.8990000000003</v>
      </c>
      <c r="U749" s="15">
        <f t="shared" si="97"/>
        <v>598.44766666666646</v>
      </c>
      <c r="V749" s="313">
        <f t="shared" si="87"/>
        <v>2775.6210000000001</v>
      </c>
      <c r="W749" s="365">
        <v>15167</v>
      </c>
      <c r="Y749" s="313"/>
      <c r="Z749" s="114">
        <f t="shared" si="88"/>
        <v>69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4"/>
        <v>74.798583333333326</v>
      </c>
      <c r="S750" s="5">
        <v>4338.3178333333326</v>
      </c>
      <c r="T750" s="313">
        <f t="shared" si="96"/>
        <v>5161.1022499999999</v>
      </c>
      <c r="U750" s="15">
        <f t="shared" si="97"/>
        <v>822.78441666666731</v>
      </c>
      <c r="V750" s="313">
        <f t="shared" si="87"/>
        <v>3815.72775</v>
      </c>
      <c r="W750" s="365">
        <v>15167</v>
      </c>
      <c r="Y750" s="313"/>
      <c r="Z750" s="114">
        <f t="shared" si="88"/>
        <v>69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4"/>
        <v>148.63849999999999</v>
      </c>
      <c r="S751" s="5">
        <v>8621.0329999999994</v>
      </c>
      <c r="T751" s="313">
        <f t="shared" si="96"/>
        <v>10256.056499999999</v>
      </c>
      <c r="U751" s="15">
        <f t="shared" si="97"/>
        <v>1635.0234999999993</v>
      </c>
      <c r="V751" s="313">
        <f t="shared" si="87"/>
        <v>7581.5635000000002</v>
      </c>
      <c r="W751" s="365">
        <v>15167</v>
      </c>
      <c r="Y751" s="313"/>
      <c r="Z751" s="114">
        <f t="shared" si="88"/>
        <v>69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4"/>
        <v>43.283333333333331</v>
      </c>
      <c r="S752" s="5">
        <v>2467.15</v>
      </c>
      <c r="T752" s="313">
        <f t="shared" si="96"/>
        <v>2943.2666666666664</v>
      </c>
      <c r="U752" s="15">
        <f t="shared" si="97"/>
        <v>476.11666666666633</v>
      </c>
      <c r="V752" s="313">
        <f t="shared" si="87"/>
        <v>2251.7333333333336</v>
      </c>
      <c r="W752" s="365">
        <v>15291</v>
      </c>
      <c r="Y752" s="313"/>
      <c r="Z752" s="114">
        <f t="shared" si="88"/>
        <v>68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6">
        <v>7994.98</v>
      </c>
      <c r="O753" s="311"/>
      <c r="Q753" s="245">
        <v>10</v>
      </c>
      <c r="R753" s="30">
        <f t="shared" si="84"/>
        <v>66.616499999999988</v>
      </c>
      <c r="S753" s="5">
        <v>3797.1404999999995</v>
      </c>
      <c r="T753" s="313">
        <f t="shared" si="96"/>
        <v>4529.9219999999996</v>
      </c>
      <c r="U753" s="15">
        <f t="shared" si="97"/>
        <v>732.78150000000005</v>
      </c>
      <c r="V753" s="313">
        <f t="shared" si="87"/>
        <v>3465.058</v>
      </c>
      <c r="W753" s="557">
        <v>15308</v>
      </c>
      <c r="Y753" s="313"/>
      <c r="Z753" s="114">
        <f t="shared" si="88"/>
        <v>68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6">
        <v>8995</v>
      </c>
      <c r="O754" s="311"/>
      <c r="Q754" s="245">
        <v>10</v>
      </c>
      <c r="R754" s="30">
        <f t="shared" si="84"/>
        <v>74.95</v>
      </c>
      <c r="S754" s="5">
        <v>4197.2</v>
      </c>
      <c r="T754" s="313">
        <f t="shared" si="96"/>
        <v>5021.6500000000005</v>
      </c>
      <c r="U754" s="15">
        <f t="shared" si="97"/>
        <v>824.45000000000073</v>
      </c>
      <c r="V754" s="313">
        <f t="shared" si="87"/>
        <v>3973.3499999999995</v>
      </c>
      <c r="W754" s="557">
        <v>15408</v>
      </c>
      <c r="Y754" s="313"/>
      <c r="Z754" s="114">
        <f t="shared" si="88"/>
        <v>67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7" t="s">
        <v>2231</v>
      </c>
      <c r="M755" s="245" t="s">
        <v>796</v>
      </c>
      <c r="N755" s="556">
        <v>56091.5</v>
      </c>
      <c r="O755" s="311"/>
      <c r="Q755" s="245">
        <v>10</v>
      </c>
      <c r="R755" s="30">
        <f t="shared" si="84"/>
        <v>467.42083333333335</v>
      </c>
      <c r="S755" s="5">
        <v>25708.145833333336</v>
      </c>
      <c r="T755" s="313">
        <f t="shared" si="96"/>
        <v>30849.775000000001</v>
      </c>
      <c r="U755" s="15">
        <f t="shared" si="97"/>
        <v>5141.6291666666657</v>
      </c>
      <c r="V755" s="313">
        <f t="shared" si="87"/>
        <v>25241.724999999999</v>
      </c>
      <c r="W755" s="557">
        <v>15607</v>
      </c>
      <c r="Y755" s="313"/>
      <c r="Z755" s="114">
        <f t="shared" si="88"/>
        <v>66</v>
      </c>
    </row>
    <row r="756" spans="1:26" s="245" customFormat="1" x14ac:dyDescent="0.25">
      <c r="A756" s="97"/>
      <c r="B756" s="654" t="s">
        <v>2846</v>
      </c>
      <c r="C756" s="97" t="s">
        <v>2844</v>
      </c>
      <c r="D756" s="97" t="s">
        <v>2845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7" t="s">
        <v>2233</v>
      </c>
      <c r="M756" s="245" t="s">
        <v>796</v>
      </c>
      <c r="N756" s="556">
        <v>43938.48</v>
      </c>
      <c r="O756" s="311"/>
      <c r="Q756" s="245">
        <v>10</v>
      </c>
      <c r="R756" s="30">
        <f t="shared" si="84"/>
        <v>366.14566666666673</v>
      </c>
      <c r="S756" s="5">
        <v>19405.720333333338</v>
      </c>
      <c r="T756" s="313">
        <f t="shared" si="96"/>
        <v>23433.322666666671</v>
      </c>
      <c r="U756" s="15">
        <f t="shared" si="97"/>
        <v>4027.6023333333324</v>
      </c>
      <c r="V756" s="313">
        <f t="shared" si="87"/>
        <v>20505.157333333333</v>
      </c>
      <c r="W756" s="557"/>
      <c r="Y756" s="313"/>
      <c r="Z756" s="114">
        <f t="shared" si="88"/>
        <v>64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98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6">
        <v>3995</v>
      </c>
      <c r="O757" s="311"/>
      <c r="Q757" s="245">
        <v>10</v>
      </c>
      <c r="R757" s="30">
        <f t="shared" si="84"/>
        <v>33.283333333333331</v>
      </c>
      <c r="S757" s="5">
        <v>1730.7333333333331</v>
      </c>
      <c r="T757" s="313">
        <f t="shared" si="96"/>
        <v>2096.85</v>
      </c>
      <c r="U757" s="15">
        <f t="shared" si="97"/>
        <v>366.11666666666679</v>
      </c>
      <c r="V757" s="313">
        <f t="shared" si="87"/>
        <v>1898.15</v>
      </c>
      <c r="W757" s="365">
        <v>16105</v>
      </c>
      <c r="Y757" s="313"/>
      <c r="Z757" s="114">
        <f t="shared" si="88"/>
        <v>63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98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6">
        <v>3795</v>
      </c>
      <c r="O758" s="311"/>
      <c r="Q758" s="245">
        <v>10</v>
      </c>
      <c r="R758" s="30">
        <f t="shared" si="84"/>
        <v>31.616666666666664</v>
      </c>
      <c r="S758" s="5">
        <v>1644.0666666666666</v>
      </c>
      <c r="T758" s="313">
        <f t="shared" si="96"/>
        <v>1991.85</v>
      </c>
      <c r="U758" s="15">
        <f t="shared" si="97"/>
        <v>347.7833333333333</v>
      </c>
      <c r="V758" s="313">
        <f t="shared" si="87"/>
        <v>1803.15</v>
      </c>
      <c r="W758" s="365">
        <v>16105</v>
      </c>
      <c r="Y758" s="313"/>
      <c r="Z758" s="114">
        <f t="shared" si="88"/>
        <v>63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98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6">
        <v>1595</v>
      </c>
      <c r="O759" s="311"/>
      <c r="Q759" s="245">
        <v>10</v>
      </c>
      <c r="R759" s="30">
        <f t="shared" si="84"/>
        <v>13.283333333333333</v>
      </c>
      <c r="S759" s="5">
        <v>677.45</v>
      </c>
      <c r="T759" s="313">
        <f t="shared" si="96"/>
        <v>823.56666666666661</v>
      </c>
      <c r="U759" s="15">
        <f t="shared" si="97"/>
        <v>146.11666666666656</v>
      </c>
      <c r="V759" s="313">
        <f t="shared" si="87"/>
        <v>771.43333333333339</v>
      </c>
      <c r="W759" s="365">
        <v>16236</v>
      </c>
      <c r="Y759" s="313"/>
      <c r="Z759" s="114">
        <f t="shared" si="88"/>
        <v>62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98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6">
        <v>1595</v>
      </c>
      <c r="O760" s="311"/>
      <c r="Q760" s="245">
        <v>10</v>
      </c>
      <c r="R760" s="30">
        <f t="shared" si="84"/>
        <v>13.283333333333333</v>
      </c>
      <c r="S760" s="5">
        <v>677.45</v>
      </c>
      <c r="T760" s="313">
        <f t="shared" si="96"/>
        <v>823.56666666666661</v>
      </c>
      <c r="U760" s="15">
        <f t="shared" si="97"/>
        <v>146.11666666666656</v>
      </c>
      <c r="V760" s="313">
        <f t="shared" si="87"/>
        <v>771.43333333333339</v>
      </c>
      <c r="W760" s="365">
        <v>16236</v>
      </c>
      <c r="Y760" s="313"/>
      <c r="Z760" s="114">
        <f t="shared" si="88"/>
        <v>62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98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6">
        <v>18560</v>
      </c>
      <c r="O761" s="311"/>
      <c r="Q761" s="245">
        <v>10</v>
      </c>
      <c r="R761" s="30">
        <f t="shared" ref="R761:R767" si="99">(((N761)-1)/10)/12</f>
        <v>154.65833333333333</v>
      </c>
      <c r="S761" s="5">
        <v>7887.5749999999998</v>
      </c>
      <c r="T761" s="313">
        <f t="shared" si="96"/>
        <v>9588.8166666666657</v>
      </c>
      <c r="U761" s="15">
        <f t="shared" si="97"/>
        <v>1701.2416666666659</v>
      </c>
      <c r="V761" s="313">
        <f t="shared" ref="V761:V768" si="100">N761-T761</f>
        <v>8971.1833333333343</v>
      </c>
      <c r="W761" s="365">
        <v>16048</v>
      </c>
      <c r="Y761" s="313"/>
      <c r="Z761" s="114">
        <f t="shared" ref="Z761:Z767" si="101">IF((DATEDIF(G761,Z$4,"m"))&gt;=120,120,(DATEDIF(G761,Z$4,"m")))</f>
        <v>62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98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6">
        <v>9744</v>
      </c>
      <c r="O762" s="311"/>
      <c r="Q762" s="245">
        <v>10</v>
      </c>
      <c r="R762" s="30">
        <f t="shared" si="99"/>
        <v>81.191666666666663</v>
      </c>
      <c r="S762" s="5">
        <v>4140.7749999999996</v>
      </c>
      <c r="T762" s="313">
        <f t="shared" si="96"/>
        <v>5033.8833333333332</v>
      </c>
      <c r="U762" s="15">
        <f t="shared" si="97"/>
        <v>893.10833333333358</v>
      </c>
      <c r="V762" s="313">
        <f t="shared" si="100"/>
        <v>4710.1166666666668</v>
      </c>
      <c r="W762" s="365">
        <v>16048</v>
      </c>
      <c r="Y762" s="313"/>
      <c r="Z762" s="114">
        <f t="shared" si="101"/>
        <v>62</v>
      </c>
    </row>
    <row r="763" spans="1:26" s="245" customFormat="1" x14ac:dyDescent="0.25">
      <c r="A763" s="97"/>
      <c r="B763" s="195" t="s">
        <v>2843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6">
        <f>82600+13216</f>
        <v>95816</v>
      </c>
      <c r="O763" s="311"/>
      <c r="Q763" s="245">
        <v>10</v>
      </c>
      <c r="R763" s="30">
        <f t="shared" si="99"/>
        <v>798.45833333333337</v>
      </c>
      <c r="S763" s="5">
        <v>39922.916666666672</v>
      </c>
      <c r="T763" s="313">
        <f t="shared" si="96"/>
        <v>48705.958333333336</v>
      </c>
      <c r="U763" s="15">
        <f t="shared" si="97"/>
        <v>8783.0416666666642</v>
      </c>
      <c r="V763" s="313">
        <f t="shared" si="100"/>
        <v>47110.041666666664</v>
      </c>
      <c r="W763" s="365"/>
      <c r="Y763" s="313"/>
      <c r="Z763" s="114">
        <f t="shared" si="101"/>
        <v>61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99"/>
        <v>44.817</v>
      </c>
      <c r="S764" s="5">
        <v>2240.85</v>
      </c>
      <c r="T764" s="313">
        <f t="shared" si="96"/>
        <v>2733.837</v>
      </c>
      <c r="U764" s="15">
        <f t="shared" si="97"/>
        <v>492.98700000000008</v>
      </c>
      <c r="V764" s="244">
        <f t="shared" si="100"/>
        <v>2645.203</v>
      </c>
      <c r="W764" s="238">
        <v>16181</v>
      </c>
      <c r="Y764" s="244"/>
      <c r="Z764" s="309">
        <f t="shared" si="101"/>
        <v>61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99"/>
        <v>16.458416666666668</v>
      </c>
      <c r="S765" s="5">
        <v>822.92083333333346</v>
      </c>
      <c r="T765" s="313">
        <f t="shared" si="96"/>
        <v>1003.9634166666667</v>
      </c>
      <c r="U765" s="15">
        <f t="shared" si="97"/>
        <v>181.04258333333325</v>
      </c>
      <c r="V765" s="244">
        <f t="shared" si="100"/>
        <v>972.04658333333327</v>
      </c>
      <c r="W765" s="238">
        <v>16181</v>
      </c>
      <c r="Y765" s="244"/>
      <c r="Z765" s="309">
        <f t="shared" si="101"/>
        <v>61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99"/>
        <v>40.317583333333332</v>
      </c>
      <c r="S766" s="5">
        <v>2015.8791666666666</v>
      </c>
      <c r="T766" s="313">
        <f t="shared" si="96"/>
        <v>2459.3725833333333</v>
      </c>
      <c r="U766" s="15">
        <f t="shared" si="97"/>
        <v>443.49341666666669</v>
      </c>
      <c r="V766" s="244">
        <f t="shared" si="100"/>
        <v>2379.7374166666664</v>
      </c>
      <c r="W766" s="238">
        <v>16181</v>
      </c>
      <c r="Y766" s="244"/>
      <c r="Z766" s="309">
        <f t="shared" si="101"/>
        <v>61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1">
        <v>9995</v>
      </c>
      <c r="O767" s="311"/>
      <c r="Q767" s="245">
        <v>10</v>
      </c>
      <c r="R767" s="30">
        <f t="shared" si="99"/>
        <v>83.283333333333331</v>
      </c>
      <c r="S767" s="5">
        <v>4164.166666666667</v>
      </c>
      <c r="T767" s="313">
        <f t="shared" si="96"/>
        <v>5080.2833333333328</v>
      </c>
      <c r="U767" s="15">
        <f>T767-S767</f>
        <v>916.11666666666588</v>
      </c>
      <c r="V767" s="313">
        <f t="shared" si="100"/>
        <v>4914.7166666666672</v>
      </c>
      <c r="W767" s="365">
        <v>16312</v>
      </c>
      <c r="Y767" s="313"/>
      <c r="Z767" s="114">
        <f t="shared" si="101"/>
        <v>61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0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2">SUM(O741:O768)</f>
        <v>0</v>
      </c>
      <c r="P769" s="259">
        <f t="shared" si="102"/>
        <v>0</v>
      </c>
      <c r="Q769" s="262"/>
      <c r="R769" s="259">
        <f t="shared" si="102"/>
        <v>27343.666666666668</v>
      </c>
      <c r="S769" s="259">
        <v>1473950.8120000004</v>
      </c>
      <c r="T769" s="259">
        <f t="shared" si="102"/>
        <v>1549250.5453333335</v>
      </c>
      <c r="U769" s="259">
        <f t="shared" si="102"/>
        <v>75299.733333333395</v>
      </c>
      <c r="V769" s="259">
        <f t="shared" si="102"/>
        <v>650111.2546666665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3">+O769+O739</f>
        <v>0</v>
      </c>
      <c r="P771" s="29">
        <f t="shared" si="103"/>
        <v>0</v>
      </c>
      <c r="Q771" s="28"/>
      <c r="R771" s="29">
        <f>+R769+R739</f>
        <v>53782.512280322655</v>
      </c>
      <c r="S771" s="29">
        <v>5896009.6877554543</v>
      </c>
      <c r="T771" s="29">
        <f t="shared" si="103"/>
        <v>6269927.4885890046</v>
      </c>
      <c r="U771" s="29">
        <f t="shared" si="103"/>
        <v>373917.800833549</v>
      </c>
      <c r="V771" s="29">
        <f t="shared" si="103"/>
        <v>1298291.0150497116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2649.2756666666664</v>
      </c>
      <c r="U773" s="15">
        <f>T773-S773</f>
        <v>502.44883333333337</v>
      </c>
      <c r="V773" s="135">
        <f>N773-T773</f>
        <v>2831.9843333333338</v>
      </c>
      <c r="W773" s="103">
        <v>16617</v>
      </c>
      <c r="X773" s="136"/>
      <c r="Y773" s="230"/>
      <c r="Z773" s="114">
        <f>IF((DATEDIF(G773,Z$4,"m"))&gt;=120,120,(DATEDIF(G773,Z$4,"m")))</f>
        <v>58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2649.2756666666664</v>
      </c>
      <c r="U774" s="15">
        <f>T774-S774</f>
        <v>502.44883333333337</v>
      </c>
      <c r="V774" s="135">
        <f>N774-T774</f>
        <v>2831.9843333333338</v>
      </c>
      <c r="W774" s="103">
        <v>16617</v>
      </c>
      <c r="X774" s="136"/>
      <c r="Y774" s="230"/>
      <c r="Z774" s="114">
        <f>IF((DATEDIF(G774,Z$4,"m"))&gt;=120,120,(DATEDIF(G774,Z$4,"m")))</f>
        <v>58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5298.5513333333329</v>
      </c>
      <c r="U775" s="113">
        <f>SUM(U773:U774)</f>
        <v>1004.8976666666667</v>
      </c>
      <c r="V775" s="113">
        <f>SUM(V773:V774)</f>
        <v>5663.9686666666676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4">(N777/Q777)/12</f>
        <v>58.827879166666669</v>
      </c>
      <c r="S777" s="5">
        <v>2411.9430458333336</v>
      </c>
      <c r="T777" s="313">
        <f>Z777*R777</f>
        <v>3059.0497166666669</v>
      </c>
      <c r="U777" s="15">
        <f>T777-S777</f>
        <v>647.10667083333328</v>
      </c>
      <c r="V777" s="135">
        <f t="shared" ref="V777:V789" si="105">N777-T777</f>
        <v>4000.2957833333335</v>
      </c>
      <c r="W777" s="103">
        <v>17327</v>
      </c>
      <c r="X777" s="136"/>
      <c r="Y777" s="230"/>
      <c r="Z777" s="114">
        <f t="shared" ref="Z777:Z789" si="106">IF((DATEDIF(G777,Z$4,"m"))&gt;=120,120,(DATEDIF(G777,Z$4,"m")))</f>
        <v>52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4"/>
        <v>58.827879166666669</v>
      </c>
      <c r="S778" s="5">
        <v>2411.9430458333336</v>
      </c>
      <c r="T778" s="313">
        <f t="shared" ref="T778:T789" si="107">Z778*R778</f>
        <v>3059.0497166666669</v>
      </c>
      <c r="U778" s="15">
        <f t="shared" ref="U778:U789" si="108">T778-S778</f>
        <v>647.10667083333328</v>
      </c>
      <c r="V778" s="135">
        <f t="shared" si="105"/>
        <v>4000.2957833333335</v>
      </c>
      <c r="W778" s="103">
        <v>17327</v>
      </c>
      <c r="X778" s="136"/>
      <c r="Y778" s="230"/>
      <c r="Z778" s="114">
        <f t="shared" si="106"/>
        <v>52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4"/>
        <v>58.827879166666669</v>
      </c>
      <c r="S779" s="5">
        <v>2411.9430458333336</v>
      </c>
      <c r="T779" s="313">
        <f t="shared" si="107"/>
        <v>3059.0497166666669</v>
      </c>
      <c r="U779" s="15">
        <f t="shared" si="108"/>
        <v>647.10667083333328</v>
      </c>
      <c r="V779" s="135">
        <f t="shared" si="105"/>
        <v>4000.2957833333335</v>
      </c>
      <c r="W779" s="103">
        <v>17327</v>
      </c>
      <c r="X779" s="136"/>
      <c r="Y779" s="230"/>
      <c r="Z779" s="114">
        <f t="shared" si="106"/>
        <v>52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4"/>
        <v>58.827879166666669</v>
      </c>
      <c r="S780" s="5">
        <v>2411.9430458333336</v>
      </c>
      <c r="T780" s="313">
        <f t="shared" si="107"/>
        <v>3059.0497166666669</v>
      </c>
      <c r="U780" s="15">
        <f t="shared" si="108"/>
        <v>647.10667083333328</v>
      </c>
      <c r="V780" s="135">
        <f t="shared" si="105"/>
        <v>4000.2957833333335</v>
      </c>
      <c r="W780" s="103">
        <v>17327</v>
      </c>
      <c r="X780" s="136"/>
      <c r="Y780" s="230"/>
      <c r="Z780" s="114">
        <f t="shared" si="106"/>
        <v>52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4"/>
        <v>58.827879166666669</v>
      </c>
      <c r="S781" s="5">
        <v>2411.9430458333336</v>
      </c>
      <c r="T781" s="313">
        <f t="shared" si="107"/>
        <v>3059.0497166666669</v>
      </c>
      <c r="U781" s="15">
        <f t="shared" si="108"/>
        <v>647.10667083333328</v>
      </c>
      <c r="V781" s="135">
        <f t="shared" si="105"/>
        <v>4000.2957833333335</v>
      </c>
      <c r="W781" s="103">
        <v>17327</v>
      </c>
      <c r="X781" s="136"/>
      <c r="Y781" s="230"/>
      <c r="Z781" s="114">
        <f t="shared" si="106"/>
        <v>52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4"/>
        <v>65.598083333333335</v>
      </c>
      <c r="S782" s="5">
        <v>2689.5214166666669</v>
      </c>
      <c r="T782" s="313">
        <f t="shared" si="107"/>
        <v>3411.1003333333333</v>
      </c>
      <c r="U782" s="15">
        <f t="shared" si="108"/>
        <v>721.57891666666637</v>
      </c>
      <c r="V782" s="135">
        <f t="shared" si="105"/>
        <v>4460.6696666666667</v>
      </c>
      <c r="W782" s="103">
        <v>17327</v>
      </c>
      <c r="X782" s="136"/>
      <c r="Y782" s="230"/>
      <c r="Z782" s="114">
        <f t="shared" si="106"/>
        <v>52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4"/>
        <v>25.20483333333333</v>
      </c>
      <c r="S783" s="5">
        <v>1033.3981666666666</v>
      </c>
      <c r="T783" s="313">
        <f t="shared" si="107"/>
        <v>1310.6513333333332</v>
      </c>
      <c r="U783" s="15">
        <f t="shared" si="108"/>
        <v>277.25316666666663</v>
      </c>
      <c r="V783" s="135">
        <f t="shared" si="105"/>
        <v>1713.9286666666667</v>
      </c>
      <c r="W783" s="103">
        <v>17327</v>
      </c>
      <c r="X783" s="136"/>
      <c r="Y783" s="230"/>
      <c r="Z783" s="114">
        <f t="shared" si="106"/>
        <v>52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4"/>
        <v>5.4664624999999996</v>
      </c>
      <c r="S784" s="5">
        <v>224.12496249999998</v>
      </c>
      <c r="T784" s="313">
        <f t="shared" si="107"/>
        <v>284.25604999999996</v>
      </c>
      <c r="U784" s="15">
        <f t="shared" si="108"/>
        <v>60.131087499999978</v>
      </c>
      <c r="V784" s="135">
        <f t="shared" si="105"/>
        <v>371.71945000000005</v>
      </c>
      <c r="W784" s="103">
        <v>17327</v>
      </c>
      <c r="X784" s="136"/>
      <c r="Y784" s="230"/>
      <c r="Z784" s="114">
        <f t="shared" si="106"/>
        <v>52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4"/>
        <v>5.4664624999999996</v>
      </c>
      <c r="S785" s="5">
        <v>224.12496249999998</v>
      </c>
      <c r="T785" s="313">
        <f t="shared" si="107"/>
        <v>284.25604999999996</v>
      </c>
      <c r="U785" s="15">
        <f t="shared" si="108"/>
        <v>60.131087499999978</v>
      </c>
      <c r="V785" s="135">
        <f t="shared" si="105"/>
        <v>371.71945000000005</v>
      </c>
      <c r="W785" s="103">
        <v>17327</v>
      </c>
      <c r="X785" s="136"/>
      <c r="Y785" s="230"/>
      <c r="Z785" s="114">
        <f t="shared" si="106"/>
        <v>52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4"/>
        <v>5.4664624999999996</v>
      </c>
      <c r="S786" s="5">
        <v>224.12496249999998</v>
      </c>
      <c r="T786" s="313">
        <f t="shared" si="107"/>
        <v>284.25604999999996</v>
      </c>
      <c r="U786" s="15">
        <f t="shared" si="108"/>
        <v>60.131087499999978</v>
      </c>
      <c r="V786" s="135">
        <f t="shared" si="105"/>
        <v>371.71945000000005</v>
      </c>
      <c r="W786" s="103">
        <v>17327</v>
      </c>
      <c r="X786" s="136"/>
      <c r="Y786" s="230"/>
      <c r="Z786" s="114">
        <f t="shared" si="106"/>
        <v>52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4"/>
        <v>5.4664624999999996</v>
      </c>
      <c r="S787" s="5">
        <v>224.12496249999998</v>
      </c>
      <c r="T787" s="313">
        <f t="shared" si="107"/>
        <v>284.25604999999996</v>
      </c>
      <c r="U787" s="15">
        <f t="shared" si="108"/>
        <v>60.131087499999978</v>
      </c>
      <c r="V787" s="135">
        <f t="shared" si="105"/>
        <v>371.71945000000005</v>
      </c>
      <c r="W787" s="103">
        <v>17327</v>
      </c>
      <c r="X787" s="136"/>
      <c r="Y787" s="230"/>
      <c r="Z787" s="114">
        <f t="shared" si="106"/>
        <v>52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4"/>
        <v>5.4664624999999996</v>
      </c>
      <c r="S788" s="5">
        <v>224.12496249999998</v>
      </c>
      <c r="T788" s="313">
        <f t="shared" si="107"/>
        <v>284.25604999999996</v>
      </c>
      <c r="U788" s="15">
        <f t="shared" si="108"/>
        <v>60.131087499999978</v>
      </c>
      <c r="V788" s="135">
        <f t="shared" si="105"/>
        <v>371.71945000000005</v>
      </c>
      <c r="W788" s="103">
        <v>17327</v>
      </c>
      <c r="X788" s="136"/>
      <c r="Y788" s="230"/>
      <c r="Z788" s="114">
        <f t="shared" si="106"/>
        <v>52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4"/>
        <v>84.083166666666656</v>
      </c>
      <c r="S789" s="5">
        <v>3447.4098333333327</v>
      </c>
      <c r="T789" s="313">
        <f t="shared" si="107"/>
        <v>4288.2414999999992</v>
      </c>
      <c r="U789" s="15">
        <f t="shared" si="108"/>
        <v>840.83166666666648</v>
      </c>
      <c r="V789" s="135">
        <f t="shared" si="105"/>
        <v>5801.7385000000004</v>
      </c>
      <c r="W789" s="103">
        <v>17327</v>
      </c>
      <c r="X789" s="136"/>
      <c r="Y789" s="230"/>
      <c r="Z789" s="114">
        <f t="shared" si="106"/>
        <v>51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25726.521999999997</v>
      </c>
      <c r="U790" s="113">
        <f>SUM(U777:U789)</f>
        <v>5375.8525416666653</v>
      </c>
      <c r="V790" s="113">
        <f>SUM(V777:V789)</f>
        <v>33836.413000000008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09">(N792/Q792)/12</f>
        <v>103.12499759999999</v>
      </c>
      <c r="S792" s="5">
        <v>4124.9999039999993</v>
      </c>
      <c r="T792" s="313">
        <f>Z792*R792</f>
        <v>5259.3748775999993</v>
      </c>
      <c r="U792" s="15">
        <f>T792-S792</f>
        <v>1134.3749736</v>
      </c>
      <c r="V792" s="135">
        <f t="shared" ref="V792:V855" si="110">N792-T792</f>
        <v>7115.6248343999996</v>
      </c>
      <c r="W792" s="103">
        <v>17317</v>
      </c>
      <c r="Z792" s="114">
        <f t="shared" ref="Z792:Z855" si="111">IF((DATEDIF(G792,Z$4,"m"))&gt;=120,120,(DATEDIF(G792,Z$4,"m")))</f>
        <v>51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09"/>
        <v>103.12536299999999</v>
      </c>
      <c r="S793" s="5">
        <v>4125.0145199999997</v>
      </c>
      <c r="T793" s="313">
        <f t="shared" ref="T793:T856" si="112">Z793*R793</f>
        <v>5259.393513</v>
      </c>
      <c r="U793" s="15">
        <f t="shared" ref="U793:U856" si="113">T793-S793</f>
        <v>1134.3789930000003</v>
      </c>
      <c r="V793" s="135">
        <f t="shared" si="110"/>
        <v>7115.6500469999983</v>
      </c>
      <c r="W793" s="103">
        <v>17317</v>
      </c>
      <c r="Z793" s="114">
        <f t="shared" si="111"/>
        <v>51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09"/>
        <v>103.12536299999999</v>
      </c>
      <c r="S794" s="5">
        <v>4125.0145199999997</v>
      </c>
      <c r="T794" s="313">
        <f t="shared" si="112"/>
        <v>5259.393513</v>
      </c>
      <c r="U794" s="15">
        <f t="shared" si="113"/>
        <v>1134.3789930000003</v>
      </c>
      <c r="V794" s="135">
        <f t="shared" si="110"/>
        <v>7115.6500469999983</v>
      </c>
      <c r="W794" s="103">
        <v>17317</v>
      </c>
      <c r="Z794" s="114">
        <f t="shared" si="111"/>
        <v>51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09"/>
        <v>103.12536299999999</v>
      </c>
      <c r="S795" s="5">
        <v>4125.0145199999997</v>
      </c>
      <c r="T795" s="313">
        <f t="shared" si="112"/>
        <v>5259.393513</v>
      </c>
      <c r="U795" s="15">
        <f t="shared" si="113"/>
        <v>1134.3789930000003</v>
      </c>
      <c r="V795" s="135">
        <f t="shared" si="110"/>
        <v>7115.6500469999983</v>
      </c>
      <c r="W795" s="103">
        <v>17317</v>
      </c>
      <c r="Z795" s="114">
        <f t="shared" si="111"/>
        <v>51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09"/>
        <v>58.274992499999996</v>
      </c>
      <c r="S796" s="5">
        <v>2330.9996999999998</v>
      </c>
      <c r="T796" s="313">
        <f t="shared" si="112"/>
        <v>2972.0246174999997</v>
      </c>
      <c r="U796" s="15">
        <f t="shared" si="113"/>
        <v>641.0249174999999</v>
      </c>
      <c r="V796" s="135">
        <f t="shared" si="110"/>
        <v>4020.9744824999993</v>
      </c>
      <c r="W796" s="103">
        <v>17317</v>
      </c>
      <c r="Z796" s="114">
        <f t="shared" si="111"/>
        <v>51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09"/>
        <v>58.274992499999996</v>
      </c>
      <c r="S797" s="5">
        <v>2330.9996999999998</v>
      </c>
      <c r="T797" s="313">
        <f t="shared" si="112"/>
        <v>2972.0246174999997</v>
      </c>
      <c r="U797" s="15">
        <f t="shared" si="113"/>
        <v>641.0249174999999</v>
      </c>
      <c r="V797" s="135">
        <f t="shared" si="110"/>
        <v>4020.9744824999993</v>
      </c>
      <c r="W797" s="103">
        <v>17317</v>
      </c>
      <c r="Z797" s="114">
        <f t="shared" si="111"/>
        <v>51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09"/>
        <v>58.274992499999996</v>
      </c>
      <c r="S798" s="5">
        <v>2330.9996999999998</v>
      </c>
      <c r="T798" s="313">
        <f t="shared" si="112"/>
        <v>2972.0246174999997</v>
      </c>
      <c r="U798" s="15">
        <f t="shared" si="113"/>
        <v>641.0249174999999</v>
      </c>
      <c r="V798" s="135">
        <f t="shared" si="110"/>
        <v>4020.9744824999993</v>
      </c>
      <c r="W798" s="103">
        <v>17317</v>
      </c>
      <c r="Z798" s="114">
        <f t="shared" si="111"/>
        <v>51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09"/>
        <v>58.274992499999996</v>
      </c>
      <c r="S799" s="5">
        <v>2330.9996999999998</v>
      </c>
      <c r="T799" s="313">
        <f t="shared" si="112"/>
        <v>2972.0246174999997</v>
      </c>
      <c r="U799" s="15">
        <f t="shared" si="113"/>
        <v>641.0249174999999</v>
      </c>
      <c r="V799" s="135">
        <f t="shared" si="110"/>
        <v>4020.9744824999993</v>
      </c>
      <c r="W799" s="103">
        <v>17317</v>
      </c>
      <c r="Z799" s="114">
        <f t="shared" si="111"/>
        <v>51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09"/>
        <v>58.274992499999996</v>
      </c>
      <c r="S800" s="5">
        <v>2330.9996999999998</v>
      </c>
      <c r="T800" s="313">
        <f t="shared" si="112"/>
        <v>2972.0246174999997</v>
      </c>
      <c r="U800" s="15">
        <f t="shared" si="113"/>
        <v>641.0249174999999</v>
      </c>
      <c r="V800" s="135">
        <f t="shared" si="110"/>
        <v>4020.9744824999993</v>
      </c>
      <c r="W800" s="103">
        <v>17317</v>
      </c>
      <c r="Z800" s="114">
        <f t="shared" si="111"/>
        <v>51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09"/>
        <v>58.274992499999996</v>
      </c>
      <c r="S801" s="5">
        <v>2330.9996999999998</v>
      </c>
      <c r="T801" s="313">
        <f t="shared" si="112"/>
        <v>2972.0246174999997</v>
      </c>
      <c r="U801" s="15">
        <f t="shared" si="113"/>
        <v>641.0249174999999</v>
      </c>
      <c r="V801" s="135">
        <f t="shared" si="110"/>
        <v>4020.9744824999993</v>
      </c>
      <c r="W801" s="103">
        <v>17317</v>
      </c>
      <c r="Z801" s="114">
        <f t="shared" si="111"/>
        <v>51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09"/>
        <v>12.599992499999999</v>
      </c>
      <c r="S802" s="5">
        <v>503.99969999999996</v>
      </c>
      <c r="T802" s="313">
        <f t="shared" si="112"/>
        <v>642.59961749999991</v>
      </c>
      <c r="U802" s="15">
        <f t="shared" si="113"/>
        <v>138.59991749999995</v>
      </c>
      <c r="V802" s="135">
        <f t="shared" si="110"/>
        <v>869.39948250000009</v>
      </c>
      <c r="W802" s="103">
        <v>17317</v>
      </c>
      <c r="Z802" s="114">
        <f t="shared" si="111"/>
        <v>51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09"/>
        <v>12.599992499999999</v>
      </c>
      <c r="S803" s="5">
        <v>503.99969999999996</v>
      </c>
      <c r="T803" s="313">
        <f t="shared" si="112"/>
        <v>642.59961749999991</v>
      </c>
      <c r="U803" s="15">
        <f t="shared" si="113"/>
        <v>138.59991749999995</v>
      </c>
      <c r="V803" s="135">
        <f t="shared" si="110"/>
        <v>869.39948250000009</v>
      </c>
      <c r="W803" s="103">
        <v>17317</v>
      </c>
      <c r="Z803" s="114">
        <f t="shared" si="111"/>
        <v>51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09"/>
        <v>12.599992499999999</v>
      </c>
      <c r="S804" s="5">
        <v>503.99969999999996</v>
      </c>
      <c r="T804" s="313">
        <f t="shared" si="112"/>
        <v>642.59961749999991</v>
      </c>
      <c r="U804" s="15">
        <f t="shared" si="113"/>
        <v>138.59991749999995</v>
      </c>
      <c r="V804" s="135">
        <f t="shared" si="110"/>
        <v>869.39948250000009</v>
      </c>
      <c r="W804" s="103">
        <v>17317</v>
      </c>
      <c r="Z804" s="114">
        <f t="shared" si="111"/>
        <v>51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09"/>
        <v>12.599992499999999</v>
      </c>
      <c r="S805" s="5">
        <v>503.99969999999996</v>
      </c>
      <c r="T805" s="313">
        <f t="shared" si="112"/>
        <v>642.59961749999991</v>
      </c>
      <c r="U805" s="15">
        <f t="shared" si="113"/>
        <v>138.59991749999995</v>
      </c>
      <c r="V805" s="135">
        <f t="shared" si="110"/>
        <v>869.39948250000009</v>
      </c>
      <c r="W805" s="103">
        <v>17317</v>
      </c>
      <c r="Z805" s="114">
        <f t="shared" si="111"/>
        <v>51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09"/>
        <v>12.599992499999999</v>
      </c>
      <c r="S806" s="5">
        <v>503.99969999999996</v>
      </c>
      <c r="T806" s="313">
        <f t="shared" si="112"/>
        <v>642.59961749999991</v>
      </c>
      <c r="U806" s="15">
        <f t="shared" si="113"/>
        <v>138.59991749999995</v>
      </c>
      <c r="V806" s="135">
        <f t="shared" si="110"/>
        <v>869.39948250000009</v>
      </c>
      <c r="W806" s="103">
        <v>17317</v>
      </c>
      <c r="Z806" s="114">
        <f t="shared" si="111"/>
        <v>51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09"/>
        <v>12.599992499999999</v>
      </c>
      <c r="S807" s="5">
        <v>503.99969999999996</v>
      </c>
      <c r="T807" s="313">
        <f t="shared" si="112"/>
        <v>642.59961749999991</v>
      </c>
      <c r="U807" s="15">
        <f t="shared" si="113"/>
        <v>138.59991749999995</v>
      </c>
      <c r="V807" s="135">
        <f t="shared" si="110"/>
        <v>869.39948250000009</v>
      </c>
      <c r="W807" s="103">
        <v>17317</v>
      </c>
      <c r="Z807" s="114">
        <f t="shared" si="111"/>
        <v>51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09"/>
        <v>12.599992499999999</v>
      </c>
      <c r="S808" s="5">
        <v>503.99969999999996</v>
      </c>
      <c r="T808" s="313">
        <f t="shared" si="112"/>
        <v>642.59961749999991</v>
      </c>
      <c r="U808" s="15">
        <f t="shared" si="113"/>
        <v>138.59991749999995</v>
      </c>
      <c r="V808" s="135">
        <f t="shared" si="110"/>
        <v>869.39948250000009</v>
      </c>
      <c r="W808" s="103">
        <v>17317</v>
      </c>
      <c r="Z808" s="114">
        <f t="shared" si="111"/>
        <v>51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09"/>
        <v>12.599992499999999</v>
      </c>
      <c r="S809" s="5">
        <v>503.99969999999996</v>
      </c>
      <c r="T809" s="313">
        <f t="shared" si="112"/>
        <v>642.59961749999991</v>
      </c>
      <c r="U809" s="15">
        <f t="shared" si="113"/>
        <v>138.59991749999995</v>
      </c>
      <c r="V809" s="135">
        <f t="shared" si="110"/>
        <v>869.39948250000009</v>
      </c>
      <c r="W809" s="103">
        <v>17317</v>
      </c>
      <c r="Z809" s="114">
        <f t="shared" si="111"/>
        <v>51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09"/>
        <v>12.599992499999999</v>
      </c>
      <c r="S810" s="5">
        <v>503.99969999999996</v>
      </c>
      <c r="T810" s="313">
        <f t="shared" si="112"/>
        <v>642.59961749999991</v>
      </c>
      <c r="U810" s="15">
        <f t="shared" si="113"/>
        <v>138.59991749999995</v>
      </c>
      <c r="V810" s="135">
        <f t="shared" si="110"/>
        <v>869.39948250000009</v>
      </c>
      <c r="W810" s="103">
        <v>17317</v>
      </c>
      <c r="Z810" s="114">
        <f t="shared" si="111"/>
        <v>51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09"/>
        <v>12.599992499999999</v>
      </c>
      <c r="S811" s="5">
        <v>503.99969999999996</v>
      </c>
      <c r="T811" s="313">
        <f t="shared" si="112"/>
        <v>642.59961749999991</v>
      </c>
      <c r="U811" s="15">
        <f t="shared" si="113"/>
        <v>138.59991749999995</v>
      </c>
      <c r="V811" s="135">
        <f t="shared" si="110"/>
        <v>869.39948250000009</v>
      </c>
      <c r="W811" s="103">
        <v>17317</v>
      </c>
      <c r="Z811" s="114">
        <f t="shared" si="111"/>
        <v>51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09"/>
        <v>12.599992499999999</v>
      </c>
      <c r="S812" s="5">
        <v>503.99969999999996</v>
      </c>
      <c r="T812" s="313">
        <f t="shared" si="112"/>
        <v>642.59961749999991</v>
      </c>
      <c r="U812" s="15">
        <f t="shared" si="113"/>
        <v>138.59991749999995</v>
      </c>
      <c r="V812" s="135">
        <f t="shared" si="110"/>
        <v>869.39948250000009</v>
      </c>
      <c r="W812" s="103">
        <v>17317</v>
      </c>
      <c r="Z812" s="114">
        <f t="shared" si="111"/>
        <v>51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09"/>
        <v>12.599992499999999</v>
      </c>
      <c r="S813" s="5">
        <v>503.99969999999996</v>
      </c>
      <c r="T813" s="313">
        <f t="shared" si="112"/>
        <v>642.59961749999991</v>
      </c>
      <c r="U813" s="15">
        <f t="shared" si="113"/>
        <v>138.59991749999995</v>
      </c>
      <c r="V813" s="135">
        <f t="shared" si="110"/>
        <v>869.39948250000009</v>
      </c>
      <c r="W813" s="103">
        <v>17317</v>
      </c>
      <c r="Z813" s="114">
        <f t="shared" si="111"/>
        <v>51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09"/>
        <v>12.599992499999999</v>
      </c>
      <c r="S814" s="5">
        <v>503.99969999999996</v>
      </c>
      <c r="T814" s="313">
        <f t="shared" si="112"/>
        <v>642.59961749999991</v>
      </c>
      <c r="U814" s="15">
        <f t="shared" si="113"/>
        <v>138.59991749999995</v>
      </c>
      <c r="V814" s="135">
        <f t="shared" si="110"/>
        <v>869.39948250000009</v>
      </c>
      <c r="W814" s="103">
        <v>17317</v>
      </c>
      <c r="Z814" s="114">
        <f t="shared" si="111"/>
        <v>51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09"/>
        <v>12.599992499999999</v>
      </c>
      <c r="S815" s="5">
        <v>503.99969999999996</v>
      </c>
      <c r="T815" s="313">
        <f t="shared" si="112"/>
        <v>642.59961749999991</v>
      </c>
      <c r="U815" s="15">
        <f t="shared" si="113"/>
        <v>138.59991749999995</v>
      </c>
      <c r="V815" s="135">
        <f t="shared" si="110"/>
        <v>869.39948250000009</v>
      </c>
      <c r="W815" s="103">
        <v>17317</v>
      </c>
      <c r="Z815" s="114">
        <f t="shared" si="111"/>
        <v>51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09"/>
        <v>12.599992499999999</v>
      </c>
      <c r="S816" s="5">
        <v>503.99969999999996</v>
      </c>
      <c r="T816" s="313">
        <f t="shared" si="112"/>
        <v>642.59961749999991</v>
      </c>
      <c r="U816" s="15">
        <f t="shared" si="113"/>
        <v>138.59991749999995</v>
      </c>
      <c r="V816" s="135">
        <f t="shared" si="110"/>
        <v>869.39948250000009</v>
      </c>
      <c r="W816" s="103">
        <v>17317</v>
      </c>
      <c r="Z816" s="114">
        <f t="shared" si="111"/>
        <v>51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09"/>
        <v>12.599992499999999</v>
      </c>
      <c r="S817" s="5">
        <v>503.99969999999996</v>
      </c>
      <c r="T817" s="313">
        <f t="shared" si="112"/>
        <v>642.59961749999991</v>
      </c>
      <c r="U817" s="15">
        <f t="shared" si="113"/>
        <v>138.59991749999995</v>
      </c>
      <c r="V817" s="135">
        <f t="shared" si="110"/>
        <v>869.39948250000009</v>
      </c>
      <c r="W817" s="103">
        <v>17317</v>
      </c>
      <c r="Z817" s="114">
        <f t="shared" si="111"/>
        <v>51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09"/>
        <v>12.599992499999999</v>
      </c>
      <c r="S818" s="5">
        <v>503.99969999999996</v>
      </c>
      <c r="T818" s="313">
        <f t="shared" si="112"/>
        <v>642.59961749999991</v>
      </c>
      <c r="U818" s="15">
        <f t="shared" si="113"/>
        <v>138.59991749999995</v>
      </c>
      <c r="V818" s="135">
        <f t="shared" si="110"/>
        <v>869.39948250000009</v>
      </c>
      <c r="W818" s="103">
        <v>17317</v>
      </c>
      <c r="Z818" s="114">
        <f t="shared" si="111"/>
        <v>51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09"/>
        <v>12.599992499999999</v>
      </c>
      <c r="S819" s="5">
        <v>503.99969999999996</v>
      </c>
      <c r="T819" s="313">
        <f t="shared" si="112"/>
        <v>642.59961749999991</v>
      </c>
      <c r="U819" s="15">
        <f t="shared" si="113"/>
        <v>138.59991749999995</v>
      </c>
      <c r="V819" s="135">
        <f t="shared" si="110"/>
        <v>869.39948250000009</v>
      </c>
      <c r="W819" s="103">
        <v>17317</v>
      </c>
      <c r="Z819" s="114">
        <f t="shared" si="111"/>
        <v>51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09"/>
        <v>12.599992499999999</v>
      </c>
      <c r="S820" s="5">
        <v>503.99969999999996</v>
      </c>
      <c r="T820" s="313">
        <f t="shared" si="112"/>
        <v>642.59961749999991</v>
      </c>
      <c r="U820" s="15">
        <f t="shared" si="113"/>
        <v>138.59991749999995</v>
      </c>
      <c r="V820" s="135">
        <f t="shared" si="110"/>
        <v>869.39948250000009</v>
      </c>
      <c r="W820" s="103">
        <v>17317</v>
      </c>
      <c r="Z820" s="114">
        <f t="shared" si="111"/>
        <v>51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09"/>
        <v>12.599992499999999</v>
      </c>
      <c r="S821" s="5">
        <v>503.99969999999996</v>
      </c>
      <c r="T821" s="313">
        <f t="shared" si="112"/>
        <v>642.59961749999991</v>
      </c>
      <c r="U821" s="15">
        <f t="shared" si="113"/>
        <v>138.59991749999995</v>
      </c>
      <c r="V821" s="135">
        <f t="shared" si="110"/>
        <v>869.39948250000009</v>
      </c>
      <c r="W821" s="103">
        <v>17317</v>
      </c>
      <c r="Z821" s="114">
        <f t="shared" si="111"/>
        <v>51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09"/>
        <v>12.599992499999999</v>
      </c>
      <c r="S822" s="5">
        <v>503.99969999999996</v>
      </c>
      <c r="T822" s="313">
        <f t="shared" si="112"/>
        <v>642.59961749999991</v>
      </c>
      <c r="U822" s="15">
        <f t="shared" si="113"/>
        <v>138.59991749999995</v>
      </c>
      <c r="V822" s="135">
        <f t="shared" si="110"/>
        <v>869.39948250000009</v>
      </c>
      <c r="W822" s="103">
        <v>17317</v>
      </c>
      <c r="Z822" s="114">
        <f t="shared" si="111"/>
        <v>51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09"/>
        <v>12.599992499999999</v>
      </c>
      <c r="S823" s="5">
        <v>503.99969999999996</v>
      </c>
      <c r="T823" s="313">
        <f t="shared" si="112"/>
        <v>642.59961749999991</v>
      </c>
      <c r="U823" s="15">
        <f t="shared" si="113"/>
        <v>138.59991749999995</v>
      </c>
      <c r="V823" s="135">
        <f t="shared" si="110"/>
        <v>869.39948250000009</v>
      </c>
      <c r="W823" s="103">
        <v>17317</v>
      </c>
      <c r="Z823" s="114">
        <f t="shared" si="111"/>
        <v>51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09"/>
        <v>12.599992499999999</v>
      </c>
      <c r="S824" s="5">
        <v>503.99969999999996</v>
      </c>
      <c r="T824" s="313">
        <f t="shared" si="112"/>
        <v>642.59961749999991</v>
      </c>
      <c r="U824" s="15">
        <f t="shared" si="113"/>
        <v>138.59991749999995</v>
      </c>
      <c r="V824" s="135">
        <f t="shared" si="110"/>
        <v>869.39948250000009</v>
      </c>
      <c r="W824" s="103">
        <v>17317</v>
      </c>
      <c r="Z824" s="114">
        <f t="shared" si="111"/>
        <v>51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09"/>
        <v>12.599992499999999</v>
      </c>
      <c r="S825" s="5">
        <v>503.99969999999996</v>
      </c>
      <c r="T825" s="313">
        <f t="shared" si="112"/>
        <v>642.59961749999991</v>
      </c>
      <c r="U825" s="15">
        <f t="shared" si="113"/>
        <v>138.59991749999995</v>
      </c>
      <c r="V825" s="135">
        <f t="shared" si="110"/>
        <v>869.39948250000009</v>
      </c>
      <c r="W825" s="103">
        <v>17317</v>
      </c>
      <c r="Z825" s="114">
        <f t="shared" si="111"/>
        <v>51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09"/>
        <v>12.599992499999999</v>
      </c>
      <c r="S826" s="5">
        <v>503.99969999999996</v>
      </c>
      <c r="T826" s="313">
        <f t="shared" si="112"/>
        <v>642.59961749999991</v>
      </c>
      <c r="U826" s="15">
        <f t="shared" si="113"/>
        <v>138.59991749999995</v>
      </c>
      <c r="V826" s="135">
        <f t="shared" si="110"/>
        <v>869.39948250000009</v>
      </c>
      <c r="W826" s="103">
        <v>17317</v>
      </c>
      <c r="Z826" s="114">
        <f t="shared" si="111"/>
        <v>51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09"/>
        <v>12.599992499999999</v>
      </c>
      <c r="S827" s="5">
        <v>503.99969999999996</v>
      </c>
      <c r="T827" s="313">
        <f t="shared" si="112"/>
        <v>642.59961749999991</v>
      </c>
      <c r="U827" s="15">
        <f t="shared" si="113"/>
        <v>138.59991749999995</v>
      </c>
      <c r="V827" s="135">
        <f t="shared" si="110"/>
        <v>869.39948250000009</v>
      </c>
      <c r="W827" s="103">
        <v>17317</v>
      </c>
      <c r="Z827" s="114">
        <f t="shared" si="111"/>
        <v>51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09"/>
        <v>29.249991600000001</v>
      </c>
      <c r="S828" s="5">
        <v>1169.9996639999999</v>
      </c>
      <c r="T828" s="313">
        <f t="shared" si="112"/>
        <v>1491.7495716000001</v>
      </c>
      <c r="U828" s="15">
        <f t="shared" si="113"/>
        <v>321.74990760000014</v>
      </c>
      <c r="V828" s="135">
        <f t="shared" si="110"/>
        <v>2018.2494204000002</v>
      </c>
      <c r="W828" s="103">
        <v>17317</v>
      </c>
      <c r="Z828" s="114">
        <f t="shared" si="111"/>
        <v>51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09"/>
        <v>29.249991600000001</v>
      </c>
      <c r="S829" s="5">
        <v>1169.9996639999999</v>
      </c>
      <c r="T829" s="313">
        <f t="shared" si="112"/>
        <v>1491.7495716000001</v>
      </c>
      <c r="U829" s="15">
        <f t="shared" si="113"/>
        <v>321.74990760000014</v>
      </c>
      <c r="V829" s="135">
        <f t="shared" si="110"/>
        <v>2018.2494204000002</v>
      </c>
      <c r="W829" s="103">
        <v>17317</v>
      </c>
      <c r="Z829" s="114">
        <f t="shared" si="111"/>
        <v>51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09"/>
        <v>29.249991600000001</v>
      </c>
      <c r="S830" s="5">
        <v>1169.9996639999999</v>
      </c>
      <c r="T830" s="313">
        <f t="shared" si="112"/>
        <v>1491.7495716000001</v>
      </c>
      <c r="U830" s="15">
        <f t="shared" si="113"/>
        <v>321.74990760000014</v>
      </c>
      <c r="V830" s="135">
        <f t="shared" si="110"/>
        <v>2018.2494204000002</v>
      </c>
      <c r="W830" s="103">
        <v>17317</v>
      </c>
      <c r="Z830" s="114">
        <f t="shared" si="111"/>
        <v>51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09"/>
        <v>29.249991600000001</v>
      </c>
      <c r="S831" s="5">
        <v>1169.9996639999999</v>
      </c>
      <c r="T831" s="313">
        <f t="shared" si="112"/>
        <v>1491.7495716000001</v>
      </c>
      <c r="U831" s="15">
        <f t="shared" si="113"/>
        <v>321.74990760000014</v>
      </c>
      <c r="V831" s="135">
        <f t="shared" si="110"/>
        <v>2018.2494204000002</v>
      </c>
      <c r="W831" s="103">
        <v>17317</v>
      </c>
      <c r="Z831" s="114">
        <f t="shared" si="111"/>
        <v>51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09"/>
        <v>29.249991600000001</v>
      </c>
      <c r="S832" s="5">
        <v>1169.9996639999999</v>
      </c>
      <c r="T832" s="313">
        <f t="shared" si="112"/>
        <v>1491.7495716000001</v>
      </c>
      <c r="U832" s="15">
        <f t="shared" si="113"/>
        <v>321.74990760000014</v>
      </c>
      <c r="V832" s="135">
        <f t="shared" si="110"/>
        <v>2018.2494204000002</v>
      </c>
      <c r="W832" s="103">
        <v>17317</v>
      </c>
      <c r="Z832" s="114">
        <f t="shared" si="111"/>
        <v>51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09"/>
        <v>29.249991600000001</v>
      </c>
      <c r="S833" s="5">
        <v>1169.9996639999999</v>
      </c>
      <c r="T833" s="313">
        <f t="shared" si="112"/>
        <v>1491.7495716000001</v>
      </c>
      <c r="U833" s="15">
        <f t="shared" si="113"/>
        <v>321.74990760000014</v>
      </c>
      <c r="V833" s="135">
        <f t="shared" si="110"/>
        <v>2018.2494204000002</v>
      </c>
      <c r="W833" s="103">
        <v>17317</v>
      </c>
      <c r="Z833" s="114">
        <f t="shared" si="111"/>
        <v>51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09"/>
        <v>29.249991600000001</v>
      </c>
      <c r="S834" s="5">
        <v>1169.9996639999999</v>
      </c>
      <c r="T834" s="313">
        <f t="shared" si="112"/>
        <v>1491.7495716000001</v>
      </c>
      <c r="U834" s="15">
        <f t="shared" si="113"/>
        <v>321.74990760000014</v>
      </c>
      <c r="V834" s="135">
        <f t="shared" si="110"/>
        <v>2018.2494204000002</v>
      </c>
      <c r="W834" s="103">
        <v>17317</v>
      </c>
      <c r="Z834" s="114">
        <f t="shared" si="111"/>
        <v>51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09"/>
        <v>29.249991600000001</v>
      </c>
      <c r="S835" s="5">
        <v>1169.9996639999999</v>
      </c>
      <c r="T835" s="313">
        <f t="shared" si="112"/>
        <v>1491.7495716000001</v>
      </c>
      <c r="U835" s="15">
        <f t="shared" si="113"/>
        <v>321.74990760000014</v>
      </c>
      <c r="V835" s="135">
        <f t="shared" si="110"/>
        <v>2018.2494204000002</v>
      </c>
      <c r="W835" s="103">
        <v>17317</v>
      </c>
      <c r="Z835" s="114">
        <f t="shared" si="111"/>
        <v>51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09"/>
        <v>29.249991600000001</v>
      </c>
      <c r="S836" s="5">
        <v>1169.9996639999999</v>
      </c>
      <c r="T836" s="313">
        <f t="shared" si="112"/>
        <v>1491.7495716000001</v>
      </c>
      <c r="U836" s="15">
        <f t="shared" si="113"/>
        <v>321.74990760000014</v>
      </c>
      <c r="V836" s="135">
        <f t="shared" si="110"/>
        <v>2018.2494204000002</v>
      </c>
      <c r="W836" s="103">
        <v>17317</v>
      </c>
      <c r="Z836" s="114">
        <f t="shared" si="111"/>
        <v>51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09"/>
        <v>29.249991600000001</v>
      </c>
      <c r="S837" s="5">
        <v>1169.9996639999999</v>
      </c>
      <c r="T837" s="313">
        <f t="shared" si="112"/>
        <v>1491.7495716000001</v>
      </c>
      <c r="U837" s="15">
        <f t="shared" si="113"/>
        <v>321.74990760000014</v>
      </c>
      <c r="V837" s="135">
        <f t="shared" si="110"/>
        <v>2018.2494204000002</v>
      </c>
      <c r="W837" s="103">
        <v>17317</v>
      </c>
      <c r="Z837" s="114">
        <f t="shared" si="111"/>
        <v>51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09"/>
        <v>29.249991600000001</v>
      </c>
      <c r="S838" s="5">
        <v>1169.9996639999999</v>
      </c>
      <c r="T838" s="313">
        <f t="shared" si="112"/>
        <v>1491.7495716000001</v>
      </c>
      <c r="U838" s="15">
        <f t="shared" si="113"/>
        <v>321.74990760000014</v>
      </c>
      <c r="V838" s="135">
        <f t="shared" si="110"/>
        <v>2018.2494204000002</v>
      </c>
      <c r="W838" s="103">
        <v>17317</v>
      </c>
      <c r="Z838" s="114">
        <f t="shared" si="111"/>
        <v>51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09"/>
        <v>29.249991600000001</v>
      </c>
      <c r="S839" s="5">
        <v>1169.9996639999999</v>
      </c>
      <c r="T839" s="313">
        <f t="shared" si="112"/>
        <v>1491.7495716000001</v>
      </c>
      <c r="U839" s="15">
        <f t="shared" si="113"/>
        <v>321.74990760000014</v>
      </c>
      <c r="V839" s="135">
        <f t="shared" si="110"/>
        <v>2018.2494204000002</v>
      </c>
      <c r="W839" s="103">
        <v>17317</v>
      </c>
      <c r="Z839" s="114">
        <f t="shared" si="111"/>
        <v>51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09"/>
        <v>29.249991600000001</v>
      </c>
      <c r="S840" s="5">
        <v>1169.9996639999999</v>
      </c>
      <c r="T840" s="313">
        <f t="shared" si="112"/>
        <v>1491.7495716000001</v>
      </c>
      <c r="U840" s="15">
        <f t="shared" si="113"/>
        <v>321.74990760000014</v>
      </c>
      <c r="V840" s="135">
        <f t="shared" si="110"/>
        <v>2018.2494204000002</v>
      </c>
      <c r="W840" s="103">
        <v>17317</v>
      </c>
      <c r="Z840" s="114">
        <f t="shared" si="111"/>
        <v>51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09"/>
        <v>29.249241599999994</v>
      </c>
      <c r="S841" s="5">
        <v>1169.9696639999997</v>
      </c>
      <c r="T841" s="313">
        <f t="shared" si="112"/>
        <v>1491.7113215999998</v>
      </c>
      <c r="U841" s="15">
        <f t="shared" si="113"/>
        <v>321.74165760000005</v>
      </c>
      <c r="V841" s="135">
        <f t="shared" si="110"/>
        <v>2018.1976703999999</v>
      </c>
      <c r="W841" s="103">
        <v>17317</v>
      </c>
      <c r="Z841" s="114">
        <f t="shared" si="111"/>
        <v>51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09"/>
        <v>41.411999999999999</v>
      </c>
      <c r="S842" s="5">
        <v>1656.48</v>
      </c>
      <c r="T842" s="313">
        <f t="shared" si="112"/>
        <v>2112.0120000000002</v>
      </c>
      <c r="U842" s="15">
        <f t="shared" si="113"/>
        <v>455.53200000000015</v>
      </c>
      <c r="V842" s="135">
        <f t="shared" si="110"/>
        <v>2857.4279999999994</v>
      </c>
      <c r="W842" s="103">
        <v>17315</v>
      </c>
      <c r="Z842" s="114">
        <f t="shared" si="111"/>
        <v>51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09"/>
        <v>41.411999999999999</v>
      </c>
      <c r="S843" s="5">
        <v>1656.48</v>
      </c>
      <c r="T843" s="313">
        <f t="shared" si="112"/>
        <v>2112.0120000000002</v>
      </c>
      <c r="U843" s="15">
        <f t="shared" si="113"/>
        <v>455.53200000000015</v>
      </c>
      <c r="V843" s="135">
        <f t="shared" si="110"/>
        <v>2857.4279999999994</v>
      </c>
      <c r="W843" s="103">
        <v>17315</v>
      </c>
      <c r="Z843" s="114">
        <f t="shared" si="111"/>
        <v>51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09"/>
        <v>41.411999999999999</v>
      </c>
      <c r="S844" s="5">
        <v>1656.48</v>
      </c>
      <c r="T844" s="313">
        <f t="shared" si="112"/>
        <v>2112.0120000000002</v>
      </c>
      <c r="U844" s="15">
        <f t="shared" si="113"/>
        <v>455.53200000000015</v>
      </c>
      <c r="V844" s="135">
        <f t="shared" si="110"/>
        <v>2857.4279999999994</v>
      </c>
      <c r="W844" s="103">
        <v>17315</v>
      </c>
      <c r="Z844" s="114">
        <f t="shared" si="111"/>
        <v>51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09"/>
        <v>41.411999999999999</v>
      </c>
      <c r="S845" s="5">
        <v>1656.48</v>
      </c>
      <c r="T845" s="313">
        <f t="shared" si="112"/>
        <v>2112.0120000000002</v>
      </c>
      <c r="U845" s="15">
        <f t="shared" si="113"/>
        <v>455.53200000000015</v>
      </c>
      <c r="V845" s="135">
        <f t="shared" si="110"/>
        <v>2857.4279999999994</v>
      </c>
      <c r="W845" s="103">
        <v>17315</v>
      </c>
      <c r="Z845" s="114">
        <f t="shared" si="111"/>
        <v>51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09"/>
        <v>49.958333333333336</v>
      </c>
      <c r="S846" s="5">
        <v>1998.3333333333335</v>
      </c>
      <c r="T846" s="313">
        <f t="shared" si="112"/>
        <v>2547.875</v>
      </c>
      <c r="U846" s="15">
        <f t="shared" si="113"/>
        <v>549.54166666666652</v>
      </c>
      <c r="V846" s="135">
        <f t="shared" si="110"/>
        <v>3447.125</v>
      </c>
      <c r="W846" s="103">
        <v>17375</v>
      </c>
      <c r="Z846" s="114">
        <f t="shared" si="111"/>
        <v>51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09"/>
        <v>13.958333333333334</v>
      </c>
      <c r="S847" s="5">
        <v>558.33333333333337</v>
      </c>
      <c r="T847" s="313">
        <f t="shared" si="112"/>
        <v>711.875</v>
      </c>
      <c r="U847" s="15">
        <f t="shared" si="113"/>
        <v>153.54166666666663</v>
      </c>
      <c r="V847" s="135">
        <f t="shared" si="110"/>
        <v>963.125</v>
      </c>
      <c r="W847" s="103">
        <v>17375</v>
      </c>
      <c r="Z847" s="114">
        <f t="shared" si="111"/>
        <v>51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09"/>
        <v>13.958333333333334</v>
      </c>
      <c r="S848" s="5">
        <v>558.33333333333337</v>
      </c>
      <c r="T848" s="313">
        <f t="shared" si="112"/>
        <v>711.875</v>
      </c>
      <c r="U848" s="15">
        <f t="shared" si="113"/>
        <v>153.54166666666663</v>
      </c>
      <c r="V848" s="135">
        <f t="shared" si="110"/>
        <v>963.125</v>
      </c>
      <c r="W848" s="103">
        <v>17375</v>
      </c>
      <c r="Z848" s="114">
        <f t="shared" si="111"/>
        <v>51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09"/>
        <v>13.958333333333334</v>
      </c>
      <c r="S849" s="5">
        <v>558.33333333333337</v>
      </c>
      <c r="T849" s="313">
        <f t="shared" si="112"/>
        <v>711.875</v>
      </c>
      <c r="U849" s="15">
        <f t="shared" si="113"/>
        <v>153.54166666666663</v>
      </c>
      <c r="V849" s="135">
        <f t="shared" si="110"/>
        <v>963.125</v>
      </c>
      <c r="W849" s="103">
        <v>17375</v>
      </c>
      <c r="Z849" s="114">
        <f t="shared" si="111"/>
        <v>51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09"/>
        <v>246.45833333333334</v>
      </c>
      <c r="S850" s="5">
        <v>9858.3333333333339</v>
      </c>
      <c r="T850" s="313">
        <f t="shared" si="112"/>
        <v>12569.375</v>
      </c>
      <c r="U850" s="15">
        <f t="shared" si="113"/>
        <v>2711.0416666666661</v>
      </c>
      <c r="V850" s="135">
        <f t="shared" si="110"/>
        <v>17005.625</v>
      </c>
      <c r="W850" s="103">
        <v>17375</v>
      </c>
      <c r="Z850" s="114">
        <f t="shared" si="111"/>
        <v>51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09"/>
        <v>13.958333333333334</v>
      </c>
      <c r="S851" s="5">
        <v>558.33333333333337</v>
      </c>
      <c r="T851" s="313">
        <f t="shared" si="112"/>
        <v>711.875</v>
      </c>
      <c r="U851" s="15">
        <f t="shared" si="113"/>
        <v>153.54166666666663</v>
      </c>
      <c r="V851" s="135">
        <f t="shared" si="110"/>
        <v>963.125</v>
      </c>
      <c r="W851" s="103">
        <v>17375</v>
      </c>
      <c r="Z851" s="114">
        <f t="shared" si="111"/>
        <v>51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09"/>
        <v>13.958333333333334</v>
      </c>
      <c r="S852" s="5">
        <v>558.33333333333337</v>
      </c>
      <c r="T852" s="313">
        <f t="shared" si="112"/>
        <v>711.875</v>
      </c>
      <c r="U852" s="15">
        <f t="shared" si="113"/>
        <v>153.54166666666663</v>
      </c>
      <c r="V852" s="135">
        <f t="shared" si="110"/>
        <v>963.125</v>
      </c>
      <c r="W852" s="103">
        <v>17375</v>
      </c>
      <c r="Z852" s="114">
        <f t="shared" si="111"/>
        <v>51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09"/>
        <v>13.958333333333334</v>
      </c>
      <c r="S853" s="5">
        <v>558.33333333333337</v>
      </c>
      <c r="T853" s="313">
        <f t="shared" si="112"/>
        <v>711.875</v>
      </c>
      <c r="U853" s="15">
        <f t="shared" si="113"/>
        <v>153.54166666666663</v>
      </c>
      <c r="V853" s="135">
        <f t="shared" si="110"/>
        <v>963.125</v>
      </c>
      <c r="W853" s="103">
        <v>17375</v>
      </c>
      <c r="Z853" s="114">
        <f t="shared" si="111"/>
        <v>51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09"/>
        <v>13.958333333333334</v>
      </c>
      <c r="S854" s="5">
        <v>558.33333333333337</v>
      </c>
      <c r="T854" s="313">
        <f t="shared" si="112"/>
        <v>711.875</v>
      </c>
      <c r="U854" s="15">
        <f t="shared" si="113"/>
        <v>153.54166666666663</v>
      </c>
      <c r="V854" s="135">
        <f t="shared" si="110"/>
        <v>963.125</v>
      </c>
      <c r="W854" s="103">
        <v>17375</v>
      </c>
      <c r="Z854" s="114">
        <f t="shared" si="111"/>
        <v>51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09"/>
        <v>13.958333333333334</v>
      </c>
      <c r="S855" s="5">
        <v>558.33333333333337</v>
      </c>
      <c r="T855" s="313">
        <f t="shared" si="112"/>
        <v>711.875</v>
      </c>
      <c r="U855" s="15">
        <f t="shared" si="113"/>
        <v>153.54166666666663</v>
      </c>
      <c r="V855" s="135">
        <f t="shared" si="110"/>
        <v>963.125</v>
      </c>
      <c r="W855" s="103">
        <v>17375</v>
      </c>
      <c r="Z855" s="114">
        <f t="shared" si="111"/>
        <v>51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4">(N856/Q856)/12</f>
        <v>13.958333333333334</v>
      </c>
      <c r="S856" s="5">
        <v>558.33333333333337</v>
      </c>
      <c r="T856" s="313">
        <f t="shared" si="112"/>
        <v>711.875</v>
      </c>
      <c r="U856" s="15">
        <f t="shared" si="113"/>
        <v>153.54166666666663</v>
      </c>
      <c r="V856" s="135">
        <f t="shared" ref="V856:V882" si="115">N856-T856</f>
        <v>963.125</v>
      </c>
      <c r="W856" s="103">
        <v>17375</v>
      </c>
      <c r="Z856" s="114">
        <f t="shared" ref="Z856:Z882" si="116">IF((DATEDIF(G856,Z$4,"m"))&gt;=120,120,(DATEDIF(G856,Z$4,"m")))</f>
        <v>51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4"/>
        <v>6.041666666666667</v>
      </c>
      <c r="S857" s="5">
        <v>241.66666666666669</v>
      </c>
      <c r="T857" s="313">
        <f t="shared" ref="T857:T882" si="117">Z857*R857</f>
        <v>308.125</v>
      </c>
      <c r="U857" s="15">
        <f t="shared" ref="U857:U882" si="118">T857-S857</f>
        <v>66.458333333333314</v>
      </c>
      <c r="V857" s="280">
        <f t="shared" si="115"/>
        <v>416.875</v>
      </c>
      <c r="W857" s="279">
        <v>17384</v>
      </c>
      <c r="Z857" s="281">
        <f t="shared" si="116"/>
        <v>51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4"/>
        <v>6.041666666666667</v>
      </c>
      <c r="S858" s="5">
        <v>241.66666666666669</v>
      </c>
      <c r="T858" s="313">
        <f t="shared" si="117"/>
        <v>308.125</v>
      </c>
      <c r="U858" s="15">
        <f t="shared" si="118"/>
        <v>66.458333333333314</v>
      </c>
      <c r="V858" s="280">
        <f t="shared" si="115"/>
        <v>416.875</v>
      </c>
      <c r="W858" s="279">
        <v>17384</v>
      </c>
      <c r="Z858" s="281">
        <f t="shared" si="116"/>
        <v>51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4"/>
        <v>6.041666666666667</v>
      </c>
      <c r="S859" s="5">
        <v>241.66666666666669</v>
      </c>
      <c r="T859" s="313">
        <f t="shared" si="117"/>
        <v>308.125</v>
      </c>
      <c r="U859" s="15">
        <f t="shared" si="118"/>
        <v>66.458333333333314</v>
      </c>
      <c r="V859" s="280">
        <f t="shared" si="115"/>
        <v>416.875</v>
      </c>
      <c r="W859" s="279">
        <v>17384</v>
      </c>
      <c r="Z859" s="281">
        <f t="shared" si="116"/>
        <v>51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4"/>
        <v>6.041666666666667</v>
      </c>
      <c r="S860" s="5">
        <v>241.66666666666669</v>
      </c>
      <c r="T860" s="313">
        <f t="shared" si="117"/>
        <v>308.125</v>
      </c>
      <c r="U860" s="15">
        <f t="shared" si="118"/>
        <v>66.458333333333314</v>
      </c>
      <c r="V860" s="280">
        <f t="shared" si="115"/>
        <v>416.875</v>
      </c>
      <c r="W860" s="279">
        <v>17384</v>
      </c>
      <c r="Z860" s="281">
        <f t="shared" si="116"/>
        <v>51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4"/>
        <v>6.041666666666667</v>
      </c>
      <c r="S861" s="5">
        <v>241.66666666666669</v>
      </c>
      <c r="T861" s="313">
        <f t="shared" si="117"/>
        <v>308.125</v>
      </c>
      <c r="U861" s="15">
        <f t="shared" si="118"/>
        <v>66.458333333333314</v>
      </c>
      <c r="V861" s="280">
        <f t="shared" si="115"/>
        <v>416.875</v>
      </c>
      <c r="W861" s="279">
        <v>17384</v>
      </c>
      <c r="Z861" s="281">
        <f t="shared" si="116"/>
        <v>51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4"/>
        <v>6.041666666666667</v>
      </c>
      <c r="S862" s="5">
        <v>241.66666666666669</v>
      </c>
      <c r="T862" s="313">
        <f t="shared" si="117"/>
        <v>308.125</v>
      </c>
      <c r="U862" s="15">
        <f t="shared" si="118"/>
        <v>66.458333333333314</v>
      </c>
      <c r="V862" s="280">
        <f t="shared" si="115"/>
        <v>416.875</v>
      </c>
      <c r="W862" s="279">
        <v>17384</v>
      </c>
      <c r="Z862" s="281">
        <f t="shared" si="116"/>
        <v>51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4"/>
        <v>6.041666666666667</v>
      </c>
      <c r="S863" s="5">
        <v>241.66666666666669</v>
      </c>
      <c r="T863" s="313">
        <f t="shared" si="117"/>
        <v>308.125</v>
      </c>
      <c r="U863" s="15">
        <f t="shared" si="118"/>
        <v>66.458333333333314</v>
      </c>
      <c r="V863" s="280">
        <f t="shared" si="115"/>
        <v>416.875</v>
      </c>
      <c r="W863" s="279">
        <v>17384</v>
      </c>
      <c r="Z863" s="281">
        <f t="shared" si="116"/>
        <v>51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4"/>
        <v>6.041666666666667</v>
      </c>
      <c r="S864" s="5">
        <v>241.66666666666669</v>
      </c>
      <c r="T864" s="313">
        <f t="shared" si="117"/>
        <v>308.125</v>
      </c>
      <c r="U864" s="15">
        <f t="shared" si="118"/>
        <v>66.458333333333314</v>
      </c>
      <c r="V864" s="280">
        <f t="shared" si="115"/>
        <v>416.875</v>
      </c>
      <c r="W864" s="279">
        <v>17384</v>
      </c>
      <c r="Z864" s="281">
        <f t="shared" si="116"/>
        <v>51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4"/>
        <v>6.041666666666667</v>
      </c>
      <c r="S865" s="5">
        <v>241.66666666666669</v>
      </c>
      <c r="T865" s="313">
        <f t="shared" si="117"/>
        <v>308.125</v>
      </c>
      <c r="U865" s="15">
        <f t="shared" si="118"/>
        <v>66.458333333333314</v>
      </c>
      <c r="V865" s="280">
        <f t="shared" si="115"/>
        <v>416.875</v>
      </c>
      <c r="W865" s="279">
        <v>17384</v>
      </c>
      <c r="Z865" s="281">
        <f t="shared" si="116"/>
        <v>51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4"/>
        <v>6.041666666666667</v>
      </c>
      <c r="S866" s="5">
        <v>241.66666666666669</v>
      </c>
      <c r="T866" s="313">
        <f t="shared" si="117"/>
        <v>308.125</v>
      </c>
      <c r="U866" s="15">
        <f t="shared" si="118"/>
        <v>66.458333333333314</v>
      </c>
      <c r="V866" s="280">
        <f t="shared" si="115"/>
        <v>416.875</v>
      </c>
      <c r="W866" s="279">
        <v>17384</v>
      </c>
      <c r="Z866" s="281">
        <f t="shared" si="116"/>
        <v>51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4"/>
        <v>6.041666666666667</v>
      </c>
      <c r="S867" s="5">
        <v>241.66666666666669</v>
      </c>
      <c r="T867" s="313">
        <f t="shared" si="117"/>
        <v>308.125</v>
      </c>
      <c r="U867" s="15">
        <f t="shared" si="118"/>
        <v>66.458333333333314</v>
      </c>
      <c r="V867" s="280">
        <f t="shared" si="115"/>
        <v>416.875</v>
      </c>
      <c r="W867" s="279">
        <v>17384</v>
      </c>
      <c r="Z867" s="281">
        <f t="shared" si="116"/>
        <v>51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4"/>
        <v>6.041666666666667</v>
      </c>
      <c r="S868" s="5">
        <v>241.66666666666669</v>
      </c>
      <c r="T868" s="313">
        <f t="shared" si="117"/>
        <v>308.125</v>
      </c>
      <c r="U868" s="15">
        <f t="shared" si="118"/>
        <v>66.458333333333314</v>
      </c>
      <c r="V868" s="280">
        <f t="shared" si="115"/>
        <v>416.875</v>
      </c>
      <c r="W868" s="279">
        <v>17384</v>
      </c>
      <c r="Z868" s="281">
        <f t="shared" si="116"/>
        <v>51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4"/>
        <v>6.041666666666667</v>
      </c>
      <c r="S869" s="5">
        <v>241.66666666666669</v>
      </c>
      <c r="T869" s="313">
        <f t="shared" si="117"/>
        <v>308.125</v>
      </c>
      <c r="U869" s="15">
        <f t="shared" si="118"/>
        <v>66.458333333333314</v>
      </c>
      <c r="V869" s="280">
        <f t="shared" si="115"/>
        <v>416.875</v>
      </c>
      <c r="W869" s="279">
        <v>17384</v>
      </c>
      <c r="Z869" s="281">
        <f t="shared" si="116"/>
        <v>51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4"/>
        <v>6.041666666666667</v>
      </c>
      <c r="S870" s="5">
        <v>241.66666666666669</v>
      </c>
      <c r="T870" s="313">
        <f t="shared" si="117"/>
        <v>308.125</v>
      </c>
      <c r="U870" s="15">
        <f t="shared" si="118"/>
        <v>66.458333333333314</v>
      </c>
      <c r="V870" s="280">
        <f t="shared" si="115"/>
        <v>416.875</v>
      </c>
      <c r="W870" s="279">
        <v>17384</v>
      </c>
      <c r="Z870" s="281">
        <f t="shared" si="116"/>
        <v>51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4"/>
        <v>6.041666666666667</v>
      </c>
      <c r="S871" s="5">
        <v>241.66666666666669</v>
      </c>
      <c r="T871" s="313">
        <f t="shared" si="117"/>
        <v>308.125</v>
      </c>
      <c r="U871" s="15">
        <f t="shared" si="118"/>
        <v>66.458333333333314</v>
      </c>
      <c r="V871" s="280">
        <f t="shared" si="115"/>
        <v>416.875</v>
      </c>
      <c r="W871" s="279">
        <v>17384</v>
      </c>
      <c r="Z871" s="281">
        <f t="shared" si="116"/>
        <v>51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4"/>
        <v>6.041666666666667</v>
      </c>
      <c r="S872" s="5">
        <v>241.66666666666669</v>
      </c>
      <c r="T872" s="313">
        <f t="shared" si="117"/>
        <v>308.125</v>
      </c>
      <c r="U872" s="15">
        <f t="shared" si="118"/>
        <v>66.458333333333314</v>
      </c>
      <c r="V872" s="280">
        <f t="shared" si="115"/>
        <v>416.875</v>
      </c>
      <c r="W872" s="279">
        <v>17384</v>
      </c>
      <c r="Z872" s="281">
        <f t="shared" si="116"/>
        <v>51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4"/>
        <v>6.041666666666667</v>
      </c>
      <c r="S873" s="5">
        <v>241.66666666666669</v>
      </c>
      <c r="T873" s="313">
        <f t="shared" si="117"/>
        <v>308.125</v>
      </c>
      <c r="U873" s="15">
        <f t="shared" si="118"/>
        <v>66.458333333333314</v>
      </c>
      <c r="V873" s="280">
        <f t="shared" si="115"/>
        <v>416.875</v>
      </c>
      <c r="W873" s="279">
        <v>17384</v>
      </c>
      <c r="Z873" s="281">
        <f t="shared" si="116"/>
        <v>51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4"/>
        <v>6.041666666666667</v>
      </c>
      <c r="S874" s="5">
        <v>241.66666666666669</v>
      </c>
      <c r="T874" s="313">
        <f t="shared" si="117"/>
        <v>308.125</v>
      </c>
      <c r="U874" s="15">
        <f t="shared" si="118"/>
        <v>66.458333333333314</v>
      </c>
      <c r="V874" s="280">
        <f t="shared" si="115"/>
        <v>416.875</v>
      </c>
      <c r="W874" s="279">
        <v>17384</v>
      </c>
      <c r="Z874" s="281">
        <f t="shared" si="116"/>
        <v>51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4"/>
        <v>6.041666666666667</v>
      </c>
      <c r="S875" s="5">
        <v>241.66666666666669</v>
      </c>
      <c r="T875" s="313">
        <f t="shared" si="117"/>
        <v>308.125</v>
      </c>
      <c r="U875" s="15">
        <f t="shared" si="118"/>
        <v>66.458333333333314</v>
      </c>
      <c r="V875" s="280">
        <f t="shared" si="115"/>
        <v>416.875</v>
      </c>
      <c r="W875" s="279">
        <v>17384</v>
      </c>
      <c r="Z875" s="281">
        <f t="shared" si="116"/>
        <v>51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4"/>
        <v>6.041666666666667</v>
      </c>
      <c r="S876" s="5">
        <v>241.66666666666669</v>
      </c>
      <c r="T876" s="313">
        <f t="shared" si="117"/>
        <v>308.125</v>
      </c>
      <c r="U876" s="15">
        <f t="shared" si="118"/>
        <v>66.458333333333314</v>
      </c>
      <c r="V876" s="280">
        <f t="shared" si="115"/>
        <v>416.875</v>
      </c>
      <c r="W876" s="279">
        <v>17384</v>
      </c>
      <c r="Z876" s="281">
        <f t="shared" si="116"/>
        <v>51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4"/>
        <v>6.041666666666667</v>
      </c>
      <c r="S877" s="5">
        <v>241.66666666666669</v>
      </c>
      <c r="T877" s="313">
        <f t="shared" si="117"/>
        <v>308.125</v>
      </c>
      <c r="U877" s="15">
        <f t="shared" si="118"/>
        <v>66.458333333333314</v>
      </c>
      <c r="V877" s="280">
        <f t="shared" si="115"/>
        <v>416.875</v>
      </c>
      <c r="W877" s="279">
        <v>17384</v>
      </c>
      <c r="Z877" s="281">
        <f t="shared" si="116"/>
        <v>51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4"/>
        <v>6.041666666666667</v>
      </c>
      <c r="S878" s="5">
        <v>241.66666666666669</v>
      </c>
      <c r="T878" s="313">
        <f t="shared" si="117"/>
        <v>308.125</v>
      </c>
      <c r="U878" s="15">
        <f t="shared" si="118"/>
        <v>66.458333333333314</v>
      </c>
      <c r="V878" s="280">
        <f t="shared" si="115"/>
        <v>416.875</v>
      </c>
      <c r="W878" s="279">
        <v>17384</v>
      </c>
      <c r="Z878" s="281">
        <f t="shared" si="116"/>
        <v>51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4"/>
        <v>6.041666666666667</v>
      </c>
      <c r="S879" s="5">
        <v>241.66666666666669</v>
      </c>
      <c r="T879" s="313">
        <f t="shared" si="117"/>
        <v>308.125</v>
      </c>
      <c r="U879" s="15">
        <f t="shared" si="118"/>
        <v>66.458333333333314</v>
      </c>
      <c r="V879" s="280">
        <f t="shared" si="115"/>
        <v>416.875</v>
      </c>
      <c r="W879" s="279">
        <v>17384</v>
      </c>
      <c r="Z879" s="281">
        <f t="shared" si="116"/>
        <v>51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4"/>
        <v>6.041666666666667</v>
      </c>
      <c r="S880" s="5">
        <v>241.66666666666669</v>
      </c>
      <c r="T880" s="313">
        <f t="shared" si="117"/>
        <v>308.125</v>
      </c>
      <c r="U880" s="15">
        <f t="shared" si="118"/>
        <v>66.458333333333314</v>
      </c>
      <c r="V880" s="280">
        <f t="shared" si="115"/>
        <v>416.875</v>
      </c>
      <c r="W880" s="279">
        <v>17384</v>
      </c>
      <c r="Z880" s="281">
        <f t="shared" si="116"/>
        <v>51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4"/>
        <v>6.041666666666667</v>
      </c>
      <c r="S881" s="5">
        <v>241.66666666666669</v>
      </c>
      <c r="T881" s="313">
        <f t="shared" si="117"/>
        <v>308.125</v>
      </c>
      <c r="U881" s="15">
        <f t="shared" si="118"/>
        <v>66.458333333333314</v>
      </c>
      <c r="V881" s="280">
        <f t="shared" si="115"/>
        <v>416.875</v>
      </c>
      <c r="W881" s="279">
        <v>17384</v>
      </c>
      <c r="Z881" s="281">
        <f t="shared" si="116"/>
        <v>51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4"/>
        <v>6.041666666666667</v>
      </c>
      <c r="S882" s="5">
        <v>241.66666666666669</v>
      </c>
      <c r="T882" s="313">
        <f t="shared" si="117"/>
        <v>308.125</v>
      </c>
      <c r="U882" s="15">
        <f t="shared" si="118"/>
        <v>66.458333333333314</v>
      </c>
      <c r="V882" s="280">
        <f t="shared" si="115"/>
        <v>416.875</v>
      </c>
      <c r="W882" s="279">
        <v>17384</v>
      </c>
      <c r="Z882" s="281">
        <f t="shared" si="116"/>
        <v>51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114445.17192899989</v>
      </c>
      <c r="U883" s="113">
        <f>SUM(U792:U882)</f>
        <v>24684.252768999977</v>
      </c>
      <c r="V883" s="113">
        <f>SUM(V792:V882)</f>
        <v>154837.58555099988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7529.85</v>
      </c>
      <c r="U885" s="15">
        <f>T885-S885</f>
        <v>1656.567</v>
      </c>
      <c r="V885" s="280">
        <f>N885-T885</f>
        <v>10541.789999999999</v>
      </c>
      <c r="W885" s="279">
        <v>17419</v>
      </c>
      <c r="Z885" s="281">
        <f>IF((DATEDIF(G885,Z$4,"m"))&gt;=120,120,(DATEDIF(G885,Z$4,"m")))</f>
        <v>50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3704.6899166666662</v>
      </c>
      <c r="U886" s="15">
        <f>T886-S886</f>
        <v>831.66508333333331</v>
      </c>
      <c r="V886" s="135">
        <f>N886-T886</f>
        <v>5368.0200833333329</v>
      </c>
      <c r="W886" s="103">
        <v>17577</v>
      </c>
      <c r="X886" s="136"/>
      <c r="Y886" s="230"/>
      <c r="Z886" s="114">
        <f>IF((DATEDIF(G886,Z$4,"m"))&gt;=120,120,(DATEDIF(G886,Z$4,"m")))</f>
        <v>49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3798</v>
      </c>
      <c r="U887" s="15">
        <f>T887-S887</f>
        <v>870.375</v>
      </c>
      <c r="V887" s="291">
        <f>N887-T887</f>
        <v>5697</v>
      </c>
      <c r="W887" s="279">
        <v>17876</v>
      </c>
      <c r="X887" s="292"/>
      <c r="Y887" s="293"/>
      <c r="Z887" s="281">
        <f>IF((DATEDIF(G887,Z$4,"m"))&gt;=120,120,(DATEDIF(G887,Z$4,"m")))</f>
        <v>48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19">SUM(O885:O887)</f>
        <v>0</v>
      </c>
      <c r="P888" s="109">
        <f t="shared" si="119"/>
        <v>0</v>
      </c>
      <c r="Q888" s="297"/>
      <c r="R888" s="109">
        <f t="shared" si="119"/>
        <v>305.32791666666668</v>
      </c>
      <c r="S888" s="109">
        <v>11673.932833333332</v>
      </c>
      <c r="T888" s="109">
        <f t="shared" si="119"/>
        <v>15032.539916666667</v>
      </c>
      <c r="U888" s="109">
        <f t="shared" si="119"/>
        <v>3358.6070833333333</v>
      </c>
      <c r="V888" s="109">
        <f t="shared" si="119"/>
        <v>21606.81008333333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160502.78517899988</v>
      </c>
      <c r="U890" s="115">
        <f>+U883+U790+U775+U888</f>
        <v>34423.610060666644</v>
      </c>
      <c r="V890" s="115">
        <f>+V883+V790+V775+V888</f>
        <v>215944.77730099991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56919.575300989316</v>
      </c>
      <c r="S892" s="294">
        <v>6022088.862873788</v>
      </c>
      <c r="T892" s="294">
        <f>+T890+T771</f>
        <v>6430430.273768004</v>
      </c>
      <c r="U892" s="294">
        <f>+U890+U771</f>
        <v>408341.41089421563</v>
      </c>
      <c r="V892" s="294">
        <f>+V890+V771</f>
        <v>1514235.7923507115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3009.166666666667</v>
      </c>
      <c r="U894" s="15">
        <f>T894-S894</f>
        <v>719.58333333333348</v>
      </c>
      <c r="V894" s="280">
        <f>N894-T894</f>
        <v>4840.833333333333</v>
      </c>
      <c r="W894" s="103">
        <v>17876</v>
      </c>
      <c r="X894" s="136"/>
      <c r="Y894" s="230"/>
      <c r="Z894" s="114">
        <f>IF((DATEDIF(G894,Z$4,"m"))&gt;=120,120,(DATEDIF(G894,Z$4,"m")))</f>
        <v>46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3009.166666666667</v>
      </c>
      <c r="U895" s="15">
        <f>T895-S895</f>
        <v>719.58333333333348</v>
      </c>
      <c r="V895" s="280">
        <f>N895-T895</f>
        <v>4840.833333333333</v>
      </c>
      <c r="W895" s="103">
        <v>17876</v>
      </c>
      <c r="X895" s="136"/>
      <c r="Y895" s="230"/>
      <c r="Z895" s="114">
        <f>IF((DATEDIF(G895,Z$4,"m"))&gt;=120,120,(DATEDIF(G895,Z$4,"m")))</f>
        <v>46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6018.3333333333339</v>
      </c>
      <c r="U896" s="113">
        <f>SUM(U893:U895)</f>
        <v>1439.166666666667</v>
      </c>
      <c r="V896" s="113">
        <f>SUM(V893:V895)</f>
        <v>9681.6666666666661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8781.4125000000004</v>
      </c>
      <c r="U898" s="15">
        <f>T898-S898</f>
        <v>2146.5675000000001</v>
      </c>
      <c r="V898" s="280">
        <f>N898-T898</f>
        <v>14635.687499999998</v>
      </c>
      <c r="W898" s="103">
        <v>17890</v>
      </c>
      <c r="X898" s="136"/>
      <c r="Y898" s="230"/>
      <c r="Z898" s="114">
        <f>IF((DATEDIF(G898,Z$4,"m"))&gt;=120,120,(DATEDIF(G898,Z$4,"m")))</f>
        <v>45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14433.375</v>
      </c>
      <c r="U899" s="15">
        <f>T899-S899</f>
        <v>3528.1583333333328</v>
      </c>
      <c r="V899" s="280">
        <f>N899-T899</f>
        <v>24056.625</v>
      </c>
      <c r="W899" s="103">
        <v>18036</v>
      </c>
      <c r="Y899" s="135"/>
      <c r="Z899" s="114">
        <f>IF((DATEDIF(G899,Z$4,"m"))&gt;=120,120,(DATEDIF(G899,Z$4,"m")))</f>
        <v>45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23214.787499999999</v>
      </c>
      <c r="U900" s="113">
        <f>SUM(U898:U899)</f>
        <v>5674.725833333333</v>
      </c>
      <c r="V900" s="113">
        <f>SUM(V898:V899)</f>
        <v>38692.3125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9171.7000000000007</v>
      </c>
      <c r="U902" s="15">
        <f>T902-S902</f>
        <v>2460.6999999999998</v>
      </c>
      <c r="V902" s="280">
        <f>N902-T902</f>
        <v>17673.3</v>
      </c>
      <c r="W902" s="103">
        <v>18257</v>
      </c>
      <c r="X902" s="103"/>
      <c r="Y902" s="135"/>
      <c r="Z902" s="114">
        <f>IF((DATEDIF(G902,Z$4,"m"))&gt;=120,120,(DATEDIF(G902,Z$4,"m")))</f>
        <v>41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67018.053333333344</v>
      </c>
      <c r="U903" s="15">
        <f>T903-S903</f>
        <v>17980.453333333338</v>
      </c>
      <c r="V903" s="280">
        <f>N903-T903</f>
        <v>129133.34666666665</v>
      </c>
      <c r="W903" s="103">
        <v>18058</v>
      </c>
      <c r="X903" s="103"/>
      <c r="Y903" s="135"/>
      <c r="Z903" s="114">
        <f>IF((DATEDIF(G903,Z$4,"m"))&gt;=120,120,(DATEDIF(G903,Z$4,"m")))</f>
        <v>41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76189.753333333341</v>
      </c>
      <c r="U904" s="113">
        <f>SUM(U902:U903)</f>
        <v>20441.153333333339</v>
      </c>
      <c r="V904" s="113">
        <f>SUM(V902:V903)</f>
        <v>146806.64666666664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8332.2188888888886</v>
      </c>
      <c r="U906" s="15">
        <f>T906-S906</f>
        <v>2291.3601944444445</v>
      </c>
      <c r="V906" s="280">
        <f>N906-T906</f>
        <v>-832.22188888888832</v>
      </c>
      <c r="W906" s="103">
        <v>18253</v>
      </c>
      <c r="X906" s="103"/>
      <c r="Y906" s="67"/>
      <c r="Z906" s="114">
        <f t="shared" ref="Z906:Z912" si="120">IF((DATEDIF(G906,Z$4,"m"))&gt;=120,120,(DATEDIF(G906,Z$4,"m")))</f>
        <v>40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1">Z907*R907</f>
        <v>8332.2188888888886</v>
      </c>
      <c r="U907" s="15">
        <f t="shared" ref="U907:U912" si="122">T907-S907</f>
        <v>2291.3601944444445</v>
      </c>
      <c r="V907" s="280">
        <f t="shared" ref="V907:V912" si="123">N907-T907</f>
        <v>-832.22188888888832</v>
      </c>
      <c r="W907" s="103">
        <v>18253</v>
      </c>
      <c r="Z907" s="114">
        <f t="shared" si="120"/>
        <v>40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1"/>
        <v>8332.2188888888886</v>
      </c>
      <c r="U908" s="15">
        <f t="shared" si="122"/>
        <v>2291.3601944444445</v>
      </c>
      <c r="V908" s="280">
        <f t="shared" si="123"/>
        <v>-832.22188888888832</v>
      </c>
      <c r="W908" s="103">
        <v>18308</v>
      </c>
      <c r="Z908" s="114">
        <f t="shared" si="120"/>
        <v>40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1"/>
        <v>8332.2188888888886</v>
      </c>
      <c r="U909" s="15">
        <f t="shared" si="122"/>
        <v>2291.3601944444445</v>
      </c>
      <c r="V909" s="280">
        <f t="shared" si="123"/>
        <v>-832.22188888888832</v>
      </c>
      <c r="W909" s="103">
        <v>18308</v>
      </c>
      <c r="Z909" s="114">
        <f t="shared" si="120"/>
        <v>40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1"/>
        <v>11555.406666666668</v>
      </c>
      <c r="U910" s="15">
        <f t="shared" si="122"/>
        <v>3177.7368333333343</v>
      </c>
      <c r="V910" s="280">
        <f t="shared" si="123"/>
        <v>23111.813333333332</v>
      </c>
      <c r="W910" s="103">
        <v>18384</v>
      </c>
      <c r="X910" s="103"/>
      <c r="Y910" s="135"/>
      <c r="Z910" s="114">
        <f t="shared" si="120"/>
        <v>40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1"/>
        <v>11555.406666666668</v>
      </c>
      <c r="U911" s="15">
        <f t="shared" si="122"/>
        <v>3177.7368333333343</v>
      </c>
      <c r="V911" s="280">
        <f t="shared" si="123"/>
        <v>23111.813333333332</v>
      </c>
      <c r="W911" s="103">
        <v>18384</v>
      </c>
      <c r="X911" s="103"/>
      <c r="Y911" s="135"/>
      <c r="Z911" s="114">
        <f t="shared" si="120"/>
        <v>40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1"/>
        <v>31063.174999999999</v>
      </c>
      <c r="U912" s="15">
        <f t="shared" si="122"/>
        <v>7964.9166666666642</v>
      </c>
      <c r="V912" s="280">
        <f t="shared" si="123"/>
        <v>64516.824999999997</v>
      </c>
      <c r="W912" s="103">
        <v>18325</v>
      </c>
      <c r="X912" s="103"/>
      <c r="Y912" s="135"/>
      <c r="Z912" s="114">
        <f t="shared" si="120"/>
        <v>39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87502.863888888896</v>
      </c>
      <c r="U913" s="109">
        <f>SUM(U906:U912)</f>
        <v>23485.831111111111</v>
      </c>
      <c r="V913" s="109">
        <f>SUM(V906:V912)</f>
        <v>107411.5641111111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9786.5991666666669</v>
      </c>
      <c r="U915" s="15">
        <f>T915-S915</f>
        <v>2832.9629166666673</v>
      </c>
      <c r="V915" s="135">
        <f>N915-T915</f>
        <v>21119.450833333332</v>
      </c>
      <c r="W915" s="103">
        <v>18517</v>
      </c>
      <c r="X915" s="103"/>
      <c r="Y915" s="135"/>
      <c r="Z915" s="114">
        <f>IF((DATEDIF(G915,Z$4,"m"))&gt;=120,120,(DATEDIF(G915,Z$4,"m")))</f>
        <v>38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5468.8396666666667</v>
      </c>
      <c r="U916" s="15">
        <f>T916-S916</f>
        <v>1583.0851666666667</v>
      </c>
      <c r="V916" s="135">
        <f>N916-T916</f>
        <v>11802.180333333334</v>
      </c>
      <c r="W916" s="103">
        <v>18517</v>
      </c>
      <c r="X916" s="103"/>
      <c r="Y916" s="135"/>
      <c r="Z916" s="114">
        <f>IF((DATEDIF(G916,Z$4,"m"))&gt;=120,120,(DATEDIF(G916,Z$4,"m")))</f>
        <v>38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5468.8396666666667</v>
      </c>
      <c r="U917" s="15">
        <f>T917-S917</f>
        <v>1583.0851666666667</v>
      </c>
      <c r="V917" s="135">
        <f>N917-T917</f>
        <v>11802.180333333334</v>
      </c>
      <c r="W917" s="103">
        <v>18517</v>
      </c>
      <c r="X917" s="103"/>
      <c r="Y917" s="135"/>
      <c r="Z917" s="114">
        <f>IF((DATEDIF(G917,Z$4,"m"))&gt;=120,120,(DATEDIF(G917,Z$4,"m")))</f>
        <v>38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20724.2785</v>
      </c>
      <c r="U918" s="113">
        <f>SUM(U915:U917)</f>
        <v>5999.1332500000008</v>
      </c>
      <c r="V918" s="113">
        <f>SUM(V915:V917)</f>
        <v>44723.811499999996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3092.2750000000001</v>
      </c>
      <c r="U920" s="15">
        <f>T920-S920</f>
        <v>919.32499999999982</v>
      </c>
      <c r="V920" s="135">
        <f>N920-T920</f>
        <v>6937.7250000000004</v>
      </c>
      <c r="W920" s="103">
        <v>18561</v>
      </c>
      <c r="X920" s="103"/>
      <c r="Y920" s="135"/>
      <c r="Z920" s="114">
        <f>IF((DATEDIF(G920,Z$4,"m"))&gt;=120,120,(DATEDIF(G920,Z$4,"m")))</f>
        <v>37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2364.6083333333331</v>
      </c>
      <c r="U921" s="15">
        <f>T921-S921</f>
        <v>702.99166666666656</v>
      </c>
      <c r="V921" s="135">
        <f>N921-T921</f>
        <v>5305.3916666666664</v>
      </c>
      <c r="W921" s="103">
        <v>18561</v>
      </c>
      <c r="X921" s="103"/>
      <c r="Y921" s="135"/>
      <c r="Z921" s="114">
        <f>IF((DATEDIF(G921,Z$4,"m"))&gt;=120,120,(DATEDIF(G921,Z$4,"m")))</f>
        <v>37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5456.8833333333332</v>
      </c>
      <c r="U922" s="113">
        <f>SUM(U919:U921)</f>
        <v>1622.3166666666664</v>
      </c>
      <c r="V922" s="113">
        <f>SUM(V919:V921)</f>
        <v>12243.116666666667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219106.8998888889</v>
      </c>
      <c r="U924" s="115">
        <f>+U896+U900+U904+U913+U918+U922</f>
        <v>58662.326861111113</v>
      </c>
      <c r="V924" s="115">
        <f>+V896+V900+V904+V913+V918+V922</f>
        <v>359559.11811111105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62324.922439878203</v>
      </c>
      <c r="S926" s="294">
        <v>6182533.4359015655</v>
      </c>
      <c r="T926" s="294">
        <f>+T924+T892</f>
        <v>6649537.173656893</v>
      </c>
      <c r="U926" s="294">
        <f>+U924+U892</f>
        <v>467003.73775532673</v>
      </c>
      <c r="V926" s="294">
        <f>+V924+V892</f>
        <v>1873794.9104618225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1512.2406666666666</v>
      </c>
      <c r="U928" s="15">
        <f>T928-S928</f>
        <v>489.25433333333331</v>
      </c>
      <c r="V928" s="135">
        <f>N928-T928</f>
        <v>3826.0793333333331</v>
      </c>
      <c r="W928" s="104" t="s">
        <v>2339</v>
      </c>
      <c r="X928" s="136"/>
      <c r="Y928" s="135"/>
      <c r="Z928" s="114">
        <f>IF((DATEDIF(G928,Z$4,"m"))&gt;=120,120,(DATEDIF(G928,Z$4,"m")))</f>
        <v>34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1512.2406666666666</v>
      </c>
      <c r="U929" s="15">
        <f>T929-S929</f>
        <v>489.25433333333331</v>
      </c>
      <c r="V929" s="135">
        <f>N929-T929</f>
        <v>3826.0793333333331</v>
      </c>
      <c r="W929" s="104" t="s">
        <v>2339</v>
      </c>
      <c r="X929" s="136"/>
      <c r="Y929" s="135"/>
      <c r="Z929" s="114">
        <f>IF((DATEDIF(G929,Z$4,"m"))&gt;=120,120,(DATEDIF(G929,Z$4,"m")))</f>
        <v>34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3024.4813333333332</v>
      </c>
      <c r="U930" s="113">
        <f>SUM(U927:U929)</f>
        <v>978.50866666666661</v>
      </c>
      <c r="V930" s="113">
        <f>SUM(V927:V929)</f>
        <v>7652.1586666666662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4">(((N933)-1)/10)/12</f>
        <v>169.92818666666665</v>
      </c>
      <c r="S933" s="5">
        <v>3738.4201066666665</v>
      </c>
      <c r="T933" s="313">
        <f t="shared" ref="T933:T939" si="125">Z933*R933</f>
        <v>5607.6301599999997</v>
      </c>
      <c r="U933" s="15">
        <f t="shared" ref="U933:U939" si="126">T933-S933</f>
        <v>1869.2100533333332</v>
      </c>
      <c r="V933" s="135">
        <f t="shared" ref="V933:V939" si="127">N933-T933</f>
        <v>14784.752239999998</v>
      </c>
      <c r="W933" s="104" t="s">
        <v>2343</v>
      </c>
      <c r="X933" s="136"/>
      <c r="Y933" s="135"/>
      <c r="Z933" s="114">
        <f t="shared" ref="Z933:Z939" si="128">IF((DATEDIF(G933,Z$4,"m"))&gt;=120,120,(DATEDIF(G933,Z$4,"m")))</f>
        <v>33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4"/>
        <v>169.92818666666665</v>
      </c>
      <c r="S934" s="5">
        <v>3738.4201066666665</v>
      </c>
      <c r="T934" s="313">
        <f t="shared" si="125"/>
        <v>5607.6301599999997</v>
      </c>
      <c r="U934" s="15">
        <f t="shared" si="126"/>
        <v>1869.2100533333332</v>
      </c>
      <c r="V934" s="135">
        <f t="shared" si="127"/>
        <v>14784.752239999998</v>
      </c>
      <c r="W934" s="104" t="s">
        <v>2343</v>
      </c>
      <c r="X934" s="136"/>
      <c r="Y934" s="135"/>
      <c r="Z934" s="114">
        <f t="shared" si="128"/>
        <v>33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4"/>
        <v>169.92818666666665</v>
      </c>
      <c r="S935" s="5">
        <v>3738.4201066666665</v>
      </c>
      <c r="T935" s="313">
        <f t="shared" si="125"/>
        <v>5607.6301599999997</v>
      </c>
      <c r="U935" s="15">
        <f t="shared" si="126"/>
        <v>1869.2100533333332</v>
      </c>
      <c r="V935" s="135">
        <f t="shared" si="127"/>
        <v>14784.752239999998</v>
      </c>
      <c r="W935" s="104" t="s">
        <v>2343</v>
      </c>
      <c r="X935" s="136"/>
      <c r="Y935" s="135"/>
      <c r="Z935" s="114">
        <f t="shared" si="128"/>
        <v>33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4"/>
        <v>37.590891666666671</v>
      </c>
      <c r="S936" s="5">
        <v>826.99961666666672</v>
      </c>
      <c r="T936" s="313">
        <f t="shared" si="125"/>
        <v>1240.4994250000002</v>
      </c>
      <c r="U936" s="15">
        <f t="shared" si="126"/>
        <v>413.49980833333348</v>
      </c>
      <c r="V936" s="135">
        <f t="shared" si="127"/>
        <v>3271.4075750000002</v>
      </c>
      <c r="W936" s="104" t="s">
        <v>2343</v>
      </c>
      <c r="X936" s="136"/>
      <c r="Y936" s="135"/>
      <c r="Z936" s="114">
        <f t="shared" si="128"/>
        <v>33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4"/>
        <v>44.477666666666664</v>
      </c>
      <c r="S937" s="5">
        <v>978.50866666666661</v>
      </c>
      <c r="T937" s="313">
        <f t="shared" si="125"/>
        <v>1467.7629999999999</v>
      </c>
      <c r="U937" s="15">
        <f t="shared" si="126"/>
        <v>489.25433333333331</v>
      </c>
      <c r="V937" s="135">
        <f t="shared" si="127"/>
        <v>3870.5569999999998</v>
      </c>
      <c r="W937" s="104" t="s">
        <v>2343</v>
      </c>
      <c r="X937" s="136"/>
      <c r="Y937" s="135"/>
      <c r="Z937" s="114">
        <f t="shared" si="128"/>
        <v>33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4"/>
        <v>44.477666666666664</v>
      </c>
      <c r="S938" s="5">
        <v>978.50866666666661</v>
      </c>
      <c r="T938" s="313">
        <f t="shared" si="125"/>
        <v>1467.7629999999999</v>
      </c>
      <c r="U938" s="15">
        <f t="shared" si="126"/>
        <v>489.25433333333331</v>
      </c>
      <c r="V938" s="135">
        <f t="shared" si="127"/>
        <v>3870.5569999999998</v>
      </c>
      <c r="W938" s="104" t="s">
        <v>2343</v>
      </c>
      <c r="X938" s="136"/>
      <c r="Y938" s="135"/>
      <c r="Z938" s="114">
        <f t="shared" si="128"/>
        <v>33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4"/>
        <v>44.477666666666664</v>
      </c>
      <c r="S939" s="5">
        <v>978.50866666666661</v>
      </c>
      <c r="T939" s="313">
        <f t="shared" si="125"/>
        <v>1467.7629999999999</v>
      </c>
      <c r="U939" s="15">
        <f t="shared" si="126"/>
        <v>489.25433333333331</v>
      </c>
      <c r="V939" s="135">
        <f t="shared" si="127"/>
        <v>3870.5569999999998</v>
      </c>
      <c r="W939" s="104" t="s">
        <v>2343</v>
      </c>
      <c r="X939" s="136"/>
      <c r="Y939" s="135"/>
      <c r="Z939" s="114">
        <f t="shared" si="128"/>
        <v>33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22466.678904999997</v>
      </c>
      <c r="U940" s="113">
        <f>SUM(U932:U939)</f>
        <v>7488.8929683333326</v>
      </c>
      <c r="V940" s="113">
        <f>SUM(V932:V939)</f>
        <v>59237.33529499999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1913.6903333333335</v>
      </c>
      <c r="U943" s="15">
        <f>T943-S943</f>
        <v>751.80691666666667</v>
      </c>
      <c r="V943" s="135">
        <f>N943-T943</f>
        <v>6288.8396666666667</v>
      </c>
      <c r="W943" s="104" t="s">
        <v>2348</v>
      </c>
      <c r="X943" s="136"/>
      <c r="Y943" s="135"/>
      <c r="Z943" s="114">
        <f>IF((DATEDIF(G943,Z$4,"m"))&gt;=120,120,(DATEDIF(G943,Z$4,"m")))</f>
        <v>28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1913.6903333333335</v>
      </c>
      <c r="U944" s="113">
        <f>SUM(U943)</f>
        <v>751.80691666666667</v>
      </c>
      <c r="V944" s="113">
        <f>SUM(V943)</f>
        <v>6288.8396666666667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4238.0763749999996</v>
      </c>
      <c r="U946" s="15">
        <f>T946-S946</f>
        <v>1726.6237083333331</v>
      </c>
      <c r="V946" s="135">
        <f>N946-T946</f>
        <v>14598.818625</v>
      </c>
      <c r="W946" s="104" t="s">
        <v>2353</v>
      </c>
      <c r="X946" s="136"/>
      <c r="Y946" s="135"/>
      <c r="Z946" s="114">
        <f>IF((DATEDIF(G946,Z$4,"m"))&gt;=120,120,(DATEDIF(G946,Z$4,"m")))</f>
        <v>27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4238.0763749999996</v>
      </c>
      <c r="U947" s="15">
        <f>T947-S947</f>
        <v>1726.6237083333331</v>
      </c>
      <c r="V947" s="135">
        <f>N947-T947</f>
        <v>14598.818625</v>
      </c>
      <c r="W947" s="104" t="s">
        <v>2353</v>
      </c>
      <c r="X947" s="136"/>
      <c r="Y947" s="135"/>
      <c r="Z947" s="114">
        <f>IF((DATEDIF(G947,Z$4,"m"))&gt;=120,120,(DATEDIF(G947,Z$4,"m")))</f>
        <v>27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8476.1527499999993</v>
      </c>
      <c r="U948" s="113">
        <f>SUM(U946:U947)</f>
        <v>3453.2474166666661</v>
      </c>
      <c r="V948" s="113">
        <f>SUM(V946:V947)</f>
        <v>29197.63725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29">Z950*R950</f>
        <v>106114.84</v>
      </c>
      <c r="U950" s="15">
        <f t="shared" ref="U950:U964" si="130">T950-S950</f>
        <v>48635.968333333331</v>
      </c>
      <c r="V950" s="135">
        <f>N950-T950</f>
        <v>424460.36</v>
      </c>
      <c r="W950" s="104" t="s">
        <v>2358</v>
      </c>
      <c r="X950" s="136"/>
      <c r="Y950" s="135"/>
      <c r="Z950" s="114">
        <f>IF((DATEDIF(G950,Z$4,"m"))&gt;=120,120,(DATEDIF(G950,Z$4,"m")))</f>
        <v>24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29"/>
        <v>3699.8</v>
      </c>
      <c r="U951" s="15">
        <f t="shared" si="130"/>
        <v>1695.7416666666668</v>
      </c>
      <c r="V951" s="135">
        <f>N951-T951</f>
        <v>14800.2</v>
      </c>
      <c r="W951" s="104" t="s">
        <v>2363</v>
      </c>
      <c r="X951" s="136"/>
      <c r="Y951" s="135"/>
      <c r="Z951" s="114">
        <f>IF((DATEDIF(G951,Z$4,"m"))&gt;=120,120,(DATEDIF(G951,Z$4,"m")))</f>
        <v>24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29"/>
        <v>38196.400000000001</v>
      </c>
      <c r="U952" s="15">
        <f t="shared" si="130"/>
        <v>17506.683333333334</v>
      </c>
      <c r="V952" s="135">
        <f>N952-T952</f>
        <v>152786.6</v>
      </c>
      <c r="W952" s="104" t="s">
        <v>2367</v>
      </c>
      <c r="X952" s="136"/>
      <c r="Y952" s="135"/>
      <c r="Z952" s="114">
        <f>IF((DATEDIF(G952,Z$4,"m"))&gt;=120,120,(DATEDIF(G952,Z$4,"m")))</f>
        <v>24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1">(((N953)-1)/10)/12</f>
        <v>1591.5166666666667</v>
      </c>
      <c r="S953" s="5">
        <v>20689.716666666667</v>
      </c>
      <c r="T953" s="313">
        <f t="shared" si="129"/>
        <v>38196.400000000001</v>
      </c>
      <c r="U953" s="15">
        <f t="shared" si="130"/>
        <v>17506.683333333334</v>
      </c>
      <c r="V953" s="135">
        <f t="shared" ref="V953:V964" si="132">N953-T953</f>
        <v>152786.6</v>
      </c>
      <c r="W953" s="104" t="s">
        <v>2367</v>
      </c>
      <c r="X953" s="136"/>
      <c r="Y953" s="135"/>
      <c r="Z953" s="114">
        <f t="shared" ref="Z953:Z964" si="133">IF((DATEDIF(G953,Z$4,"m"))&gt;=120,120,(DATEDIF(G953,Z$4,"m")))</f>
        <v>24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1"/>
        <v>1591.5166666666667</v>
      </c>
      <c r="S954" s="5">
        <v>20689.716666666667</v>
      </c>
      <c r="T954" s="313">
        <f t="shared" si="129"/>
        <v>38196.400000000001</v>
      </c>
      <c r="U954" s="15">
        <f t="shared" si="130"/>
        <v>17506.683333333334</v>
      </c>
      <c r="V954" s="135">
        <f t="shared" si="132"/>
        <v>152786.6</v>
      </c>
      <c r="W954" s="104" t="s">
        <v>2367</v>
      </c>
      <c r="X954" s="136"/>
      <c r="Y954" s="135"/>
      <c r="Z954" s="114">
        <f t="shared" si="133"/>
        <v>24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1"/>
        <v>56.837666666666671</v>
      </c>
      <c r="S955" s="5">
        <v>738.8896666666667</v>
      </c>
      <c r="T955" s="313">
        <f t="shared" si="129"/>
        <v>1364.104</v>
      </c>
      <c r="U955" s="15">
        <f t="shared" si="130"/>
        <v>625.21433333333334</v>
      </c>
      <c r="V955" s="135">
        <f t="shared" si="132"/>
        <v>5457.4160000000002</v>
      </c>
      <c r="W955" s="104" t="s">
        <v>2367</v>
      </c>
      <c r="X955" s="136"/>
      <c r="Y955" s="135"/>
      <c r="Z955" s="114">
        <f t="shared" si="133"/>
        <v>24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1"/>
        <v>56.837666666666671</v>
      </c>
      <c r="S956" s="5">
        <v>738.8896666666667</v>
      </c>
      <c r="T956" s="313">
        <f t="shared" si="129"/>
        <v>1364.104</v>
      </c>
      <c r="U956" s="15">
        <f t="shared" si="130"/>
        <v>625.21433333333334</v>
      </c>
      <c r="V956" s="135">
        <f t="shared" si="132"/>
        <v>5457.4160000000002</v>
      </c>
      <c r="W956" s="104" t="s">
        <v>2367</v>
      </c>
      <c r="X956" s="136"/>
      <c r="Y956" s="135"/>
      <c r="Z956" s="114">
        <f t="shared" si="133"/>
        <v>24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1"/>
        <v>69.871833333333342</v>
      </c>
      <c r="S957" s="5">
        <v>908.33383333333347</v>
      </c>
      <c r="T957" s="313">
        <f t="shared" si="129"/>
        <v>1676.9240000000002</v>
      </c>
      <c r="U957" s="15">
        <f t="shared" si="130"/>
        <v>768.59016666666673</v>
      </c>
      <c r="V957" s="135">
        <f t="shared" si="132"/>
        <v>6708.6960000000008</v>
      </c>
      <c r="W957" s="104" t="s">
        <v>2367</v>
      </c>
      <c r="X957" s="136"/>
      <c r="Y957" s="135"/>
      <c r="Z957" s="114">
        <f t="shared" si="133"/>
        <v>24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1"/>
        <v>69.871833333333342</v>
      </c>
      <c r="S958" s="5">
        <v>908.33383333333347</v>
      </c>
      <c r="T958" s="313">
        <f t="shared" si="129"/>
        <v>1676.9240000000002</v>
      </c>
      <c r="U958" s="15">
        <f t="shared" si="130"/>
        <v>768.59016666666673</v>
      </c>
      <c r="V958" s="135">
        <f t="shared" si="132"/>
        <v>6708.6960000000008</v>
      </c>
      <c r="W958" s="104" t="s">
        <v>2367</v>
      </c>
      <c r="X958" s="136"/>
      <c r="Y958" s="135"/>
      <c r="Z958" s="114">
        <f t="shared" si="133"/>
        <v>24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1"/>
        <v>69.871833333333342</v>
      </c>
      <c r="S959" s="5">
        <v>908.33383333333347</v>
      </c>
      <c r="T959" s="313">
        <f t="shared" si="129"/>
        <v>1676.9240000000002</v>
      </c>
      <c r="U959" s="15">
        <f t="shared" si="130"/>
        <v>768.59016666666673</v>
      </c>
      <c r="V959" s="135">
        <f t="shared" si="132"/>
        <v>6708.6960000000008</v>
      </c>
      <c r="W959" s="104" t="s">
        <v>2367</v>
      </c>
      <c r="X959" s="136"/>
      <c r="Y959" s="135"/>
      <c r="Z959" s="114">
        <f t="shared" si="133"/>
        <v>24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1"/>
        <v>69.871833333333342</v>
      </c>
      <c r="S960" s="5">
        <v>908.33383333333347</v>
      </c>
      <c r="T960" s="313">
        <f t="shared" si="129"/>
        <v>1676.9240000000002</v>
      </c>
      <c r="U960" s="15">
        <f t="shared" si="130"/>
        <v>768.59016666666673</v>
      </c>
      <c r="V960" s="135">
        <f t="shared" si="132"/>
        <v>6708.6960000000008</v>
      </c>
      <c r="W960" s="104" t="s">
        <v>2367</v>
      </c>
      <c r="X960" s="136"/>
      <c r="Y960" s="135"/>
      <c r="Z960" s="114">
        <f t="shared" si="133"/>
        <v>24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1"/>
        <v>69.871833333333342</v>
      </c>
      <c r="S961" s="5">
        <v>908.33383333333347</v>
      </c>
      <c r="T961" s="313">
        <f t="shared" si="129"/>
        <v>1676.9240000000002</v>
      </c>
      <c r="U961" s="15">
        <f t="shared" si="130"/>
        <v>768.59016666666673</v>
      </c>
      <c r="V961" s="135">
        <f t="shared" si="132"/>
        <v>6708.6960000000008</v>
      </c>
      <c r="W961" s="104" t="s">
        <v>2367</v>
      </c>
      <c r="X961" s="136"/>
      <c r="Y961" s="135"/>
      <c r="Z961" s="114">
        <f t="shared" si="133"/>
        <v>24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1"/>
        <v>69.871833333333342</v>
      </c>
      <c r="S962" s="5">
        <v>908.33383333333347</v>
      </c>
      <c r="T962" s="313">
        <f t="shared" si="129"/>
        <v>1676.9240000000002</v>
      </c>
      <c r="U962" s="15">
        <f t="shared" si="130"/>
        <v>768.59016666666673</v>
      </c>
      <c r="V962" s="135">
        <f t="shared" si="132"/>
        <v>6708.6960000000008</v>
      </c>
      <c r="W962" s="104" t="s">
        <v>2367</v>
      </c>
      <c r="X962" s="136"/>
      <c r="Y962" s="135"/>
      <c r="Z962" s="114">
        <f t="shared" si="133"/>
        <v>24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1"/>
        <v>69.871833333333342</v>
      </c>
      <c r="S963" s="5">
        <v>908.33383333333347</v>
      </c>
      <c r="T963" s="313">
        <f t="shared" si="129"/>
        <v>1676.9240000000002</v>
      </c>
      <c r="U963" s="15">
        <f t="shared" si="130"/>
        <v>768.59016666666673</v>
      </c>
      <c r="V963" s="135">
        <f t="shared" si="132"/>
        <v>6708.6960000000008</v>
      </c>
      <c r="W963" s="104" t="s">
        <v>2367</v>
      </c>
      <c r="X963" s="136"/>
      <c r="Y963" s="135"/>
      <c r="Z963" s="114">
        <f t="shared" si="133"/>
        <v>24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1"/>
        <v>69.871833333333342</v>
      </c>
      <c r="S964" s="5">
        <v>908.33383333333347</v>
      </c>
      <c r="T964" s="313">
        <f t="shared" si="129"/>
        <v>1676.9240000000002</v>
      </c>
      <c r="U964" s="15">
        <f t="shared" si="130"/>
        <v>768.59016666666673</v>
      </c>
      <c r="V964" s="135">
        <f t="shared" si="132"/>
        <v>6708.6960000000008</v>
      </c>
      <c r="W964" s="104" t="s">
        <v>2367</v>
      </c>
      <c r="X964" s="136"/>
      <c r="Y964" s="135"/>
      <c r="Z964" s="114">
        <f t="shared" si="133"/>
        <v>24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240547.43999999997</v>
      </c>
      <c r="U965" s="109">
        <f>SUM(U950:U964)</f>
        <v>110250.90999999997</v>
      </c>
      <c r="V965" s="109">
        <f>SUM(V950:V964)</f>
        <v>962204.75999999989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276428.44332166662</v>
      </c>
      <c r="U967" s="115">
        <f>+U930+U940+U944+U948+U965</f>
        <v>122923.36596833331</v>
      </c>
      <c r="V967" s="115">
        <f>+V930+V940+V944+V948+V965</f>
        <v>1064580.7308783331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73499.773891544857</v>
      </c>
      <c r="S969" s="294">
        <v>6336038.5132548986</v>
      </c>
      <c r="T969" s="294">
        <f t="shared" ref="T969:U969" si="134">+T967+T926</f>
        <v>6925965.6169785596</v>
      </c>
      <c r="U969" s="294">
        <f t="shared" si="134"/>
        <v>589927.10372366</v>
      </c>
      <c r="V969" s="294">
        <f>+V967+V926</f>
        <v>2938375.6413401556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2809</v>
      </c>
      <c r="C971" s="97" t="s">
        <v>2810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2811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5">(((N971)-1)/10)/12</f>
        <v>213.43891666666664</v>
      </c>
      <c r="S971" s="5">
        <v>1920.9502499999999</v>
      </c>
      <c r="T971" s="313">
        <f t="shared" ref="T971:T973" si="136">Z971*R971</f>
        <v>4268.7783333333327</v>
      </c>
      <c r="U971" s="15">
        <f t="shared" ref="U971:U973" si="137">T971-S971</f>
        <v>2347.8280833333329</v>
      </c>
      <c r="V971" s="135">
        <f t="shared" ref="V971:V972" si="138">N971-T971</f>
        <v>21344.891666666666</v>
      </c>
      <c r="W971" s="104" t="s">
        <v>2367</v>
      </c>
      <c r="X971" s="136"/>
      <c r="Y971" s="135"/>
      <c r="Z971" s="114">
        <f t="shared" ref="Z971:Z973" si="139">IF((DATEDIF(G971,Z$4,"m"))&gt;=120,120,(DATEDIF(G971,Z$4,"m")))</f>
        <v>20</v>
      </c>
    </row>
    <row r="972" spans="1:26" s="103" customFormat="1" ht="14.25" customHeight="1" x14ac:dyDescent="0.25">
      <c r="A972" s="97"/>
      <c r="B972" s="98" t="s">
        <v>2809</v>
      </c>
      <c r="C972" s="97" t="s">
        <v>2810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2811</v>
      </c>
      <c r="M972" s="97" t="s">
        <v>796</v>
      </c>
      <c r="N972" s="30">
        <v>25613.67</v>
      </c>
      <c r="O972" s="102"/>
      <c r="Q972" s="103">
        <v>10</v>
      </c>
      <c r="R972" s="30">
        <f t="shared" si="135"/>
        <v>213.43891666666664</v>
      </c>
      <c r="S972" s="5">
        <v>1920.9502499999999</v>
      </c>
      <c r="T972" s="313">
        <f t="shared" si="136"/>
        <v>4268.7783333333327</v>
      </c>
      <c r="U972" s="15">
        <f t="shared" si="137"/>
        <v>2347.8280833333329</v>
      </c>
      <c r="V972" s="135">
        <f t="shared" si="138"/>
        <v>21344.891666666666</v>
      </c>
      <c r="W972" s="104" t="s">
        <v>2367</v>
      </c>
      <c r="X972" s="136"/>
      <c r="Y972" s="135"/>
      <c r="Z972" s="114">
        <f t="shared" si="139"/>
        <v>20</v>
      </c>
    </row>
    <row r="973" spans="1:26" s="103" customFormat="1" ht="14.25" customHeight="1" x14ac:dyDescent="0.25">
      <c r="A973" s="97"/>
      <c r="B973" s="98" t="s">
        <v>2812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2813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5"/>
        <v>344.43366666666662</v>
      </c>
      <c r="S973" s="5">
        <v>3099.9029999999998</v>
      </c>
      <c r="T973" s="313">
        <f t="shared" si="136"/>
        <v>6888.6733333333323</v>
      </c>
      <c r="U973" s="15">
        <f t="shared" si="137"/>
        <v>3788.7703333333325</v>
      </c>
      <c r="V973" s="135">
        <f>N973-T973</f>
        <v>34444.366666666669</v>
      </c>
      <c r="W973" s="104" t="s">
        <v>2367</v>
      </c>
      <c r="X973" s="136"/>
      <c r="Y973" s="135"/>
      <c r="Z973" s="114">
        <f t="shared" si="139"/>
        <v>20</v>
      </c>
    </row>
    <row r="974" spans="1:26" x14ac:dyDescent="0.25">
      <c r="B974" s="105" t="s">
        <v>2808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0">SUM(T971:T973)</f>
        <v>15426.229999999998</v>
      </c>
      <c r="U974" s="109">
        <f t="shared" si="140"/>
        <v>8484.4264999999978</v>
      </c>
      <c r="V974" s="109">
        <f t="shared" si="140"/>
        <v>77134.149999999994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2877</v>
      </c>
      <c r="C976" s="97"/>
      <c r="D976" s="97"/>
      <c r="E976" s="97" t="s">
        <v>2880</v>
      </c>
      <c r="F976" s="97" t="s">
        <v>2878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2879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1236.0558333333333</v>
      </c>
      <c r="U976" s="15">
        <f t="shared" ref="U976" si="141">T976-S976</f>
        <v>799.80083333333334</v>
      </c>
      <c r="V976" s="135">
        <f>N976-T976</f>
        <v>7490.0441666666666</v>
      </c>
      <c r="W976" s="104"/>
      <c r="X976" s="136"/>
      <c r="Y976" s="135"/>
      <c r="Z976" s="114">
        <f t="shared" ref="Z976" si="142">IF((DATEDIF(G976,Z$4,"m"))&gt;=120,120,(DATEDIF(G976,Z$4,"m")))</f>
        <v>17</v>
      </c>
    </row>
    <row r="977" spans="1:26" x14ac:dyDescent="0.25">
      <c r="B977" s="105" t="s">
        <v>2876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3">SUM(T976)</f>
        <v>1236.0558333333333</v>
      </c>
      <c r="U977" s="109">
        <f t="shared" si="143"/>
        <v>799.80083333333334</v>
      </c>
      <c r="V977" s="109">
        <f t="shared" si="143"/>
        <v>7490.0441666666666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2887</v>
      </c>
      <c r="C979" s="97" t="s">
        <v>2889</v>
      </c>
      <c r="D979" s="97"/>
      <c r="E979" s="97"/>
      <c r="F979" s="97" t="s">
        <v>2878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2888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4">Z979*R979</f>
        <v>292.53333333333336</v>
      </c>
      <c r="U979" s="15">
        <f t="shared" ref="U979:U980" si="145">T979-S979</f>
        <v>201.11666666666667</v>
      </c>
      <c r="V979" s="135">
        <f t="shared" ref="V979" si="146">N979-T979</f>
        <v>1902.4666666666667</v>
      </c>
      <c r="W979" s="104" t="s">
        <v>2367</v>
      </c>
      <c r="X979" s="136"/>
      <c r="Y979" s="135"/>
      <c r="Z979" s="114">
        <f t="shared" ref="Z979:Z980" si="147">IF((DATEDIF(G979,Z$4,"m"))&gt;=120,120,(DATEDIF(G979,Z$4,"m")))</f>
        <v>16</v>
      </c>
    </row>
    <row r="980" spans="1:26" s="103" customFormat="1" ht="14.25" customHeight="1" x14ac:dyDescent="0.25">
      <c r="A980" s="97"/>
      <c r="B980" s="98" t="s">
        <v>2887</v>
      </c>
      <c r="C980" s="97" t="s">
        <v>2889</v>
      </c>
      <c r="D980" s="97"/>
      <c r="E980" s="97"/>
      <c r="F980" s="97" t="s">
        <v>2878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2888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48">(((N980)-1)/10)/12</f>
        <v>18.283333333333335</v>
      </c>
      <c r="S980" s="5">
        <v>91.416666666666671</v>
      </c>
      <c r="T980" s="313">
        <f t="shared" si="144"/>
        <v>292.53333333333336</v>
      </c>
      <c r="U980" s="15">
        <f t="shared" si="145"/>
        <v>201.11666666666667</v>
      </c>
      <c r="V980" s="135">
        <f>N980-T980</f>
        <v>1902.4666666666667</v>
      </c>
      <c r="W980" s="104" t="s">
        <v>2367</v>
      </c>
      <c r="X980" s="136"/>
      <c r="Y980" s="135"/>
      <c r="Z980" s="114">
        <f t="shared" si="147"/>
        <v>16</v>
      </c>
    </row>
    <row r="981" spans="1:26" x14ac:dyDescent="0.25">
      <c r="B981" s="105" t="s">
        <v>2890</v>
      </c>
      <c r="N981" s="109">
        <f>SUBTOTAL(9,N979:N980)</f>
        <v>4390</v>
      </c>
      <c r="O981" s="109">
        <f t="shared" ref="O981:V981" si="149">SUBTOTAL(9,O979:O980)</f>
        <v>0</v>
      </c>
      <c r="P981" s="109">
        <f t="shared" si="149"/>
        <v>0</v>
      </c>
      <c r="Q981" s="109"/>
      <c r="R981" s="109">
        <f t="shared" si="149"/>
        <v>36.56666666666667</v>
      </c>
      <c r="S981" s="109">
        <v>182.83333333333334</v>
      </c>
      <c r="T981" s="109">
        <f t="shared" si="149"/>
        <v>585.06666666666672</v>
      </c>
      <c r="U981" s="109">
        <f>SUBTOTAL(9,U979:U980)</f>
        <v>402.23333333333335</v>
      </c>
      <c r="V981" s="109">
        <f t="shared" si="149"/>
        <v>3804.9333333333334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2891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2895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0">(((N983)-1)/10)/12</f>
        <v>40.859000000000002</v>
      </c>
      <c r="S983" s="5">
        <v>163.43600000000001</v>
      </c>
      <c r="T983" s="313">
        <f t="shared" ref="T983:T984" si="151">Z983*R983</f>
        <v>612.88499999999999</v>
      </c>
      <c r="U983" s="15">
        <f t="shared" ref="U983:U984" si="152">T983-S983</f>
        <v>449.44899999999996</v>
      </c>
      <c r="V983" s="135">
        <f t="shared" ref="V983" si="153">N983-T983</f>
        <v>4291.1949999999997</v>
      </c>
      <c r="W983" s="104" t="s">
        <v>2367</v>
      </c>
      <c r="X983" s="136"/>
      <c r="Y983" s="135"/>
      <c r="Z983" s="114">
        <f t="shared" ref="Z983:Z984" si="154">IF((DATEDIF(G983,Z$4,"m"))&gt;=120,120,(DATEDIF(G983,Z$4,"m")))</f>
        <v>15</v>
      </c>
    </row>
    <row r="984" spans="1:26" s="103" customFormat="1" ht="14.25" customHeight="1" x14ac:dyDescent="0.25">
      <c r="A984" s="97"/>
      <c r="B984" s="98" t="s">
        <v>2891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2895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1"/>
        <v>612.88499999999999</v>
      </c>
      <c r="U984" s="15">
        <f t="shared" si="152"/>
        <v>449.44899999999996</v>
      </c>
      <c r="V984" s="135">
        <f>N984-T984</f>
        <v>4291.1949999999997</v>
      </c>
      <c r="W984" s="104" t="s">
        <v>2367</v>
      </c>
      <c r="X984" s="136"/>
      <c r="Y984" s="135"/>
      <c r="Z984" s="114">
        <f t="shared" si="154"/>
        <v>15</v>
      </c>
    </row>
    <row r="985" spans="1:26" x14ac:dyDescent="0.25">
      <c r="B985" s="98" t="s">
        <v>2892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2895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5">(((N985)-1)/10)/12</f>
        <v>15.017000000000001</v>
      </c>
      <c r="S985" s="5">
        <v>60.068000000000005</v>
      </c>
      <c r="T985" s="313">
        <f t="shared" ref="T985:T988" si="156">Z985*R985</f>
        <v>225.25500000000002</v>
      </c>
      <c r="U985" s="15">
        <f t="shared" ref="U985:U988" si="157">T985-S985</f>
        <v>165.18700000000001</v>
      </c>
      <c r="V985" s="135">
        <f t="shared" ref="V985:V988" si="158">N985-T985</f>
        <v>1577.7849999999999</v>
      </c>
      <c r="W985" s="104" t="s">
        <v>2367</v>
      </c>
      <c r="X985" s="136"/>
      <c r="Y985" s="135"/>
      <c r="Z985" s="114">
        <f t="shared" ref="Z985:Z988" si="159">IF((DATEDIF(G985,Z$4,"m"))&gt;=120,120,(DATEDIF(G985,Z$4,"m")))</f>
        <v>15</v>
      </c>
    </row>
    <row r="986" spans="1:26" x14ac:dyDescent="0.25">
      <c r="B986" s="98" t="s">
        <v>2892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2895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5"/>
        <v>15.017000000000001</v>
      </c>
      <c r="S986" s="5">
        <v>60.068000000000005</v>
      </c>
      <c r="T986" s="313">
        <f t="shared" si="156"/>
        <v>225.25500000000002</v>
      </c>
      <c r="U986" s="15">
        <f t="shared" si="157"/>
        <v>165.18700000000001</v>
      </c>
      <c r="V986" s="135">
        <f t="shared" si="158"/>
        <v>1577.7849999999999</v>
      </c>
      <c r="W986" s="104" t="s">
        <v>2367</v>
      </c>
      <c r="X986" s="136"/>
      <c r="Y986" s="135"/>
      <c r="Z986" s="114">
        <f t="shared" si="159"/>
        <v>15</v>
      </c>
    </row>
    <row r="987" spans="1:26" x14ac:dyDescent="0.25">
      <c r="B987" s="98" t="s">
        <v>2893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2895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5"/>
        <v>36.060333333333332</v>
      </c>
      <c r="S987" s="5">
        <v>144.24133333333333</v>
      </c>
      <c r="T987" s="313">
        <f t="shared" si="156"/>
        <v>540.90499999999997</v>
      </c>
      <c r="U987" s="15">
        <f t="shared" si="157"/>
        <v>396.66366666666664</v>
      </c>
      <c r="V987" s="135">
        <f t="shared" si="158"/>
        <v>3787.335</v>
      </c>
      <c r="W987" s="104" t="s">
        <v>2367</v>
      </c>
      <c r="X987" s="136"/>
      <c r="Y987" s="135"/>
      <c r="Z987" s="114">
        <f t="shared" si="159"/>
        <v>15</v>
      </c>
    </row>
    <row r="988" spans="1:26" x14ac:dyDescent="0.25">
      <c r="B988" s="98" t="s">
        <v>2893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2895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5"/>
        <v>36.060333333333332</v>
      </c>
      <c r="S988" s="5">
        <v>144.24133333333333</v>
      </c>
      <c r="T988" s="313">
        <f t="shared" si="156"/>
        <v>540.90499999999997</v>
      </c>
      <c r="U988" s="15">
        <f t="shared" si="157"/>
        <v>396.66366666666664</v>
      </c>
      <c r="V988" s="135">
        <f t="shared" si="158"/>
        <v>3787.335</v>
      </c>
      <c r="W988" s="104" t="s">
        <v>2367</v>
      </c>
      <c r="X988" s="136"/>
      <c r="Y988" s="135"/>
      <c r="Z988" s="114">
        <f t="shared" si="159"/>
        <v>15</v>
      </c>
    </row>
    <row r="989" spans="1:26" x14ac:dyDescent="0.25">
      <c r="B989" s="105" t="s">
        <v>2894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0">SUBTOTAL(9,T983:T988)</f>
        <v>2758.09</v>
      </c>
      <c r="U989" s="109">
        <f t="shared" si="160"/>
        <v>2022.5993333333331</v>
      </c>
      <c r="V989" s="109">
        <f t="shared" si="160"/>
        <v>19312.629999999997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2896</v>
      </c>
      <c r="C991" s="97" t="s">
        <v>2897</v>
      </c>
      <c r="D991" s="97"/>
      <c r="E991" s="97"/>
      <c r="F991" s="97" t="s">
        <v>2898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2899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1515.9666666666669</v>
      </c>
      <c r="U991" s="15">
        <f t="shared" ref="U991" si="161">T991-S991</f>
        <v>1191.1166666666668</v>
      </c>
      <c r="V991" s="135">
        <f>N991-T991</f>
        <v>11479.033333333333</v>
      </c>
      <c r="W991" s="104"/>
      <c r="X991" s="136"/>
      <c r="Y991" s="135"/>
      <c r="Z991" s="114">
        <f t="shared" ref="Z991" si="162">IF((DATEDIF(G991,Z$4,"m"))&gt;=120,120,(DATEDIF(G991,Z$4,"m")))</f>
        <v>14</v>
      </c>
    </row>
    <row r="992" spans="1:26" x14ac:dyDescent="0.25">
      <c r="B992" s="105" t="s">
        <v>2900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3">SUM(T991)</f>
        <v>1515.9666666666669</v>
      </c>
      <c r="U992" s="109">
        <f t="shared" si="163"/>
        <v>1191.1166666666668</v>
      </c>
      <c r="V992" s="109">
        <f t="shared" si="163"/>
        <v>11479.033333333333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2902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2907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4">Z994*R994</f>
        <v>572.58499999999992</v>
      </c>
      <c r="U994" s="15">
        <f t="shared" ref="U994:U998" si="165">T994-S994</f>
        <v>484.49499999999995</v>
      </c>
      <c r="V994" s="135">
        <f>N994-T994</f>
        <v>4713.8149999999996</v>
      </c>
      <c r="W994" s="104" t="s">
        <v>2367</v>
      </c>
      <c r="X994" s="136"/>
      <c r="Y994" s="135"/>
      <c r="Z994" s="114">
        <f t="shared" ref="Z994:Z998" si="166">IF((DATEDIF(G994,Z$4,"m"))&gt;=120,120,(DATEDIF(G994,Z$4,"m")))</f>
        <v>13</v>
      </c>
    </row>
    <row r="995" spans="1:26" x14ac:dyDescent="0.25">
      <c r="B995" s="98" t="s">
        <v>2903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2907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7">(((N995)-1)/10)/12</f>
        <v>66.858333333333334</v>
      </c>
      <c r="S995" s="5">
        <v>133.71666666666667</v>
      </c>
      <c r="T995" s="313">
        <f t="shared" si="164"/>
        <v>869.1583333333333</v>
      </c>
      <c r="U995" s="15">
        <f t="shared" si="165"/>
        <v>735.44166666666661</v>
      </c>
      <c r="V995" s="135">
        <f t="shared" ref="V995:V998" si="168">N995-T995</f>
        <v>7154.8416666666672</v>
      </c>
      <c r="W995" s="104" t="s">
        <v>2367</v>
      </c>
      <c r="X995" s="136"/>
      <c r="Y995" s="135"/>
      <c r="Z995" s="114">
        <f t="shared" si="166"/>
        <v>13</v>
      </c>
    </row>
    <row r="996" spans="1:26" x14ac:dyDescent="0.25">
      <c r="B996" s="98" t="s">
        <v>2904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2907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7"/>
        <v>30.593</v>
      </c>
      <c r="S996" s="5">
        <v>61.186</v>
      </c>
      <c r="T996" s="313">
        <f t="shared" si="164"/>
        <v>397.709</v>
      </c>
      <c r="U996" s="15">
        <f t="shared" si="165"/>
        <v>336.52300000000002</v>
      </c>
      <c r="V996" s="135">
        <f t="shared" si="168"/>
        <v>3274.451</v>
      </c>
      <c r="W996" s="104" t="s">
        <v>2367</v>
      </c>
      <c r="X996" s="136"/>
      <c r="Y996" s="135"/>
      <c r="Z996" s="114">
        <f t="shared" si="166"/>
        <v>13</v>
      </c>
    </row>
    <row r="997" spans="1:26" x14ac:dyDescent="0.25">
      <c r="B997" s="98" t="s">
        <v>2905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2907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7"/>
        <v>93.093666666666664</v>
      </c>
      <c r="S997" s="5">
        <v>186.18733333333333</v>
      </c>
      <c r="T997" s="313">
        <f t="shared" si="164"/>
        <v>1210.2176666666667</v>
      </c>
      <c r="U997" s="15">
        <f t="shared" si="165"/>
        <v>1024.0303333333334</v>
      </c>
      <c r="V997" s="135">
        <f t="shared" si="168"/>
        <v>9962.0223333333324</v>
      </c>
      <c r="W997" s="104" t="s">
        <v>2367</v>
      </c>
      <c r="X997" s="136"/>
      <c r="Y997" s="135"/>
      <c r="Z997" s="114">
        <f t="shared" si="166"/>
        <v>13</v>
      </c>
    </row>
    <row r="998" spans="1:26" x14ac:dyDescent="0.25">
      <c r="B998" s="98" t="s">
        <v>2906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2907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7"/>
        <v>34.801666666666669</v>
      </c>
      <c r="S998" s="5">
        <v>69.603333333333339</v>
      </c>
      <c r="T998" s="313">
        <f t="shared" si="164"/>
        <v>452.42166666666668</v>
      </c>
      <c r="U998" s="15">
        <f t="shared" si="165"/>
        <v>382.81833333333333</v>
      </c>
      <c r="V998" s="135">
        <f t="shared" si="168"/>
        <v>3724.7783333333332</v>
      </c>
      <c r="W998" s="104" t="s">
        <v>2367</v>
      </c>
      <c r="X998" s="136"/>
      <c r="Y998" s="135"/>
      <c r="Z998" s="114">
        <f t="shared" si="166"/>
        <v>13</v>
      </c>
    </row>
    <row r="999" spans="1:26" x14ac:dyDescent="0.25">
      <c r="B999" s="105" t="s">
        <v>2901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3502.0916666666667</v>
      </c>
      <c r="U999" s="109">
        <f>SUBTOTAL(9,U994:U998)</f>
        <v>2963.3083333333329</v>
      </c>
      <c r="V999" s="109">
        <f>SUBTOTAL(9,V994:V998)</f>
        <v>28829.908333333329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2908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2910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183.98</v>
      </c>
      <c r="U1001" s="15">
        <f t="shared" ref="U1001" si="169">T1001-S1001</f>
        <v>168.64833333333331</v>
      </c>
      <c r="V1001" s="135">
        <f>N1001-T1001</f>
        <v>1656.82</v>
      </c>
      <c r="W1001" s="104"/>
      <c r="X1001" s="136"/>
      <c r="Y1001" s="135"/>
      <c r="Z1001" s="114">
        <f t="shared" ref="Z1001" si="170">IF((DATEDIF(G1001,Z$4,"m"))&gt;=120,120,(DATEDIF(G1001,Z$4,"m")))</f>
        <v>12</v>
      </c>
    </row>
    <row r="1002" spans="1:26" x14ac:dyDescent="0.25">
      <c r="B1002" s="105" t="s">
        <v>2909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1">SUM(T1001)</f>
        <v>183.98</v>
      </c>
      <c r="U1002" s="109">
        <f t="shared" si="171"/>
        <v>168.64833333333331</v>
      </c>
      <c r="V1002" s="109">
        <f t="shared" si="171"/>
        <v>1656.82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2748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25207.480833333331</v>
      </c>
      <c r="U1004" s="115">
        <f>+U974+U977+U981+U989+U992+U999+U1002</f>
        <v>16032.13333333333</v>
      </c>
      <c r="V1004" s="115">
        <f>+V974+V977+V981+V989+V992+V999+V1002</f>
        <v>149707.51916666664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2939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2910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706.3672499999999</v>
      </c>
      <c r="U1007" s="15">
        <f>T1007-S1007</f>
        <v>706.3672499999999</v>
      </c>
      <c r="V1007" s="135">
        <f>N1007-T1007</f>
        <v>8712.8627500000002</v>
      </c>
      <c r="Z1007" s="114">
        <f t="shared" ref="Z1007" si="172">IF((DATEDIF(G1007,Z$4,"m"))&gt;=120,120,(DATEDIF(G1007,Z$4,"m")))</f>
        <v>9</v>
      </c>
    </row>
    <row r="1008" spans="1:26" x14ac:dyDescent="0.25">
      <c r="B1008" s="105" t="s">
        <v>2942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706.3672499999999</v>
      </c>
      <c r="U1008" s="109">
        <f t="shared" ref="U1008:V1008" si="173">SUM(U1007)</f>
        <v>706.3672499999999</v>
      </c>
      <c r="V1008" s="109">
        <f t="shared" si="173"/>
        <v>8712.8627500000002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s="103" customFormat="1" ht="14.25" customHeight="1" x14ac:dyDescent="0.25">
      <c r="A1010" s="97"/>
      <c r="B1010" s="98" t="s">
        <v>2355</v>
      </c>
      <c r="C1010" s="97" t="s">
        <v>28</v>
      </c>
      <c r="D1010" s="97"/>
      <c r="E1010" s="97"/>
      <c r="F1010" s="40" t="s">
        <v>2356</v>
      </c>
      <c r="G1010" s="234">
        <v>42468</v>
      </c>
      <c r="H1010" s="302">
        <v>8</v>
      </c>
      <c r="I1010" s="302">
        <v>4</v>
      </c>
      <c r="J1010" s="70">
        <v>2016</v>
      </c>
      <c r="K1010" s="40" t="s">
        <v>56</v>
      </c>
      <c r="L1010" s="40" t="s">
        <v>2561</v>
      </c>
      <c r="M1010" s="97" t="s">
        <v>796</v>
      </c>
      <c r="N1010" s="30">
        <v>18071.7</v>
      </c>
      <c r="O1010" s="102"/>
      <c r="Q1010" s="103">
        <v>10</v>
      </c>
      <c r="R1010" s="30">
        <f>(((N1010)-1)/10)/12</f>
        <v>150.58916666666667</v>
      </c>
      <c r="S1010" s="5">
        <v>0</v>
      </c>
      <c r="T1010" s="313">
        <f t="shared" ref="T1010" si="174">Z1010*R1010</f>
        <v>1054.1241666666667</v>
      </c>
      <c r="U1010" s="15">
        <f t="shared" ref="U1010" si="175">T1010-S1010</f>
        <v>1054.1241666666667</v>
      </c>
      <c r="V1010" s="135">
        <f>N1010-T1010</f>
        <v>17017.575833333332</v>
      </c>
      <c r="W1010" s="104" t="s">
        <v>2945</v>
      </c>
      <c r="X1010" s="136"/>
      <c r="Y1010" s="135"/>
      <c r="Z1010" s="114">
        <f>IF((DATEDIF(G1010,Z$4,"m"))&gt;=120,120,(DATEDIF(G1010,Z$4,"m")))</f>
        <v>7</v>
      </c>
    </row>
    <row r="1011" spans="1:26" x14ac:dyDescent="0.25">
      <c r="B1011" s="105" t="s">
        <v>2944</v>
      </c>
      <c r="M1011" s="109"/>
      <c r="N1011" s="109">
        <f>SUBTOTAL(9,N1010)</f>
        <v>18071.7</v>
      </c>
      <c r="O1011" s="282"/>
      <c r="P1011" s="109"/>
      <c r="Q1011" s="103"/>
      <c r="R1011" s="109">
        <f>SUM(R1010)</f>
        <v>150.58916666666667</v>
      </c>
      <c r="S1011" s="109">
        <v>0</v>
      </c>
      <c r="T1011" s="109">
        <f>SUM(T1010)</f>
        <v>1054.1241666666667</v>
      </c>
      <c r="U1011" s="109">
        <f t="shared" ref="U1011:V1011" si="176">SUM(U1010)</f>
        <v>1054.1241666666667</v>
      </c>
      <c r="V1011" s="109">
        <f t="shared" si="176"/>
        <v>17017.575833333332</v>
      </c>
      <c r="Z1011" s="114"/>
    </row>
    <row r="1012" spans="1:26" x14ac:dyDescent="0.25">
      <c r="B1012" s="105"/>
      <c r="M1012" s="297"/>
      <c r="N1012" s="297"/>
      <c r="O1012" s="282"/>
      <c r="P1012" s="297"/>
      <c r="Q1012" s="103"/>
      <c r="R1012" s="297"/>
      <c r="S1012" s="297"/>
      <c r="T1012" s="297"/>
      <c r="U1012" s="297"/>
      <c r="V1012" s="297"/>
      <c r="Z1012" s="114"/>
    </row>
    <row r="1013" spans="1:26" s="103" customFormat="1" ht="14.25" customHeight="1" x14ac:dyDescent="0.25">
      <c r="A1013" s="97"/>
      <c r="B1013" s="98" t="s">
        <v>2952</v>
      </c>
      <c r="C1013" s="97"/>
      <c r="D1013" s="97"/>
      <c r="E1013" s="97"/>
      <c r="F1013" s="97" t="s">
        <v>2337</v>
      </c>
      <c r="G1013" s="234">
        <v>42549</v>
      </c>
      <c r="H1013" s="302">
        <v>28</v>
      </c>
      <c r="I1013" s="302">
        <v>6</v>
      </c>
      <c r="J1013" s="70">
        <v>2016</v>
      </c>
      <c r="K1013" s="40" t="s">
        <v>56</v>
      </c>
      <c r="L1013" s="40" t="s">
        <v>2953</v>
      </c>
      <c r="M1013" s="97" t="s">
        <v>796</v>
      </c>
      <c r="N1013" s="30">
        <v>4814.3999999999996</v>
      </c>
      <c r="O1013" s="102"/>
      <c r="Q1013" s="103">
        <v>10</v>
      </c>
      <c r="R1013" s="30">
        <f t="shared" ref="R1013" si="177">(((N1013)-1)/10)/12</f>
        <v>40.111666666666665</v>
      </c>
      <c r="S1013" s="5">
        <v>0</v>
      </c>
      <c r="T1013" s="313">
        <f t="shared" ref="T1013" si="178">Z1013*R1013</f>
        <v>200.55833333333334</v>
      </c>
      <c r="U1013" s="15">
        <f t="shared" ref="U1013" si="179">T1013-S1013</f>
        <v>200.55833333333334</v>
      </c>
      <c r="V1013" s="135">
        <f t="shared" ref="V1013" si="180">N1013-T1013</f>
        <v>4613.8416666666662</v>
      </c>
      <c r="W1013" s="104"/>
      <c r="X1013" s="136"/>
      <c r="Y1013" s="135"/>
      <c r="Z1013" s="114">
        <f t="shared" ref="Z1013" si="181">IF((DATEDIF(G1013,Z$4,"m"))&gt;=120,120,(DATEDIF(G1013,Z$4,"m")))</f>
        <v>5</v>
      </c>
    </row>
    <row r="1014" spans="1:26" s="103" customFormat="1" ht="14.25" customHeight="1" x14ac:dyDescent="0.25">
      <c r="A1014" s="97"/>
      <c r="B1014" s="98" t="s">
        <v>2952</v>
      </c>
      <c r="C1014" s="97"/>
      <c r="D1014" s="97"/>
      <c r="E1014" s="97"/>
      <c r="F1014" s="97" t="s">
        <v>2337</v>
      </c>
      <c r="G1014" s="234">
        <v>42549</v>
      </c>
      <c r="H1014" s="302">
        <v>28</v>
      </c>
      <c r="I1014" s="302">
        <v>6</v>
      </c>
      <c r="J1014" s="70">
        <v>2016</v>
      </c>
      <c r="K1014" s="40" t="s">
        <v>56</v>
      </c>
      <c r="L1014" s="40" t="s">
        <v>2953</v>
      </c>
      <c r="M1014" s="97" t="s">
        <v>796</v>
      </c>
      <c r="N1014" s="30">
        <v>4814.3999999999996</v>
      </c>
      <c r="O1014" s="102"/>
      <c r="Q1014" s="103">
        <v>10</v>
      </c>
      <c r="R1014" s="30">
        <f t="shared" ref="R1014:R1016" si="182">(((N1014)-1)/10)/12</f>
        <v>40.111666666666665</v>
      </c>
      <c r="S1014" s="5">
        <v>0</v>
      </c>
      <c r="T1014" s="313">
        <f t="shared" ref="T1014:T1016" si="183">Z1014*R1014</f>
        <v>200.55833333333334</v>
      </c>
      <c r="U1014" s="15">
        <f t="shared" ref="U1014:U1016" si="184">T1014-S1014</f>
        <v>200.55833333333334</v>
      </c>
      <c r="V1014" s="135">
        <f t="shared" ref="V1014:V1016" si="185">N1014-T1014</f>
        <v>4613.8416666666662</v>
      </c>
      <c r="W1014" s="104"/>
      <c r="X1014" s="136"/>
      <c r="Y1014" s="135"/>
      <c r="Z1014" s="114">
        <f t="shared" ref="Z1014:Z1016" si="186">IF((DATEDIF(G1014,Z$4,"m"))&gt;=120,120,(DATEDIF(G1014,Z$4,"m")))</f>
        <v>5</v>
      </c>
    </row>
    <row r="1015" spans="1:26" s="103" customFormat="1" ht="14.25" customHeight="1" x14ac:dyDescent="0.25">
      <c r="A1015" s="97"/>
      <c r="B1015" s="98" t="s">
        <v>2952</v>
      </c>
      <c r="C1015" s="97"/>
      <c r="D1015" s="97"/>
      <c r="E1015" s="97"/>
      <c r="F1015" s="97" t="s">
        <v>2337</v>
      </c>
      <c r="G1015" s="234">
        <v>42549</v>
      </c>
      <c r="H1015" s="302">
        <v>28</v>
      </c>
      <c r="I1015" s="302">
        <v>6</v>
      </c>
      <c r="J1015" s="70">
        <v>2016</v>
      </c>
      <c r="K1015" s="40" t="s">
        <v>56</v>
      </c>
      <c r="L1015" s="40" t="s">
        <v>2953</v>
      </c>
      <c r="M1015" s="97" t="s">
        <v>796</v>
      </c>
      <c r="N1015" s="30">
        <v>4814.3999999999996</v>
      </c>
      <c r="O1015" s="102"/>
      <c r="Q1015" s="103">
        <v>10</v>
      </c>
      <c r="R1015" s="30">
        <f t="shared" si="182"/>
        <v>40.111666666666665</v>
      </c>
      <c r="S1015" s="5">
        <v>0</v>
      </c>
      <c r="T1015" s="313">
        <f t="shared" si="183"/>
        <v>200.55833333333334</v>
      </c>
      <c r="U1015" s="15">
        <f t="shared" si="184"/>
        <v>200.55833333333334</v>
      </c>
      <c r="V1015" s="135">
        <f t="shared" si="185"/>
        <v>4613.8416666666662</v>
      </c>
      <c r="W1015" s="104"/>
      <c r="X1015" s="136"/>
      <c r="Y1015" s="135"/>
      <c r="Z1015" s="114">
        <f t="shared" si="186"/>
        <v>5</v>
      </c>
    </row>
    <row r="1016" spans="1:26" s="103" customFormat="1" ht="14.25" customHeight="1" x14ac:dyDescent="0.25">
      <c r="A1016" s="97"/>
      <c r="B1016" s="98" t="s">
        <v>2952</v>
      </c>
      <c r="C1016" s="97"/>
      <c r="D1016" s="97"/>
      <c r="E1016" s="97"/>
      <c r="F1016" s="97" t="s">
        <v>2337</v>
      </c>
      <c r="G1016" s="234">
        <v>42549</v>
      </c>
      <c r="H1016" s="302">
        <v>28</v>
      </c>
      <c r="I1016" s="302">
        <v>6</v>
      </c>
      <c r="J1016" s="70">
        <v>2016</v>
      </c>
      <c r="K1016" s="40" t="s">
        <v>56</v>
      </c>
      <c r="L1016" s="40" t="s">
        <v>2953</v>
      </c>
      <c r="M1016" s="97" t="s">
        <v>796</v>
      </c>
      <c r="N1016" s="30">
        <v>4814.3999999999996</v>
      </c>
      <c r="O1016" s="102"/>
      <c r="Q1016" s="103">
        <v>10</v>
      </c>
      <c r="R1016" s="30">
        <f t="shared" si="182"/>
        <v>40.111666666666665</v>
      </c>
      <c r="S1016" s="5">
        <v>0</v>
      </c>
      <c r="T1016" s="313">
        <f t="shared" si="183"/>
        <v>200.55833333333334</v>
      </c>
      <c r="U1016" s="15">
        <f t="shared" si="184"/>
        <v>200.55833333333334</v>
      </c>
      <c r="V1016" s="135">
        <f t="shared" si="185"/>
        <v>4613.8416666666662</v>
      </c>
      <c r="W1016" s="104"/>
      <c r="X1016" s="136"/>
      <c r="Y1016" s="135"/>
      <c r="Z1016" s="114">
        <f t="shared" si="186"/>
        <v>5</v>
      </c>
    </row>
    <row r="1017" spans="1:26" s="103" customFormat="1" ht="14.25" customHeight="1" x14ac:dyDescent="0.25">
      <c r="A1017" s="97"/>
      <c r="B1017" s="98" t="s">
        <v>2955</v>
      </c>
      <c r="C1017" s="97"/>
      <c r="D1017" s="97" t="s">
        <v>2956</v>
      </c>
      <c r="E1017" s="97"/>
      <c r="F1017" s="97" t="s">
        <v>2337</v>
      </c>
      <c r="G1017" s="234">
        <v>42549</v>
      </c>
      <c r="H1017" s="302">
        <v>28</v>
      </c>
      <c r="I1017" s="302">
        <v>6</v>
      </c>
      <c r="J1017" s="70">
        <v>2016</v>
      </c>
      <c r="K1017" s="40" t="s">
        <v>56</v>
      </c>
      <c r="L1017" s="40" t="s">
        <v>2953</v>
      </c>
      <c r="M1017" s="97" t="s">
        <v>796</v>
      </c>
      <c r="N1017" s="30">
        <v>8722.56</v>
      </c>
      <c r="O1017" s="102"/>
      <c r="Q1017" s="103">
        <v>10</v>
      </c>
      <c r="R1017" s="30">
        <f t="shared" ref="R1017" si="187">(((N1017)-1)/10)/12</f>
        <v>72.679666666666662</v>
      </c>
      <c r="S1017" s="5">
        <v>0</v>
      </c>
      <c r="T1017" s="313">
        <f t="shared" ref="T1017" si="188">Z1017*R1017</f>
        <v>363.39833333333331</v>
      </c>
      <c r="U1017" s="15">
        <f t="shared" ref="U1017" si="189">T1017-S1017</f>
        <v>363.39833333333331</v>
      </c>
      <c r="V1017" s="135">
        <f t="shared" ref="V1017" si="190">N1017-T1017</f>
        <v>8359.1616666666669</v>
      </c>
      <c r="W1017" s="104"/>
      <c r="X1017" s="136"/>
      <c r="Y1017" s="135"/>
      <c r="Z1017" s="114">
        <f t="shared" ref="Z1017" si="191">IF((DATEDIF(G1017,Z$4,"m"))&gt;=120,120,(DATEDIF(G1017,Z$4,"m")))</f>
        <v>5</v>
      </c>
    </row>
    <row r="1018" spans="1:26" s="103" customFormat="1" ht="14.25" customHeight="1" x14ac:dyDescent="0.25">
      <c r="A1018" s="97"/>
      <c r="B1018" s="98" t="s">
        <v>2955</v>
      </c>
      <c r="C1018" s="97"/>
      <c r="D1018" s="97" t="s">
        <v>2956</v>
      </c>
      <c r="E1018" s="97"/>
      <c r="F1018" s="97" t="s">
        <v>2337</v>
      </c>
      <c r="G1018" s="234">
        <v>42549</v>
      </c>
      <c r="H1018" s="302">
        <v>28</v>
      </c>
      <c r="I1018" s="302">
        <v>6</v>
      </c>
      <c r="J1018" s="70">
        <v>2016</v>
      </c>
      <c r="K1018" s="40" t="s">
        <v>56</v>
      </c>
      <c r="L1018" s="40" t="s">
        <v>2953</v>
      </c>
      <c r="M1018" s="97" t="s">
        <v>796</v>
      </c>
      <c r="N1018" s="30">
        <v>8722.56</v>
      </c>
      <c r="O1018" s="102"/>
      <c r="Q1018" s="103">
        <v>10</v>
      </c>
      <c r="R1018" s="30">
        <f t="shared" ref="R1018:R1022" si="192">(((N1018)-1)/10)/12</f>
        <v>72.679666666666662</v>
      </c>
      <c r="S1018" s="5">
        <v>0</v>
      </c>
      <c r="T1018" s="313">
        <f t="shared" ref="T1018:T1022" si="193">Z1018*R1018</f>
        <v>363.39833333333331</v>
      </c>
      <c r="U1018" s="15">
        <f t="shared" ref="U1018:U1022" si="194">T1018-S1018</f>
        <v>363.39833333333331</v>
      </c>
      <c r="V1018" s="135">
        <f t="shared" ref="V1018:V1022" si="195">N1018-T1018</f>
        <v>8359.1616666666669</v>
      </c>
      <c r="W1018" s="104"/>
      <c r="X1018" s="136"/>
      <c r="Y1018" s="135"/>
      <c r="Z1018" s="114">
        <f t="shared" ref="Z1018:Z1022" si="196">IF((DATEDIF(G1018,Z$4,"m"))&gt;=120,120,(DATEDIF(G1018,Z$4,"m")))</f>
        <v>5</v>
      </c>
    </row>
    <row r="1019" spans="1:26" s="103" customFormat="1" ht="14.25" customHeight="1" x14ac:dyDescent="0.25">
      <c r="A1019" s="97"/>
      <c r="B1019" s="98" t="s">
        <v>2955</v>
      </c>
      <c r="C1019" s="97"/>
      <c r="D1019" s="97" t="s">
        <v>2956</v>
      </c>
      <c r="E1019" s="97"/>
      <c r="F1019" s="97" t="s">
        <v>2337</v>
      </c>
      <c r="G1019" s="234">
        <v>42549</v>
      </c>
      <c r="H1019" s="302">
        <v>28</v>
      </c>
      <c r="I1019" s="302">
        <v>6</v>
      </c>
      <c r="J1019" s="70">
        <v>2016</v>
      </c>
      <c r="K1019" s="40" t="s">
        <v>56</v>
      </c>
      <c r="L1019" s="40" t="s">
        <v>2953</v>
      </c>
      <c r="M1019" s="97" t="s">
        <v>796</v>
      </c>
      <c r="N1019" s="30">
        <v>8722.56</v>
      </c>
      <c r="O1019" s="102"/>
      <c r="Q1019" s="103">
        <v>10</v>
      </c>
      <c r="R1019" s="30">
        <f t="shared" si="192"/>
        <v>72.679666666666662</v>
      </c>
      <c r="S1019" s="5">
        <v>0</v>
      </c>
      <c r="T1019" s="313">
        <f t="shared" si="193"/>
        <v>363.39833333333331</v>
      </c>
      <c r="U1019" s="15">
        <f t="shared" si="194"/>
        <v>363.39833333333331</v>
      </c>
      <c r="V1019" s="135">
        <f t="shared" si="195"/>
        <v>8359.1616666666669</v>
      </c>
      <c r="W1019" s="104"/>
      <c r="X1019" s="136"/>
      <c r="Y1019" s="135"/>
      <c r="Z1019" s="114">
        <f t="shared" si="196"/>
        <v>5</v>
      </c>
    </row>
    <row r="1020" spans="1:26" s="103" customFormat="1" ht="14.25" customHeight="1" x14ac:dyDescent="0.25">
      <c r="A1020" s="97"/>
      <c r="B1020" s="98" t="s">
        <v>2955</v>
      </c>
      <c r="C1020" s="97"/>
      <c r="D1020" s="97" t="s">
        <v>2956</v>
      </c>
      <c r="E1020" s="97"/>
      <c r="F1020" s="97" t="s">
        <v>2337</v>
      </c>
      <c r="G1020" s="234">
        <v>42549</v>
      </c>
      <c r="H1020" s="302">
        <v>28</v>
      </c>
      <c r="I1020" s="302">
        <v>6</v>
      </c>
      <c r="J1020" s="70">
        <v>2016</v>
      </c>
      <c r="K1020" s="40" t="s">
        <v>56</v>
      </c>
      <c r="L1020" s="40" t="s">
        <v>2953</v>
      </c>
      <c r="M1020" s="97" t="s">
        <v>796</v>
      </c>
      <c r="N1020" s="30">
        <v>8722.56</v>
      </c>
      <c r="O1020" s="102"/>
      <c r="Q1020" s="103">
        <v>10</v>
      </c>
      <c r="R1020" s="30">
        <f t="shared" si="192"/>
        <v>72.679666666666662</v>
      </c>
      <c r="S1020" s="5">
        <v>0</v>
      </c>
      <c r="T1020" s="313">
        <f t="shared" si="193"/>
        <v>363.39833333333331</v>
      </c>
      <c r="U1020" s="15">
        <f t="shared" si="194"/>
        <v>363.39833333333331</v>
      </c>
      <c r="V1020" s="135">
        <f t="shared" si="195"/>
        <v>8359.1616666666669</v>
      </c>
      <c r="W1020" s="104"/>
      <c r="X1020" s="136"/>
      <c r="Y1020" s="135"/>
      <c r="Z1020" s="114">
        <f t="shared" si="196"/>
        <v>5</v>
      </c>
    </row>
    <row r="1021" spans="1:26" s="103" customFormat="1" ht="14.25" customHeight="1" x14ac:dyDescent="0.25">
      <c r="A1021" s="97"/>
      <c r="B1021" s="98" t="s">
        <v>2955</v>
      </c>
      <c r="C1021" s="97"/>
      <c r="D1021" s="97" t="s">
        <v>2956</v>
      </c>
      <c r="E1021" s="97"/>
      <c r="F1021" s="97" t="s">
        <v>2337</v>
      </c>
      <c r="G1021" s="234">
        <v>42549</v>
      </c>
      <c r="H1021" s="302">
        <v>28</v>
      </c>
      <c r="I1021" s="302">
        <v>6</v>
      </c>
      <c r="J1021" s="70">
        <v>2016</v>
      </c>
      <c r="K1021" s="40" t="s">
        <v>56</v>
      </c>
      <c r="L1021" s="40" t="s">
        <v>2953</v>
      </c>
      <c r="M1021" s="97" t="s">
        <v>796</v>
      </c>
      <c r="N1021" s="30">
        <v>8722.56</v>
      </c>
      <c r="O1021" s="102"/>
      <c r="Q1021" s="103">
        <v>10</v>
      </c>
      <c r="R1021" s="30">
        <f t="shared" si="192"/>
        <v>72.679666666666662</v>
      </c>
      <c r="S1021" s="5">
        <v>0</v>
      </c>
      <c r="T1021" s="313">
        <f t="shared" si="193"/>
        <v>363.39833333333331</v>
      </c>
      <c r="U1021" s="15">
        <f t="shared" si="194"/>
        <v>363.39833333333331</v>
      </c>
      <c r="V1021" s="135">
        <f t="shared" si="195"/>
        <v>8359.1616666666669</v>
      </c>
      <c r="W1021" s="104"/>
      <c r="X1021" s="136"/>
      <c r="Y1021" s="135"/>
      <c r="Z1021" s="114">
        <f t="shared" si="196"/>
        <v>5</v>
      </c>
    </row>
    <row r="1022" spans="1:26" s="103" customFormat="1" ht="14.25" customHeight="1" x14ac:dyDescent="0.25">
      <c r="A1022" s="97"/>
      <c r="B1022" s="98" t="s">
        <v>2955</v>
      </c>
      <c r="C1022" s="97"/>
      <c r="D1022" s="97" t="s">
        <v>2956</v>
      </c>
      <c r="E1022" s="97"/>
      <c r="F1022" s="97" t="s">
        <v>2337</v>
      </c>
      <c r="G1022" s="234">
        <v>42549</v>
      </c>
      <c r="H1022" s="302">
        <v>28</v>
      </c>
      <c r="I1022" s="302">
        <v>6</v>
      </c>
      <c r="J1022" s="70">
        <v>2016</v>
      </c>
      <c r="K1022" s="40" t="s">
        <v>56</v>
      </c>
      <c r="L1022" s="40" t="s">
        <v>2953</v>
      </c>
      <c r="M1022" s="97" t="s">
        <v>796</v>
      </c>
      <c r="N1022" s="30">
        <v>8722.56</v>
      </c>
      <c r="O1022" s="102"/>
      <c r="Q1022" s="103">
        <v>10</v>
      </c>
      <c r="R1022" s="30">
        <f t="shared" si="192"/>
        <v>72.679666666666662</v>
      </c>
      <c r="S1022" s="5">
        <v>0</v>
      </c>
      <c r="T1022" s="313">
        <f t="shared" si="193"/>
        <v>363.39833333333331</v>
      </c>
      <c r="U1022" s="15">
        <f t="shared" si="194"/>
        <v>363.39833333333331</v>
      </c>
      <c r="V1022" s="135">
        <f t="shared" si="195"/>
        <v>8359.1616666666669</v>
      </c>
      <c r="W1022" s="104"/>
      <c r="X1022" s="136"/>
      <c r="Y1022" s="135"/>
      <c r="Z1022" s="114">
        <f t="shared" si="196"/>
        <v>5</v>
      </c>
    </row>
    <row r="1023" spans="1:26" s="103" customFormat="1" ht="14.25" customHeight="1" x14ac:dyDescent="0.25">
      <c r="A1023" s="97"/>
      <c r="B1023" s="98" t="s">
        <v>2958</v>
      </c>
      <c r="C1023" s="97"/>
      <c r="D1023" s="97"/>
      <c r="E1023" s="97"/>
      <c r="F1023" s="97" t="s">
        <v>2311</v>
      </c>
      <c r="G1023" s="234">
        <v>42551</v>
      </c>
      <c r="H1023" s="302">
        <v>30</v>
      </c>
      <c r="I1023" s="302">
        <v>6</v>
      </c>
      <c r="J1023" s="70">
        <v>2016</v>
      </c>
      <c r="K1023" s="40" t="s">
        <v>56</v>
      </c>
      <c r="L1023" s="40" t="s">
        <v>2957</v>
      </c>
      <c r="M1023" s="97" t="s">
        <v>796</v>
      </c>
      <c r="N1023" s="30">
        <v>21965.7</v>
      </c>
      <c r="O1023" s="102"/>
      <c r="Q1023" s="103">
        <v>10</v>
      </c>
      <c r="R1023" s="30">
        <f t="shared" ref="R1023" si="197">(((N1023)-1)/10)/12</f>
        <v>183.03916666666669</v>
      </c>
      <c r="S1023" s="5">
        <v>0</v>
      </c>
      <c r="T1023" s="313">
        <f>Z1023*R1023</f>
        <v>915.19583333333344</v>
      </c>
      <c r="U1023" s="15">
        <f t="shared" ref="U1023" si="198">T1023-S1023</f>
        <v>915.19583333333344</v>
      </c>
      <c r="V1023" s="135">
        <f t="shared" ref="V1023" si="199">N1023-T1023</f>
        <v>21050.504166666666</v>
      </c>
      <c r="W1023" s="104"/>
      <c r="X1023" s="136"/>
      <c r="Y1023" s="135"/>
      <c r="Z1023" s="114">
        <f t="shared" ref="Z1023" si="200">IF((DATEDIF(G1023,Z$4,"m"))&gt;=120,120,(DATEDIF(G1023,Z$4,"m")))</f>
        <v>5</v>
      </c>
    </row>
    <row r="1024" spans="1:26" x14ac:dyDescent="0.25">
      <c r="B1024" s="105" t="s">
        <v>2954</v>
      </c>
      <c r="N1024" s="109">
        <f>SUBTOTAL(9,N1013:N1023)</f>
        <v>93558.659999999989</v>
      </c>
      <c r="O1024" s="109">
        <f>SUBTOTAL(9,O1013:O1014)</f>
        <v>0</v>
      </c>
      <c r="P1024" s="109">
        <f>SUBTOTAL(9,P1013:P1014)</f>
        <v>0</v>
      </c>
      <c r="Q1024" s="109"/>
      <c r="R1024" s="109">
        <f>SUBTOTAL(9,R1013:R1023)</f>
        <v>779.56383333333338</v>
      </c>
      <c r="S1024" s="109">
        <v>0</v>
      </c>
      <c r="T1024" s="109">
        <f>SUBTOTAL(9,T1013:T1023)</f>
        <v>3897.8191666666671</v>
      </c>
      <c r="U1024" s="109">
        <f>SUBTOTAL(9,U1013:U1023)</f>
        <v>3897.8191666666671</v>
      </c>
      <c r="V1024" s="109">
        <f>SUBTOTAL(9,V1013:V1023)</f>
        <v>89660.840833333335</v>
      </c>
      <c r="Z1024" s="114"/>
    </row>
    <row r="1025" spans="1:26" x14ac:dyDescent="0.25">
      <c r="A1025" s="105"/>
      <c r="B1025" s="111"/>
      <c r="M1025" s="97"/>
      <c r="N1025" s="422"/>
      <c r="O1025" s="422"/>
      <c r="P1025" s="422"/>
      <c r="Q1025" s="103"/>
      <c r="R1025" s="422"/>
      <c r="S1025" s="422"/>
      <c r="T1025" s="422"/>
      <c r="U1025" s="422"/>
      <c r="V1025" s="422"/>
      <c r="Z1025" s="114"/>
    </row>
    <row r="1026" spans="1:26" s="103" customFormat="1" ht="14.25" customHeight="1" x14ac:dyDescent="0.25">
      <c r="A1026" s="97"/>
      <c r="B1026" s="98" t="s">
        <v>2971</v>
      </c>
      <c r="C1026" s="97"/>
      <c r="D1026" s="97" t="s">
        <v>2972</v>
      </c>
      <c r="E1026" s="97"/>
      <c r="F1026" s="97" t="s">
        <v>2337</v>
      </c>
      <c r="G1026" s="234">
        <v>42564</v>
      </c>
      <c r="H1026" s="302">
        <v>13</v>
      </c>
      <c r="I1026" s="302">
        <v>7</v>
      </c>
      <c r="J1026" s="70">
        <v>2016</v>
      </c>
      <c r="K1026" s="40" t="s">
        <v>56</v>
      </c>
      <c r="L1026" s="40" t="s">
        <v>2974</v>
      </c>
      <c r="M1026" s="97" t="s">
        <v>796</v>
      </c>
      <c r="N1026" s="30">
        <v>4965.4399999999996</v>
      </c>
      <c r="O1026" s="102"/>
      <c r="Q1026" s="103">
        <v>10</v>
      </c>
      <c r="R1026" s="30">
        <f t="shared" ref="R1026" si="201">(((N1026)-1)/10)/12</f>
        <v>41.370333333333328</v>
      </c>
      <c r="S1026" s="5">
        <v>0</v>
      </c>
      <c r="T1026" s="313">
        <f>Z1026*R1026</f>
        <v>165.48133333333331</v>
      </c>
      <c r="U1026" s="15">
        <f t="shared" ref="U1026" si="202">T1026-S1026</f>
        <v>165.48133333333331</v>
      </c>
      <c r="V1026" s="135">
        <f t="shared" ref="V1026" si="203">N1026-T1026</f>
        <v>4799.9586666666664</v>
      </c>
      <c r="W1026" s="104"/>
      <c r="X1026" s="136"/>
      <c r="Y1026" s="135"/>
      <c r="Z1026" s="114">
        <f t="shared" ref="Z1026" si="204">IF((DATEDIF(G1026,Z$4,"m"))&gt;=120,120,(DATEDIF(G1026,Z$4,"m")))</f>
        <v>4</v>
      </c>
    </row>
    <row r="1027" spans="1:26" x14ac:dyDescent="0.25">
      <c r="B1027" s="105" t="s">
        <v>2973</v>
      </c>
      <c r="M1027" s="297"/>
      <c r="N1027" s="109">
        <f>SUBTOTAL(9,N1026)</f>
        <v>4965.4399999999996</v>
      </c>
      <c r="O1027" s="282"/>
      <c r="P1027" s="109"/>
      <c r="Q1027" s="103"/>
      <c r="R1027" s="109">
        <f>SUM(R1026)</f>
        <v>41.370333333333328</v>
      </c>
      <c r="S1027" s="109">
        <v>0</v>
      </c>
      <c r="T1027" s="109">
        <f>SUM(T1026)</f>
        <v>165.48133333333331</v>
      </c>
      <c r="U1027" s="109">
        <f t="shared" ref="U1027:V1027" si="205">SUM(U1026)</f>
        <v>165.48133333333331</v>
      </c>
      <c r="V1027" s="109">
        <f t="shared" si="205"/>
        <v>4799.9586666666664</v>
      </c>
      <c r="Z1027" s="114"/>
    </row>
    <row r="1028" spans="1:26" x14ac:dyDescent="0.25">
      <c r="A1028" s="105"/>
      <c r="B1028" s="111"/>
      <c r="M1028" s="97"/>
      <c r="N1028" s="422"/>
      <c r="O1028" s="422"/>
      <c r="P1028" s="422"/>
      <c r="Q1028" s="103"/>
      <c r="R1028" s="422"/>
      <c r="S1028" s="422"/>
      <c r="T1028" s="422"/>
      <c r="U1028" s="422"/>
      <c r="V1028" s="422"/>
      <c r="Z1028" s="114"/>
    </row>
    <row r="1029" spans="1:26" s="103" customFormat="1" ht="14.25" customHeight="1" x14ac:dyDescent="0.25">
      <c r="A1029" s="97"/>
      <c r="B1029" s="98" t="s">
        <v>2975</v>
      </c>
      <c r="C1029" s="97"/>
      <c r="D1029" s="97" t="s">
        <v>2976</v>
      </c>
      <c r="E1029" s="97"/>
      <c r="F1029" s="97" t="s">
        <v>2977</v>
      </c>
      <c r="G1029" s="234">
        <v>42606</v>
      </c>
      <c r="H1029" s="302">
        <v>24</v>
      </c>
      <c r="I1029" s="302">
        <v>8</v>
      </c>
      <c r="J1029" s="70">
        <v>2016</v>
      </c>
      <c r="K1029" s="40" t="s">
        <v>56</v>
      </c>
      <c r="L1029" s="40" t="s">
        <v>2978</v>
      </c>
      <c r="M1029" s="97" t="s">
        <v>796</v>
      </c>
      <c r="N1029" s="30">
        <v>8579.14</v>
      </c>
      <c r="O1029" s="102"/>
      <c r="Q1029" s="103">
        <v>10</v>
      </c>
      <c r="R1029" s="30">
        <f t="shared" ref="R1029" si="206">(((N1029)-1)/10)/12</f>
        <v>71.484499999999997</v>
      </c>
      <c r="S1029" s="5">
        <v>0</v>
      </c>
      <c r="T1029" s="313">
        <f>Z1029*R1029</f>
        <v>214.45349999999999</v>
      </c>
      <c r="U1029" s="15">
        <f t="shared" ref="U1029" si="207">T1029-S1029</f>
        <v>214.45349999999999</v>
      </c>
      <c r="V1029" s="135">
        <f t="shared" ref="V1029" si="208">N1029-T1029</f>
        <v>8364.6864999999998</v>
      </c>
      <c r="W1029" s="104"/>
      <c r="X1029" s="136"/>
      <c r="Y1029" s="135"/>
      <c r="Z1029" s="114">
        <f t="shared" ref="Z1029" si="209">IF((DATEDIF(G1029,Z$4,"m"))&gt;=120,120,(DATEDIF(G1029,Z$4,"m")))</f>
        <v>3</v>
      </c>
    </row>
    <row r="1030" spans="1:26" s="103" customFormat="1" ht="14.25" customHeight="1" x14ac:dyDescent="0.25">
      <c r="A1030" s="97"/>
      <c r="B1030" s="98" t="s">
        <v>2975</v>
      </c>
      <c r="C1030" s="97"/>
      <c r="D1030" s="97" t="s">
        <v>2976</v>
      </c>
      <c r="E1030" s="97"/>
      <c r="F1030" s="97" t="s">
        <v>2977</v>
      </c>
      <c r="G1030" s="234">
        <v>42606</v>
      </c>
      <c r="H1030" s="302">
        <v>24</v>
      </c>
      <c r="I1030" s="302">
        <v>8</v>
      </c>
      <c r="J1030" s="70">
        <v>2016</v>
      </c>
      <c r="K1030" s="40" t="s">
        <v>56</v>
      </c>
      <c r="L1030" s="40" t="s">
        <v>2978</v>
      </c>
      <c r="M1030" s="97" t="s">
        <v>796</v>
      </c>
      <c r="N1030" s="30">
        <v>8579.14</v>
      </c>
      <c r="O1030" s="102"/>
      <c r="Q1030" s="103">
        <v>10</v>
      </c>
      <c r="R1030" s="30">
        <f t="shared" ref="R1030:R1031" si="210">(((N1030)-1)/10)/12</f>
        <v>71.484499999999997</v>
      </c>
      <c r="S1030" s="5">
        <v>0</v>
      </c>
      <c r="T1030" s="313">
        <f t="shared" ref="T1030:T1031" si="211">Z1030*R1030</f>
        <v>214.45349999999999</v>
      </c>
      <c r="U1030" s="15">
        <f t="shared" ref="U1030:U1031" si="212">T1030-S1030</f>
        <v>214.45349999999999</v>
      </c>
      <c r="V1030" s="135">
        <f t="shared" ref="V1030:V1031" si="213">N1030-T1030</f>
        <v>8364.6864999999998</v>
      </c>
      <c r="W1030" s="104"/>
      <c r="X1030" s="136"/>
      <c r="Y1030" s="135"/>
      <c r="Z1030" s="114">
        <f t="shared" ref="Z1030:Z1031" si="214">IF((DATEDIF(G1030,Z$4,"m"))&gt;=120,120,(DATEDIF(G1030,Z$4,"m")))</f>
        <v>3</v>
      </c>
    </row>
    <row r="1031" spans="1:26" s="103" customFormat="1" ht="14.25" customHeight="1" x14ac:dyDescent="0.25">
      <c r="A1031" s="97"/>
      <c r="B1031" s="98" t="s">
        <v>2975</v>
      </c>
      <c r="C1031" s="97"/>
      <c r="D1031" s="97" t="s">
        <v>2976</v>
      </c>
      <c r="E1031" s="97"/>
      <c r="F1031" s="97" t="s">
        <v>2977</v>
      </c>
      <c r="G1031" s="234">
        <v>42606</v>
      </c>
      <c r="H1031" s="302">
        <v>24</v>
      </c>
      <c r="I1031" s="302">
        <v>8</v>
      </c>
      <c r="J1031" s="70">
        <v>2016</v>
      </c>
      <c r="K1031" s="40" t="s">
        <v>56</v>
      </c>
      <c r="L1031" s="40" t="s">
        <v>2978</v>
      </c>
      <c r="M1031" s="97" t="s">
        <v>796</v>
      </c>
      <c r="N1031" s="30">
        <v>8579.14</v>
      </c>
      <c r="O1031" s="102"/>
      <c r="Q1031" s="103">
        <v>10</v>
      </c>
      <c r="R1031" s="30">
        <f t="shared" si="210"/>
        <v>71.484499999999997</v>
      </c>
      <c r="S1031" s="5">
        <v>0</v>
      </c>
      <c r="T1031" s="313">
        <f t="shared" si="211"/>
        <v>214.45349999999999</v>
      </c>
      <c r="U1031" s="15">
        <f t="shared" si="212"/>
        <v>214.45349999999999</v>
      </c>
      <c r="V1031" s="135">
        <f t="shared" si="213"/>
        <v>8364.6864999999998</v>
      </c>
      <c r="W1031" s="104"/>
      <c r="X1031" s="136"/>
      <c r="Y1031" s="135"/>
      <c r="Z1031" s="114">
        <f t="shared" si="214"/>
        <v>3</v>
      </c>
    </row>
    <row r="1032" spans="1:26" x14ac:dyDescent="0.25">
      <c r="B1032" s="105" t="s">
        <v>2992</v>
      </c>
      <c r="M1032" s="297"/>
      <c r="N1032" s="109">
        <f>SUBTOTAL(9,N1029:N1031)</f>
        <v>25737.42</v>
      </c>
      <c r="O1032" s="282"/>
      <c r="P1032" s="109"/>
      <c r="Q1032" s="103"/>
      <c r="R1032" s="109">
        <f>SUBTOTAL(9,R1029:R1031)</f>
        <v>214.45349999999999</v>
      </c>
      <c r="S1032" s="109">
        <f t="shared" ref="S1032:V1032" si="215">SUBTOTAL(9,S1029:S1031)</f>
        <v>0</v>
      </c>
      <c r="T1032" s="109">
        <f t="shared" si="215"/>
        <v>643.3605</v>
      </c>
      <c r="U1032" s="109">
        <f t="shared" si="215"/>
        <v>643.3605</v>
      </c>
      <c r="V1032" s="109">
        <f t="shared" si="215"/>
        <v>25094.059499999999</v>
      </c>
      <c r="Z1032" s="114"/>
    </row>
    <row r="1033" spans="1:26" x14ac:dyDescent="0.25">
      <c r="B1033" s="105"/>
      <c r="M1033" s="297"/>
      <c r="N1033" s="297"/>
      <c r="O1033" s="282"/>
      <c r="P1033" s="297"/>
      <c r="Q1033" s="103"/>
      <c r="R1033" s="297"/>
      <c r="S1033" s="297"/>
      <c r="T1033" s="297"/>
      <c r="U1033" s="297"/>
      <c r="V1033" s="297"/>
      <c r="Z1033" s="114"/>
    </row>
    <row r="1034" spans="1:26" s="103" customFormat="1" ht="14.25" customHeight="1" x14ac:dyDescent="0.25">
      <c r="A1034" s="97"/>
      <c r="B1034" s="98" t="s">
        <v>3019</v>
      </c>
      <c r="C1034" s="97" t="s">
        <v>3020</v>
      </c>
      <c r="D1034" s="97"/>
      <c r="E1034" s="97"/>
      <c r="F1034" s="97" t="s">
        <v>2337</v>
      </c>
      <c r="G1034" s="234">
        <v>42655</v>
      </c>
      <c r="H1034" s="302">
        <v>12</v>
      </c>
      <c r="I1034" s="302">
        <v>10</v>
      </c>
      <c r="J1034" s="70">
        <v>2016</v>
      </c>
      <c r="K1034" s="40" t="s">
        <v>56</v>
      </c>
      <c r="L1034" s="40" t="s">
        <v>2994</v>
      </c>
      <c r="M1034" s="97" t="s">
        <v>796</v>
      </c>
      <c r="N1034" s="30">
        <v>5900</v>
      </c>
      <c r="O1034" s="102"/>
      <c r="Q1034" s="103">
        <v>10</v>
      </c>
      <c r="R1034" s="30">
        <f t="shared" ref="R1034:R1037" si="216">(((N1034)-1)/10)/12</f>
        <v>49.158333333333331</v>
      </c>
      <c r="S1034" s="5">
        <v>0</v>
      </c>
      <c r="T1034" s="313">
        <f t="shared" ref="T1034:T1037" si="217">Z1034*R1034</f>
        <v>49.158333333333331</v>
      </c>
      <c r="U1034" s="15">
        <f t="shared" ref="U1034:U1037" si="218">T1034-S1034</f>
        <v>49.158333333333331</v>
      </c>
      <c r="V1034" s="135">
        <f t="shared" ref="V1034:V1037" si="219">N1034-T1034</f>
        <v>5850.8416666666662</v>
      </c>
      <c r="W1034" s="104" t="s">
        <v>2367</v>
      </c>
      <c r="X1034" s="136"/>
      <c r="Y1034" s="135"/>
      <c r="Z1034" s="114">
        <f t="shared" ref="Z1034:Z1037" si="220">IF((DATEDIF(G1034,Z$4,"m"))&gt;=120,120,(DATEDIF(G1034,Z$4,"m")))</f>
        <v>1</v>
      </c>
    </row>
    <row r="1035" spans="1:26" s="103" customFormat="1" ht="14.25" customHeight="1" x14ac:dyDescent="0.25">
      <c r="A1035" s="97"/>
      <c r="B1035" s="98" t="s">
        <v>2952</v>
      </c>
      <c r="C1035" s="97"/>
      <c r="D1035" s="97"/>
      <c r="E1035" s="97"/>
      <c r="F1035" s="97" t="s">
        <v>2337</v>
      </c>
      <c r="G1035" s="234">
        <v>42655</v>
      </c>
      <c r="H1035" s="302">
        <v>12</v>
      </c>
      <c r="I1035" s="302">
        <v>10</v>
      </c>
      <c r="J1035" s="70">
        <v>2016</v>
      </c>
      <c r="K1035" s="40" t="s">
        <v>56</v>
      </c>
      <c r="L1035" s="40" t="s">
        <v>2994</v>
      </c>
      <c r="M1035" s="97" t="s">
        <v>796</v>
      </c>
      <c r="N1035" s="30">
        <v>4814.3999999999996</v>
      </c>
      <c r="O1035" s="102"/>
      <c r="Q1035" s="103">
        <v>10</v>
      </c>
      <c r="R1035" s="30">
        <f t="shared" si="216"/>
        <v>40.111666666666665</v>
      </c>
      <c r="S1035" s="5">
        <v>0</v>
      </c>
      <c r="T1035" s="313">
        <f t="shared" si="217"/>
        <v>40.111666666666665</v>
      </c>
      <c r="U1035" s="15">
        <f t="shared" si="218"/>
        <v>40.111666666666665</v>
      </c>
      <c r="V1035" s="135">
        <f t="shared" si="219"/>
        <v>4774.288333333333</v>
      </c>
      <c r="W1035" s="104"/>
      <c r="X1035" s="136"/>
      <c r="Y1035" s="135"/>
      <c r="Z1035" s="114">
        <f t="shared" si="220"/>
        <v>1</v>
      </c>
    </row>
    <row r="1036" spans="1:26" s="103" customFormat="1" ht="14.25" customHeight="1" x14ac:dyDescent="0.25">
      <c r="A1036" s="97"/>
      <c r="B1036" s="98" t="s">
        <v>2952</v>
      </c>
      <c r="C1036" s="97"/>
      <c r="D1036" s="97"/>
      <c r="E1036" s="97"/>
      <c r="F1036" s="97" t="s">
        <v>2337</v>
      </c>
      <c r="G1036" s="234">
        <v>42655</v>
      </c>
      <c r="H1036" s="302">
        <v>12</v>
      </c>
      <c r="I1036" s="302">
        <v>10</v>
      </c>
      <c r="J1036" s="70">
        <v>2016</v>
      </c>
      <c r="K1036" s="40" t="s">
        <v>56</v>
      </c>
      <c r="L1036" s="40" t="s">
        <v>2994</v>
      </c>
      <c r="M1036" s="97" t="s">
        <v>796</v>
      </c>
      <c r="N1036" s="30">
        <v>4814.3999999999996</v>
      </c>
      <c r="O1036" s="102"/>
      <c r="Q1036" s="103">
        <v>10</v>
      </c>
      <c r="R1036" s="30">
        <f t="shared" si="216"/>
        <v>40.111666666666665</v>
      </c>
      <c r="S1036" s="5">
        <v>0</v>
      </c>
      <c r="T1036" s="313">
        <f t="shared" si="217"/>
        <v>40.111666666666665</v>
      </c>
      <c r="U1036" s="15">
        <f t="shared" si="218"/>
        <v>40.111666666666665</v>
      </c>
      <c r="V1036" s="135">
        <f t="shared" si="219"/>
        <v>4774.288333333333</v>
      </c>
      <c r="W1036" s="104"/>
      <c r="X1036" s="136"/>
      <c r="Y1036" s="135"/>
      <c r="Z1036" s="114">
        <f t="shared" si="220"/>
        <v>1</v>
      </c>
    </row>
    <row r="1037" spans="1:26" s="103" customFormat="1" ht="14.25" customHeight="1" x14ac:dyDescent="0.25">
      <c r="A1037" s="97"/>
      <c r="B1037" s="98" t="s">
        <v>2995</v>
      </c>
      <c r="C1037" s="97"/>
      <c r="D1037" s="97"/>
      <c r="E1037" s="97"/>
      <c r="F1037" s="97" t="s">
        <v>2337</v>
      </c>
      <c r="G1037" s="234">
        <v>42655</v>
      </c>
      <c r="H1037" s="302">
        <v>12</v>
      </c>
      <c r="I1037" s="302">
        <v>10</v>
      </c>
      <c r="J1037" s="70">
        <v>2016</v>
      </c>
      <c r="K1037" s="40" t="s">
        <v>56</v>
      </c>
      <c r="L1037" s="40" t="s">
        <v>2994</v>
      </c>
      <c r="M1037" s="97" t="s">
        <v>796</v>
      </c>
      <c r="N1037" s="30">
        <v>7056.4</v>
      </c>
      <c r="O1037" s="102"/>
      <c r="Q1037" s="103">
        <v>10</v>
      </c>
      <c r="R1037" s="30">
        <f t="shared" si="216"/>
        <v>58.794999999999995</v>
      </c>
      <c r="S1037" s="5">
        <v>0</v>
      </c>
      <c r="T1037" s="313">
        <f t="shared" si="217"/>
        <v>58.794999999999995</v>
      </c>
      <c r="U1037" s="15">
        <f t="shared" si="218"/>
        <v>58.794999999999995</v>
      </c>
      <c r="V1037" s="135">
        <f t="shared" si="219"/>
        <v>6997.6049999999996</v>
      </c>
      <c r="W1037" s="104"/>
      <c r="X1037" s="136"/>
      <c r="Y1037" s="135"/>
      <c r="Z1037" s="114">
        <f t="shared" si="220"/>
        <v>1</v>
      </c>
    </row>
    <row r="1038" spans="1:26" s="103" customFormat="1" ht="14.25" customHeight="1" x14ac:dyDescent="0.25">
      <c r="A1038" s="97"/>
      <c r="B1038" s="98" t="s">
        <v>2995</v>
      </c>
      <c r="C1038" s="97"/>
      <c r="D1038" s="97"/>
      <c r="E1038" s="97"/>
      <c r="F1038" s="97" t="s">
        <v>2337</v>
      </c>
      <c r="G1038" s="234">
        <v>42655</v>
      </c>
      <c r="H1038" s="302">
        <v>12</v>
      </c>
      <c r="I1038" s="302">
        <v>10</v>
      </c>
      <c r="J1038" s="70">
        <v>2016</v>
      </c>
      <c r="K1038" s="40" t="s">
        <v>56</v>
      </c>
      <c r="L1038" s="40" t="s">
        <v>2994</v>
      </c>
      <c r="M1038" s="97" t="s">
        <v>796</v>
      </c>
      <c r="N1038" s="30">
        <v>7056.4</v>
      </c>
      <c r="O1038" s="102"/>
      <c r="Q1038" s="103">
        <v>10</v>
      </c>
      <c r="R1038" s="30">
        <f t="shared" ref="R1038:R1040" si="221">(((N1038)-1)/10)/12</f>
        <v>58.794999999999995</v>
      </c>
      <c r="S1038" s="5">
        <v>0</v>
      </c>
      <c r="T1038" s="313">
        <f t="shared" ref="T1038:T1040" si="222">Z1038*R1038</f>
        <v>58.794999999999995</v>
      </c>
      <c r="U1038" s="15">
        <f t="shared" ref="U1038:U1040" si="223">T1038-S1038</f>
        <v>58.794999999999995</v>
      </c>
      <c r="V1038" s="135">
        <f t="shared" ref="V1038:V1040" si="224">N1038-T1038</f>
        <v>6997.6049999999996</v>
      </c>
      <c r="W1038" s="104"/>
      <c r="X1038" s="136"/>
      <c r="Y1038" s="135"/>
      <c r="Z1038" s="114">
        <f t="shared" ref="Z1038:Z1040" si="225">IF((DATEDIF(G1038,Z$4,"m"))&gt;=120,120,(DATEDIF(G1038,Z$4,"m")))</f>
        <v>1</v>
      </c>
    </row>
    <row r="1039" spans="1:26" s="103" customFormat="1" ht="14.25" customHeight="1" x14ac:dyDescent="0.25">
      <c r="A1039" s="97"/>
      <c r="B1039" s="98" t="s">
        <v>2995</v>
      </c>
      <c r="C1039" s="97"/>
      <c r="D1039" s="97"/>
      <c r="E1039" s="97"/>
      <c r="F1039" s="97" t="s">
        <v>2337</v>
      </c>
      <c r="G1039" s="234">
        <v>42655</v>
      </c>
      <c r="H1039" s="302">
        <v>12</v>
      </c>
      <c r="I1039" s="302">
        <v>10</v>
      </c>
      <c r="J1039" s="70">
        <v>2016</v>
      </c>
      <c r="K1039" s="40" t="s">
        <v>56</v>
      </c>
      <c r="L1039" s="40" t="s">
        <v>2994</v>
      </c>
      <c r="M1039" s="97" t="s">
        <v>796</v>
      </c>
      <c r="N1039" s="30">
        <v>7056.4</v>
      </c>
      <c r="O1039" s="102"/>
      <c r="Q1039" s="103">
        <v>10</v>
      </c>
      <c r="R1039" s="30">
        <f t="shared" si="221"/>
        <v>58.794999999999995</v>
      </c>
      <c r="S1039" s="5">
        <v>0</v>
      </c>
      <c r="T1039" s="313">
        <f t="shared" si="222"/>
        <v>58.794999999999995</v>
      </c>
      <c r="U1039" s="15">
        <f t="shared" si="223"/>
        <v>58.794999999999995</v>
      </c>
      <c r="V1039" s="135">
        <f t="shared" si="224"/>
        <v>6997.6049999999996</v>
      </c>
      <c r="W1039" s="104"/>
      <c r="X1039" s="136"/>
      <c r="Y1039" s="135"/>
      <c r="Z1039" s="114">
        <f t="shared" si="225"/>
        <v>1</v>
      </c>
    </row>
    <row r="1040" spans="1:26" s="103" customFormat="1" ht="14.25" customHeight="1" x14ac:dyDescent="0.25">
      <c r="A1040" s="97"/>
      <c r="B1040" s="98" t="s">
        <v>2995</v>
      </c>
      <c r="C1040" s="97"/>
      <c r="D1040" s="97"/>
      <c r="E1040" s="97"/>
      <c r="F1040" s="97" t="s">
        <v>2337</v>
      </c>
      <c r="G1040" s="234">
        <v>42655</v>
      </c>
      <c r="H1040" s="302">
        <v>12</v>
      </c>
      <c r="I1040" s="302">
        <v>10</v>
      </c>
      <c r="J1040" s="70">
        <v>2016</v>
      </c>
      <c r="K1040" s="40" t="s">
        <v>56</v>
      </c>
      <c r="L1040" s="40" t="s">
        <v>2994</v>
      </c>
      <c r="M1040" s="97" t="s">
        <v>796</v>
      </c>
      <c r="N1040" s="30">
        <v>7056.4</v>
      </c>
      <c r="O1040" s="102"/>
      <c r="Q1040" s="103">
        <v>10</v>
      </c>
      <c r="R1040" s="30">
        <f t="shared" si="221"/>
        <v>58.794999999999995</v>
      </c>
      <c r="S1040" s="5">
        <v>0</v>
      </c>
      <c r="T1040" s="313">
        <f t="shared" si="222"/>
        <v>58.794999999999995</v>
      </c>
      <c r="U1040" s="15">
        <f t="shared" si="223"/>
        <v>58.794999999999995</v>
      </c>
      <c r="V1040" s="135">
        <f t="shared" si="224"/>
        <v>6997.6049999999996</v>
      </c>
      <c r="W1040" s="104"/>
      <c r="X1040" s="136"/>
      <c r="Y1040" s="135"/>
      <c r="Z1040" s="114">
        <f t="shared" si="225"/>
        <v>1</v>
      </c>
    </row>
    <row r="1041" spans="1:26" s="103" customFormat="1" ht="14.25" customHeight="1" x14ac:dyDescent="0.25">
      <c r="A1041" s="97"/>
      <c r="B1041" s="98"/>
      <c r="C1041" s="97"/>
      <c r="D1041" s="97"/>
      <c r="E1041" s="97"/>
      <c r="F1041" s="97"/>
      <c r="G1041" s="234"/>
      <c r="H1041" s="302"/>
      <c r="I1041" s="302"/>
      <c r="J1041" s="70"/>
      <c r="K1041" s="40"/>
      <c r="L1041" s="40"/>
      <c r="M1041" s="97"/>
      <c r="N1041" s="30"/>
      <c r="O1041" s="102"/>
      <c r="R1041" s="30"/>
      <c r="S1041" s="5"/>
      <c r="T1041" s="313"/>
      <c r="U1041" s="15"/>
      <c r="V1041" s="135"/>
      <c r="W1041" s="104"/>
      <c r="X1041" s="136"/>
      <c r="Y1041" s="135"/>
      <c r="Z1041" s="114"/>
    </row>
    <row r="1042" spans="1:26" s="103" customFormat="1" ht="14.25" customHeight="1" x14ac:dyDescent="0.25">
      <c r="A1042" s="97"/>
      <c r="B1042" s="98" t="s">
        <v>2996</v>
      </c>
      <c r="C1042" s="97"/>
      <c r="D1042" s="97"/>
      <c r="E1042" s="97"/>
      <c r="F1042" s="97" t="s">
        <v>2311</v>
      </c>
      <c r="G1042" s="234">
        <v>42656</v>
      </c>
      <c r="H1042" s="302">
        <v>13</v>
      </c>
      <c r="I1042" s="302">
        <v>10</v>
      </c>
      <c r="J1042" s="70">
        <v>2016</v>
      </c>
      <c r="K1042" s="40" t="s">
        <v>56</v>
      </c>
      <c r="L1042" s="40" t="s">
        <v>2957</v>
      </c>
      <c r="M1042" s="97" t="s">
        <v>796</v>
      </c>
      <c r="N1042" s="30">
        <v>7288.7955549999997</v>
      </c>
      <c r="O1042" s="102"/>
      <c r="Q1042" s="103">
        <v>10</v>
      </c>
      <c r="R1042" s="30">
        <f t="shared" ref="R1042:R1045" si="226">(((N1042)-1)/10)/12</f>
        <v>60.731629625000004</v>
      </c>
      <c r="S1042" s="5">
        <v>0</v>
      </c>
      <c r="T1042" s="313">
        <f t="shared" ref="T1042:T1045" si="227">Z1042*R1042</f>
        <v>60.731629625000004</v>
      </c>
      <c r="U1042" s="15">
        <f t="shared" ref="U1042:U1045" si="228">T1042-S1042</f>
        <v>60.731629625000004</v>
      </c>
      <c r="V1042" s="135">
        <f t="shared" ref="V1042:V1045" si="229">N1042-T1042</f>
        <v>7228.0639253749996</v>
      </c>
      <c r="W1042" s="104"/>
      <c r="X1042" s="136"/>
      <c r="Y1042" s="135"/>
      <c r="Z1042" s="114">
        <f t="shared" ref="Z1042:Z1045" si="230">IF((DATEDIF(G1042,Z$4,"m"))&gt;=120,120,(DATEDIF(G1042,Z$4,"m")))</f>
        <v>1</v>
      </c>
    </row>
    <row r="1043" spans="1:26" s="103" customFormat="1" ht="14.25" customHeight="1" x14ac:dyDescent="0.25">
      <c r="A1043" s="97"/>
      <c r="B1043" s="98" t="s">
        <v>2996</v>
      </c>
      <c r="C1043" s="97"/>
      <c r="D1043" s="97"/>
      <c r="E1043" s="97"/>
      <c r="F1043" s="97" t="s">
        <v>2311</v>
      </c>
      <c r="G1043" s="234">
        <v>42656</v>
      </c>
      <c r="H1043" s="302">
        <v>13</v>
      </c>
      <c r="I1043" s="302">
        <v>10</v>
      </c>
      <c r="J1043" s="70">
        <v>2016</v>
      </c>
      <c r="K1043" s="40" t="s">
        <v>56</v>
      </c>
      <c r="L1043" s="40" t="s">
        <v>2957</v>
      </c>
      <c r="M1043" s="97" t="s">
        <v>796</v>
      </c>
      <c r="N1043" s="30">
        <v>7288.7955549999997</v>
      </c>
      <c r="O1043" s="102"/>
      <c r="Q1043" s="103">
        <v>10</v>
      </c>
      <c r="R1043" s="30">
        <f t="shared" si="226"/>
        <v>60.731629625000004</v>
      </c>
      <c r="S1043" s="5">
        <v>0</v>
      </c>
      <c r="T1043" s="313">
        <f t="shared" si="227"/>
        <v>60.731629625000004</v>
      </c>
      <c r="U1043" s="15">
        <f t="shared" si="228"/>
        <v>60.731629625000004</v>
      </c>
      <c r="V1043" s="135">
        <f t="shared" si="229"/>
        <v>7228.0639253749996</v>
      </c>
      <c r="W1043" s="104"/>
      <c r="X1043" s="136"/>
      <c r="Y1043" s="135"/>
      <c r="Z1043" s="114">
        <f t="shared" si="230"/>
        <v>1</v>
      </c>
    </row>
    <row r="1044" spans="1:26" s="103" customFormat="1" ht="14.25" customHeight="1" x14ac:dyDescent="0.25">
      <c r="A1044" s="97"/>
      <c r="B1044" s="98" t="s">
        <v>2995</v>
      </c>
      <c r="C1044" s="97"/>
      <c r="D1044" s="97"/>
      <c r="E1044" s="97"/>
      <c r="F1044" s="97" t="s">
        <v>2337</v>
      </c>
      <c r="G1044" s="234">
        <v>42661</v>
      </c>
      <c r="H1044" s="302">
        <v>18</v>
      </c>
      <c r="I1044" s="302">
        <v>10</v>
      </c>
      <c r="J1044" s="70">
        <v>2016</v>
      </c>
      <c r="K1044" s="40" t="s">
        <v>56</v>
      </c>
      <c r="L1044" s="40" t="s">
        <v>2997</v>
      </c>
      <c r="M1044" s="97" t="s">
        <v>796</v>
      </c>
      <c r="N1044" s="30">
        <v>6136</v>
      </c>
      <c r="O1044" s="102"/>
      <c r="Q1044" s="103">
        <v>10</v>
      </c>
      <c r="R1044" s="30">
        <f t="shared" si="226"/>
        <v>51.125</v>
      </c>
      <c r="S1044" s="5">
        <v>0</v>
      </c>
      <c r="T1044" s="313">
        <f t="shared" si="227"/>
        <v>51.125</v>
      </c>
      <c r="U1044" s="15">
        <f t="shared" si="228"/>
        <v>51.125</v>
      </c>
      <c r="V1044" s="135">
        <f t="shared" si="229"/>
        <v>6084.875</v>
      </c>
      <c r="W1044" s="104"/>
      <c r="X1044" s="136"/>
      <c r="Y1044" s="135"/>
      <c r="Z1044" s="114">
        <f t="shared" si="230"/>
        <v>1</v>
      </c>
    </row>
    <row r="1045" spans="1:26" s="103" customFormat="1" ht="14.25" customHeight="1" x14ac:dyDescent="0.25">
      <c r="A1045" s="97"/>
      <c r="B1045" s="98" t="s">
        <v>2952</v>
      </c>
      <c r="C1045" s="97"/>
      <c r="D1045" s="97"/>
      <c r="E1045" s="97"/>
      <c r="F1045" s="97" t="s">
        <v>2337</v>
      </c>
      <c r="G1045" s="234">
        <v>42661</v>
      </c>
      <c r="H1045" s="302">
        <v>18</v>
      </c>
      <c r="I1045" s="302">
        <v>10</v>
      </c>
      <c r="J1045" s="70">
        <v>2016</v>
      </c>
      <c r="K1045" s="40" t="s">
        <v>56</v>
      </c>
      <c r="L1045" s="40" t="s">
        <v>2997</v>
      </c>
      <c r="M1045" s="97" t="s">
        <v>796</v>
      </c>
      <c r="N1045" s="30">
        <v>4814.3999999999996</v>
      </c>
      <c r="O1045" s="102"/>
      <c r="Q1045" s="103">
        <v>10</v>
      </c>
      <c r="R1045" s="30">
        <f t="shared" si="226"/>
        <v>40.111666666666665</v>
      </c>
      <c r="S1045" s="5">
        <v>0</v>
      </c>
      <c r="T1045" s="313">
        <f t="shared" si="227"/>
        <v>40.111666666666665</v>
      </c>
      <c r="U1045" s="15">
        <f t="shared" si="228"/>
        <v>40.111666666666665</v>
      </c>
      <c r="V1045" s="135">
        <f t="shared" si="229"/>
        <v>4774.288333333333</v>
      </c>
      <c r="W1045" s="104"/>
      <c r="X1045" s="136"/>
      <c r="Y1045" s="135"/>
      <c r="Z1045" s="114">
        <f t="shared" si="230"/>
        <v>1</v>
      </c>
    </row>
    <row r="1046" spans="1:26" x14ac:dyDescent="0.25">
      <c r="B1046" s="105" t="s">
        <v>2993</v>
      </c>
      <c r="M1046" s="297"/>
      <c r="N1046" s="109">
        <f>SUBTOTAL(9,N1034:N1045)</f>
        <v>69282.391109999997</v>
      </c>
      <c r="O1046" s="282"/>
      <c r="P1046" s="109"/>
      <c r="Q1046" s="103"/>
      <c r="R1046" s="109">
        <f>SUBTOTAL(9,R1034:R1045)</f>
        <v>577.26159258333337</v>
      </c>
      <c r="S1046" s="109">
        <f>SUBTOTAL(9,S1034:S1045)</f>
        <v>0</v>
      </c>
      <c r="T1046" s="109">
        <f>SUBTOTAL(9,T1034:T1045)</f>
        <v>577.26159258333337</v>
      </c>
      <c r="U1046" s="109">
        <f>SUBTOTAL(9,U1034:U1045)</f>
        <v>577.26159258333337</v>
      </c>
      <c r="V1046" s="109">
        <f>SUBTOTAL(9,V1034:V1045)</f>
        <v>68705.129517416659</v>
      </c>
      <c r="Z1046" s="114"/>
    </row>
    <row r="1047" spans="1:26" x14ac:dyDescent="0.25">
      <c r="B1047" s="105"/>
      <c r="M1047" s="297"/>
      <c r="N1047" s="297"/>
      <c r="O1047" s="282"/>
      <c r="P1047" s="297"/>
      <c r="Q1047" s="103"/>
      <c r="R1047" s="297"/>
      <c r="S1047" s="297"/>
      <c r="T1047" s="297"/>
      <c r="U1047" s="297"/>
      <c r="V1047" s="297"/>
      <c r="Z1047" s="114"/>
    </row>
    <row r="1048" spans="1:26" x14ac:dyDescent="0.25">
      <c r="B1048" s="105"/>
      <c r="M1048" s="297"/>
      <c r="N1048" s="297"/>
      <c r="O1048" s="282"/>
      <c r="P1048" s="297"/>
      <c r="Q1048" s="103"/>
      <c r="R1048" s="297"/>
      <c r="S1048" s="297"/>
      <c r="T1048" s="297"/>
      <c r="U1048" s="297"/>
      <c r="V1048" s="297"/>
      <c r="Z1048" s="114"/>
    </row>
    <row r="1049" spans="1:26" x14ac:dyDescent="0.25">
      <c r="B1049" s="105"/>
      <c r="M1049" s="297"/>
      <c r="N1049" s="297"/>
      <c r="O1049" s="282"/>
      <c r="P1049" s="297"/>
      <c r="Q1049" s="103"/>
      <c r="R1049" s="297"/>
      <c r="S1049" s="297"/>
      <c r="T1049" s="297"/>
      <c r="U1049" s="297"/>
      <c r="V1049" s="297"/>
      <c r="Z1049" s="114"/>
    </row>
    <row r="1050" spans="1:26" s="103" customFormat="1" ht="14.25" customHeight="1" x14ac:dyDescent="0.25">
      <c r="A1050" s="97"/>
      <c r="B1050" s="98" t="s">
        <v>2809</v>
      </c>
      <c r="C1050" s="97" t="s">
        <v>2810</v>
      </c>
      <c r="D1050" s="97">
        <v>609</v>
      </c>
      <c r="E1050" s="97"/>
      <c r="F1050" s="97" t="s">
        <v>2337</v>
      </c>
      <c r="G1050" s="234">
        <v>42677</v>
      </c>
      <c r="H1050" s="302">
        <v>3</v>
      </c>
      <c r="I1050" s="302">
        <v>11</v>
      </c>
      <c r="J1050" s="70">
        <v>2016</v>
      </c>
      <c r="K1050" s="40" t="s">
        <v>56</v>
      </c>
      <c r="L1050" s="40" t="s">
        <v>3017</v>
      </c>
      <c r="M1050" s="97" t="s">
        <v>796</v>
      </c>
      <c r="N1050" s="30">
        <v>23222.400000000001</v>
      </c>
      <c r="O1050" s="102"/>
      <c r="Q1050" s="103">
        <v>10</v>
      </c>
      <c r="R1050" s="30">
        <f t="shared" ref="R1050:R1051" si="231">(((N1050)-1)/10)/12</f>
        <v>193.51166666666668</v>
      </c>
      <c r="S1050" s="5">
        <v>0</v>
      </c>
      <c r="T1050" s="313">
        <f t="shared" ref="T1050:T1051" si="232">Z1050*R1050</f>
        <v>0</v>
      </c>
      <c r="U1050" s="15">
        <f>T1050-S1050</f>
        <v>0</v>
      </c>
      <c r="V1050" s="135">
        <f t="shared" ref="V1050:V1051" si="233">N1050-T1050</f>
        <v>23222.400000000001</v>
      </c>
      <c r="W1050" s="104" t="s">
        <v>2367</v>
      </c>
      <c r="X1050" s="136"/>
      <c r="Y1050" s="135"/>
      <c r="Z1050" s="114">
        <f t="shared" ref="Z1050:Z1051" si="234">IF((DATEDIF(G1050,Z$4,"m"))&gt;=120,120,(DATEDIF(G1050,Z$4,"m")))</f>
        <v>0</v>
      </c>
    </row>
    <row r="1051" spans="1:26" s="103" customFormat="1" ht="14.25" customHeight="1" x14ac:dyDescent="0.25">
      <c r="A1051" s="97"/>
      <c r="B1051" s="98" t="s">
        <v>2952</v>
      </c>
      <c r="C1051" s="97" t="s">
        <v>3018</v>
      </c>
      <c r="D1051" s="97"/>
      <c r="E1051" s="97"/>
      <c r="F1051" s="97" t="s">
        <v>2337</v>
      </c>
      <c r="G1051" s="234">
        <v>42677</v>
      </c>
      <c r="H1051" s="302">
        <v>3</v>
      </c>
      <c r="I1051" s="302">
        <v>11</v>
      </c>
      <c r="J1051" s="70">
        <v>2016</v>
      </c>
      <c r="K1051" s="40" t="s">
        <v>56</v>
      </c>
      <c r="L1051" s="40" t="s">
        <v>3017</v>
      </c>
      <c r="M1051" s="97" t="s">
        <v>796</v>
      </c>
      <c r="N1051" s="30">
        <v>4814.3999999999996</v>
      </c>
      <c r="O1051" s="102"/>
      <c r="Q1051" s="103">
        <v>10</v>
      </c>
      <c r="R1051" s="30">
        <f t="shared" si="231"/>
        <v>40.111666666666665</v>
      </c>
      <c r="S1051" s="5">
        <v>0</v>
      </c>
      <c r="T1051" s="313">
        <f t="shared" si="232"/>
        <v>0</v>
      </c>
      <c r="U1051" s="15">
        <f t="shared" ref="U1051" si="235">T1051-S1051</f>
        <v>0</v>
      </c>
      <c r="V1051" s="135">
        <f t="shared" si="233"/>
        <v>4814.3999999999996</v>
      </c>
      <c r="W1051" s="104"/>
      <c r="X1051" s="136"/>
      <c r="Y1051" s="135"/>
      <c r="Z1051" s="114">
        <f t="shared" si="234"/>
        <v>0</v>
      </c>
    </row>
    <row r="1052" spans="1:26" s="103" customFormat="1" ht="14.25" customHeight="1" x14ac:dyDescent="0.25">
      <c r="A1052" s="97"/>
      <c r="B1052" s="98" t="s">
        <v>2952</v>
      </c>
      <c r="C1052" s="97" t="s">
        <v>3018</v>
      </c>
      <c r="D1052" s="97"/>
      <c r="E1052" s="97"/>
      <c r="F1052" s="97" t="s">
        <v>2337</v>
      </c>
      <c r="G1052" s="234">
        <v>42677</v>
      </c>
      <c r="H1052" s="302">
        <v>3</v>
      </c>
      <c r="I1052" s="302">
        <v>11</v>
      </c>
      <c r="J1052" s="70">
        <v>2016</v>
      </c>
      <c r="K1052" s="40" t="s">
        <v>56</v>
      </c>
      <c r="L1052" s="40" t="s">
        <v>3017</v>
      </c>
      <c r="M1052" s="97" t="s">
        <v>796</v>
      </c>
      <c r="N1052" s="30">
        <v>4814.3999999999996</v>
      </c>
      <c r="O1052" s="102"/>
      <c r="Q1052" s="103">
        <v>10</v>
      </c>
      <c r="R1052" s="30">
        <f t="shared" ref="R1052:R1053" si="236">(((N1052)-1)/10)/12</f>
        <v>40.111666666666665</v>
      </c>
      <c r="S1052" s="5">
        <v>0</v>
      </c>
      <c r="T1052" s="313">
        <f t="shared" ref="T1052:T1053" si="237">Z1052*R1052</f>
        <v>0</v>
      </c>
      <c r="U1052" s="15">
        <f t="shared" ref="U1052:U1053" si="238">T1052-S1052</f>
        <v>0</v>
      </c>
      <c r="V1052" s="135">
        <f t="shared" ref="V1052:V1053" si="239">N1052-T1052</f>
        <v>4814.3999999999996</v>
      </c>
      <c r="W1052" s="104"/>
      <c r="X1052" s="136"/>
      <c r="Y1052" s="135"/>
      <c r="Z1052" s="114">
        <f t="shared" ref="Z1052:Z1053" si="240">IF((DATEDIF(G1052,Z$4,"m"))&gt;=120,120,(DATEDIF(G1052,Z$4,"m")))</f>
        <v>0</v>
      </c>
    </row>
    <row r="1053" spans="1:26" s="103" customFormat="1" ht="14.25" customHeight="1" x14ac:dyDescent="0.25">
      <c r="A1053" s="97"/>
      <c r="B1053" s="98" t="s">
        <v>2952</v>
      </c>
      <c r="C1053" s="97" t="s">
        <v>3018</v>
      </c>
      <c r="D1053" s="97"/>
      <c r="E1053" s="97"/>
      <c r="F1053" s="97" t="s">
        <v>2337</v>
      </c>
      <c r="G1053" s="234">
        <v>42677</v>
      </c>
      <c r="H1053" s="302">
        <v>3</v>
      </c>
      <c r="I1053" s="302">
        <v>11</v>
      </c>
      <c r="J1053" s="70">
        <v>2016</v>
      </c>
      <c r="K1053" s="40" t="s">
        <v>56</v>
      </c>
      <c r="L1053" s="40" t="s">
        <v>3017</v>
      </c>
      <c r="M1053" s="97" t="s">
        <v>796</v>
      </c>
      <c r="N1053" s="30">
        <v>4814.3999999999996</v>
      </c>
      <c r="O1053" s="102"/>
      <c r="Q1053" s="103">
        <v>10</v>
      </c>
      <c r="R1053" s="30">
        <f t="shared" si="236"/>
        <v>40.111666666666665</v>
      </c>
      <c r="S1053" s="5">
        <v>0</v>
      </c>
      <c r="T1053" s="313">
        <f t="shared" si="237"/>
        <v>0</v>
      </c>
      <c r="U1053" s="15">
        <f t="shared" si="238"/>
        <v>0</v>
      </c>
      <c r="V1053" s="135">
        <f t="shared" si="239"/>
        <v>4814.3999999999996</v>
      </c>
      <c r="W1053" s="104"/>
      <c r="X1053" s="136"/>
      <c r="Y1053" s="135"/>
      <c r="Z1053" s="114">
        <f t="shared" si="240"/>
        <v>0</v>
      </c>
    </row>
    <row r="1054" spans="1:26" s="103" customFormat="1" ht="14.25" customHeight="1" x14ac:dyDescent="0.25">
      <c r="A1054" s="97"/>
      <c r="B1054" s="98" t="s">
        <v>2995</v>
      </c>
      <c r="C1054" s="97"/>
      <c r="D1054" s="97"/>
      <c r="E1054" s="97"/>
      <c r="F1054" s="97" t="s">
        <v>2337</v>
      </c>
      <c r="G1054" s="234">
        <v>42677</v>
      </c>
      <c r="H1054" s="302">
        <v>3</v>
      </c>
      <c r="I1054" s="302">
        <v>11</v>
      </c>
      <c r="J1054" s="70">
        <v>2016</v>
      </c>
      <c r="K1054" s="40" t="s">
        <v>56</v>
      </c>
      <c r="L1054" s="40" t="s">
        <v>3017</v>
      </c>
      <c r="M1054" s="97" t="s">
        <v>796</v>
      </c>
      <c r="N1054" s="30">
        <v>7056.4</v>
      </c>
      <c r="O1054" s="102"/>
      <c r="Q1054" s="103">
        <v>10</v>
      </c>
      <c r="R1054" s="30">
        <f t="shared" ref="R1054" si="241">(((N1054)-1)/10)/12</f>
        <v>58.794999999999995</v>
      </c>
      <c r="S1054" s="5">
        <v>0</v>
      </c>
      <c r="T1054" s="313">
        <f t="shared" ref="T1054" si="242">Z1054*R1054</f>
        <v>0</v>
      </c>
      <c r="U1054" s="15">
        <f t="shared" ref="U1054" si="243">T1054-S1054</f>
        <v>0</v>
      </c>
      <c r="V1054" s="135">
        <f t="shared" ref="V1054" si="244">N1054-T1054</f>
        <v>7056.4</v>
      </c>
      <c r="W1054" s="104"/>
      <c r="X1054" s="136"/>
      <c r="Y1054" s="135"/>
      <c r="Z1054" s="114">
        <f t="shared" ref="Z1054" si="245">IF((DATEDIF(G1054,Z$4,"m"))&gt;=120,120,(DATEDIF(G1054,Z$4,"m")))</f>
        <v>0</v>
      </c>
    </row>
    <row r="1055" spans="1:26" s="103" customFormat="1" ht="14.25" customHeight="1" x14ac:dyDescent="0.25">
      <c r="A1055" s="97"/>
      <c r="B1055" s="98" t="s">
        <v>2995</v>
      </c>
      <c r="C1055" s="97"/>
      <c r="D1055" s="97"/>
      <c r="E1055" s="97"/>
      <c r="F1055" s="97" t="s">
        <v>2337</v>
      </c>
      <c r="G1055" s="234">
        <v>42677</v>
      </c>
      <c r="H1055" s="302">
        <v>3</v>
      </c>
      <c r="I1055" s="302">
        <v>11</v>
      </c>
      <c r="J1055" s="70">
        <v>2016</v>
      </c>
      <c r="K1055" s="40" t="s">
        <v>56</v>
      </c>
      <c r="L1055" s="40" t="s">
        <v>3017</v>
      </c>
      <c r="M1055" s="97" t="s">
        <v>796</v>
      </c>
      <c r="N1055" s="30">
        <v>7056.4</v>
      </c>
      <c r="O1055" s="102"/>
      <c r="Q1055" s="103">
        <v>10</v>
      </c>
      <c r="R1055" s="30">
        <f t="shared" ref="R1055:R1068" si="246">(((N1055)-1)/10)/12</f>
        <v>58.794999999999995</v>
      </c>
      <c r="S1055" s="5">
        <v>0</v>
      </c>
      <c r="T1055" s="313">
        <f t="shared" ref="T1055:T1068" si="247">Z1055*R1055</f>
        <v>0</v>
      </c>
      <c r="U1055" s="15">
        <f t="shared" ref="U1055:U1068" si="248">T1055-S1055</f>
        <v>0</v>
      </c>
      <c r="V1055" s="135">
        <f t="shared" ref="V1055:V1068" si="249">N1055-T1055</f>
        <v>7056.4</v>
      </c>
      <c r="W1055" s="104"/>
      <c r="X1055" s="136"/>
      <c r="Y1055" s="135"/>
      <c r="Z1055" s="114">
        <f t="shared" ref="Z1055:Z1068" si="250">IF((DATEDIF(G1055,Z$4,"m"))&gt;=120,120,(DATEDIF(G1055,Z$4,"m")))</f>
        <v>0</v>
      </c>
    </row>
    <row r="1056" spans="1:26" s="103" customFormat="1" ht="14.25" customHeight="1" x14ac:dyDescent="0.25">
      <c r="A1056" s="97"/>
      <c r="B1056" s="98" t="s">
        <v>2995</v>
      </c>
      <c r="C1056" s="97"/>
      <c r="D1056" s="97"/>
      <c r="E1056" s="97"/>
      <c r="F1056" s="97" t="s">
        <v>2337</v>
      </c>
      <c r="G1056" s="234">
        <v>42677</v>
      </c>
      <c r="H1056" s="302">
        <v>3</v>
      </c>
      <c r="I1056" s="302">
        <v>11</v>
      </c>
      <c r="J1056" s="70">
        <v>2016</v>
      </c>
      <c r="K1056" s="40" t="s">
        <v>56</v>
      </c>
      <c r="L1056" s="40" t="s">
        <v>3017</v>
      </c>
      <c r="M1056" s="97" t="s">
        <v>796</v>
      </c>
      <c r="N1056" s="30">
        <v>7056.4</v>
      </c>
      <c r="O1056" s="102"/>
      <c r="Q1056" s="103">
        <v>10</v>
      </c>
      <c r="R1056" s="30">
        <f t="shared" si="246"/>
        <v>58.794999999999995</v>
      </c>
      <c r="S1056" s="5">
        <v>0</v>
      </c>
      <c r="T1056" s="313">
        <f t="shared" si="247"/>
        <v>0</v>
      </c>
      <c r="U1056" s="15">
        <f t="shared" si="248"/>
        <v>0</v>
      </c>
      <c r="V1056" s="135">
        <f t="shared" si="249"/>
        <v>7056.4</v>
      </c>
      <c r="W1056" s="104"/>
      <c r="X1056" s="136"/>
      <c r="Y1056" s="135"/>
      <c r="Z1056" s="114">
        <f t="shared" si="250"/>
        <v>0</v>
      </c>
    </row>
    <row r="1057" spans="1:26" s="103" customFormat="1" ht="14.25" customHeight="1" x14ac:dyDescent="0.25">
      <c r="A1057" s="97"/>
      <c r="B1057" s="98" t="s">
        <v>2995</v>
      </c>
      <c r="C1057" s="97"/>
      <c r="D1057" s="97"/>
      <c r="E1057" s="97"/>
      <c r="F1057" s="97" t="s">
        <v>2337</v>
      </c>
      <c r="G1057" s="234">
        <v>42677</v>
      </c>
      <c r="H1057" s="302">
        <v>3</v>
      </c>
      <c r="I1057" s="302">
        <v>11</v>
      </c>
      <c r="J1057" s="70">
        <v>2016</v>
      </c>
      <c r="K1057" s="40" t="s">
        <v>56</v>
      </c>
      <c r="L1057" s="40" t="s">
        <v>3017</v>
      </c>
      <c r="M1057" s="97" t="s">
        <v>796</v>
      </c>
      <c r="N1057" s="30">
        <v>7056.4</v>
      </c>
      <c r="O1057" s="102"/>
      <c r="Q1057" s="103">
        <v>10</v>
      </c>
      <c r="R1057" s="30">
        <f t="shared" si="246"/>
        <v>58.794999999999995</v>
      </c>
      <c r="S1057" s="5">
        <v>0</v>
      </c>
      <c r="T1057" s="313">
        <f t="shared" si="247"/>
        <v>0</v>
      </c>
      <c r="U1057" s="15">
        <f t="shared" si="248"/>
        <v>0</v>
      </c>
      <c r="V1057" s="135">
        <f t="shared" si="249"/>
        <v>7056.4</v>
      </c>
      <c r="W1057" s="104"/>
      <c r="X1057" s="136"/>
      <c r="Y1057" s="135"/>
      <c r="Z1057" s="114">
        <f t="shared" si="250"/>
        <v>0</v>
      </c>
    </row>
    <row r="1058" spans="1:26" s="103" customFormat="1" ht="14.25" customHeight="1" x14ac:dyDescent="0.25">
      <c r="A1058" s="97"/>
      <c r="B1058" s="98" t="s">
        <v>2995</v>
      </c>
      <c r="C1058" s="97"/>
      <c r="D1058" s="97"/>
      <c r="E1058" s="97"/>
      <c r="F1058" s="97" t="s">
        <v>2337</v>
      </c>
      <c r="G1058" s="234">
        <v>42677</v>
      </c>
      <c r="H1058" s="302">
        <v>3</v>
      </c>
      <c r="I1058" s="302">
        <v>11</v>
      </c>
      <c r="J1058" s="70">
        <v>2016</v>
      </c>
      <c r="K1058" s="40" t="s">
        <v>56</v>
      </c>
      <c r="L1058" s="40" t="s">
        <v>3017</v>
      </c>
      <c r="M1058" s="97" t="s">
        <v>796</v>
      </c>
      <c r="N1058" s="30">
        <v>7056.4</v>
      </c>
      <c r="O1058" s="102"/>
      <c r="Q1058" s="103">
        <v>10</v>
      </c>
      <c r="R1058" s="30">
        <f t="shared" si="246"/>
        <v>58.794999999999995</v>
      </c>
      <c r="S1058" s="5">
        <v>0</v>
      </c>
      <c r="T1058" s="313">
        <f t="shared" si="247"/>
        <v>0</v>
      </c>
      <c r="U1058" s="15">
        <f t="shared" si="248"/>
        <v>0</v>
      </c>
      <c r="V1058" s="135">
        <f t="shared" si="249"/>
        <v>7056.4</v>
      </c>
      <c r="W1058" s="104"/>
      <c r="X1058" s="136"/>
      <c r="Y1058" s="135"/>
      <c r="Z1058" s="114">
        <f t="shared" si="250"/>
        <v>0</v>
      </c>
    </row>
    <row r="1059" spans="1:26" s="103" customFormat="1" ht="14.25" customHeight="1" x14ac:dyDescent="0.25">
      <c r="A1059" s="97"/>
      <c r="B1059" s="98" t="s">
        <v>2995</v>
      </c>
      <c r="C1059" s="97"/>
      <c r="D1059" s="97"/>
      <c r="E1059" s="97"/>
      <c r="F1059" s="97" t="s">
        <v>2337</v>
      </c>
      <c r="G1059" s="234">
        <v>42677</v>
      </c>
      <c r="H1059" s="302">
        <v>3</v>
      </c>
      <c r="I1059" s="302">
        <v>11</v>
      </c>
      <c r="J1059" s="70">
        <v>2016</v>
      </c>
      <c r="K1059" s="40" t="s">
        <v>56</v>
      </c>
      <c r="L1059" s="40" t="s">
        <v>3017</v>
      </c>
      <c r="M1059" s="97" t="s">
        <v>796</v>
      </c>
      <c r="N1059" s="30">
        <v>7056.4</v>
      </c>
      <c r="O1059" s="102"/>
      <c r="Q1059" s="103">
        <v>10</v>
      </c>
      <c r="R1059" s="30">
        <f t="shared" si="246"/>
        <v>58.794999999999995</v>
      </c>
      <c r="S1059" s="5">
        <v>0</v>
      </c>
      <c r="T1059" s="313">
        <f t="shared" si="247"/>
        <v>0</v>
      </c>
      <c r="U1059" s="15">
        <f t="shared" si="248"/>
        <v>0</v>
      </c>
      <c r="V1059" s="135">
        <f t="shared" si="249"/>
        <v>7056.4</v>
      </c>
      <c r="W1059" s="104"/>
      <c r="X1059" s="136"/>
      <c r="Y1059" s="135"/>
      <c r="Z1059" s="114">
        <f t="shared" si="250"/>
        <v>0</v>
      </c>
    </row>
    <row r="1060" spans="1:26" s="103" customFormat="1" ht="14.25" customHeight="1" x14ac:dyDescent="0.25">
      <c r="A1060" s="97"/>
      <c r="B1060" s="98" t="s">
        <v>3021</v>
      </c>
      <c r="C1060" s="97" t="s">
        <v>3020</v>
      </c>
      <c r="D1060" s="97"/>
      <c r="E1060" s="97"/>
      <c r="F1060" s="97" t="s">
        <v>2337</v>
      </c>
      <c r="G1060" s="234">
        <v>42677</v>
      </c>
      <c r="H1060" s="302">
        <v>3</v>
      </c>
      <c r="I1060" s="302">
        <v>11</v>
      </c>
      <c r="J1060" s="70">
        <v>2016</v>
      </c>
      <c r="K1060" s="40" t="s">
        <v>56</v>
      </c>
      <c r="L1060" s="40" t="s">
        <v>3017</v>
      </c>
      <c r="M1060" s="97" t="s">
        <v>796</v>
      </c>
      <c r="N1060" s="30">
        <v>4904.08</v>
      </c>
      <c r="O1060" s="102"/>
      <c r="Q1060" s="103">
        <v>10</v>
      </c>
      <c r="R1060" s="30">
        <f t="shared" si="246"/>
        <v>40.859000000000002</v>
      </c>
      <c r="S1060" s="5">
        <v>0</v>
      </c>
      <c r="T1060" s="313">
        <f t="shared" si="247"/>
        <v>0</v>
      </c>
      <c r="U1060" s="15">
        <f t="shared" si="248"/>
        <v>0</v>
      </c>
      <c r="V1060" s="135">
        <f t="shared" si="249"/>
        <v>4904.08</v>
      </c>
      <c r="W1060" s="104" t="s">
        <v>2367</v>
      </c>
      <c r="X1060" s="136"/>
      <c r="Y1060" s="135"/>
      <c r="Z1060" s="114">
        <f t="shared" si="250"/>
        <v>0</v>
      </c>
    </row>
    <row r="1061" spans="1:26" x14ac:dyDescent="0.25">
      <c r="B1061" s="98" t="s">
        <v>2892</v>
      </c>
      <c r="F1061" s="97" t="s">
        <v>2337</v>
      </c>
      <c r="G1061" s="234">
        <v>42677</v>
      </c>
      <c r="H1061" s="302">
        <v>3</v>
      </c>
      <c r="I1061" s="302">
        <v>11</v>
      </c>
      <c r="J1061" s="70">
        <v>2016</v>
      </c>
      <c r="K1061" s="40" t="s">
        <v>56</v>
      </c>
      <c r="L1061" s="40" t="s">
        <v>3017</v>
      </c>
      <c r="M1061" s="97" t="s">
        <v>796</v>
      </c>
      <c r="N1061" s="30">
        <v>1803.04</v>
      </c>
      <c r="O1061" s="102"/>
      <c r="P1061" s="103"/>
      <c r="Q1061" s="103">
        <v>10</v>
      </c>
      <c r="R1061" s="30">
        <f t="shared" si="246"/>
        <v>15.017000000000001</v>
      </c>
      <c r="S1061" s="5">
        <v>0</v>
      </c>
      <c r="T1061" s="313">
        <f t="shared" si="247"/>
        <v>0</v>
      </c>
      <c r="U1061" s="15">
        <f t="shared" si="248"/>
        <v>0</v>
      </c>
      <c r="V1061" s="135">
        <f t="shared" si="249"/>
        <v>1803.04</v>
      </c>
      <c r="W1061" s="104" t="s">
        <v>2367</v>
      </c>
      <c r="X1061" s="136"/>
      <c r="Y1061" s="135"/>
      <c r="Z1061" s="114">
        <f t="shared" si="250"/>
        <v>0</v>
      </c>
    </row>
    <row r="1062" spans="1:26" x14ac:dyDescent="0.25">
      <c r="B1062" s="98" t="s">
        <v>2893</v>
      </c>
      <c r="F1062" s="97" t="s">
        <v>2337</v>
      </c>
      <c r="G1062" s="234">
        <v>42677</v>
      </c>
      <c r="H1062" s="302">
        <v>3</v>
      </c>
      <c r="I1062" s="302">
        <v>11</v>
      </c>
      <c r="J1062" s="70">
        <v>2016</v>
      </c>
      <c r="K1062" s="40" t="s">
        <v>56</v>
      </c>
      <c r="L1062" s="40" t="s">
        <v>3017</v>
      </c>
      <c r="M1062" s="97" t="s">
        <v>796</v>
      </c>
      <c r="N1062" s="30">
        <v>3917.6</v>
      </c>
      <c r="O1062" s="102"/>
      <c r="P1062" s="103"/>
      <c r="Q1062" s="103">
        <v>10</v>
      </c>
      <c r="R1062" s="30">
        <f t="shared" si="246"/>
        <v>32.638333333333328</v>
      </c>
      <c r="S1062" s="5">
        <v>0</v>
      </c>
      <c r="T1062" s="313">
        <f t="shared" si="247"/>
        <v>0</v>
      </c>
      <c r="U1062" s="15">
        <f t="shared" si="248"/>
        <v>0</v>
      </c>
      <c r="V1062" s="135">
        <f t="shared" si="249"/>
        <v>3917.6</v>
      </c>
      <c r="W1062" s="104" t="s">
        <v>2367</v>
      </c>
      <c r="X1062" s="136"/>
      <c r="Y1062" s="135"/>
      <c r="Z1062" s="114">
        <f t="shared" si="250"/>
        <v>0</v>
      </c>
    </row>
    <row r="1063" spans="1:26" s="103" customFormat="1" ht="14.25" customHeight="1" x14ac:dyDescent="0.25">
      <c r="A1063" s="97"/>
      <c r="B1063" s="98" t="s">
        <v>2955</v>
      </c>
      <c r="C1063" s="97"/>
      <c r="D1063" s="97" t="s">
        <v>2956</v>
      </c>
      <c r="E1063" s="97"/>
      <c r="F1063" s="97" t="s">
        <v>2337</v>
      </c>
      <c r="G1063" s="234">
        <v>42677</v>
      </c>
      <c r="H1063" s="302">
        <v>3</v>
      </c>
      <c r="I1063" s="302">
        <v>11</v>
      </c>
      <c r="J1063" s="70">
        <v>2016</v>
      </c>
      <c r="K1063" s="40" t="s">
        <v>56</v>
      </c>
      <c r="L1063" s="40" t="s">
        <v>3017</v>
      </c>
      <c r="M1063" s="97" t="s">
        <v>796</v>
      </c>
      <c r="N1063" s="30">
        <v>8722.56</v>
      </c>
      <c r="O1063" s="102"/>
      <c r="Q1063" s="103">
        <v>10</v>
      </c>
      <c r="R1063" s="30">
        <f t="shared" si="246"/>
        <v>72.679666666666662</v>
      </c>
      <c r="S1063" s="5">
        <v>0</v>
      </c>
      <c r="T1063" s="313">
        <f t="shared" si="247"/>
        <v>0</v>
      </c>
      <c r="U1063" s="15">
        <f t="shared" si="248"/>
        <v>0</v>
      </c>
      <c r="V1063" s="135">
        <f t="shared" si="249"/>
        <v>8722.56</v>
      </c>
      <c r="W1063" s="104"/>
      <c r="X1063" s="136"/>
      <c r="Y1063" s="135"/>
      <c r="Z1063" s="114">
        <f t="shared" si="250"/>
        <v>0</v>
      </c>
    </row>
    <row r="1064" spans="1:26" s="103" customFormat="1" ht="14.25" customHeight="1" x14ac:dyDescent="0.25">
      <c r="A1064" s="97"/>
      <c r="B1064" s="98" t="s">
        <v>2955</v>
      </c>
      <c r="C1064" s="97"/>
      <c r="D1064" s="97" t="s">
        <v>2956</v>
      </c>
      <c r="E1064" s="97"/>
      <c r="F1064" s="97" t="s">
        <v>2337</v>
      </c>
      <c r="G1064" s="234">
        <v>42677</v>
      </c>
      <c r="H1064" s="302">
        <v>3</v>
      </c>
      <c r="I1064" s="302">
        <v>11</v>
      </c>
      <c r="J1064" s="70">
        <v>2016</v>
      </c>
      <c r="K1064" s="40" t="s">
        <v>56</v>
      </c>
      <c r="L1064" s="40" t="s">
        <v>3017</v>
      </c>
      <c r="M1064" s="97" t="s">
        <v>796</v>
      </c>
      <c r="N1064" s="30">
        <v>8722.56</v>
      </c>
      <c r="O1064" s="102"/>
      <c r="Q1064" s="103">
        <v>10</v>
      </c>
      <c r="R1064" s="30">
        <f t="shared" si="246"/>
        <v>72.679666666666662</v>
      </c>
      <c r="S1064" s="5">
        <v>0</v>
      </c>
      <c r="T1064" s="313">
        <f t="shared" si="247"/>
        <v>0</v>
      </c>
      <c r="U1064" s="15">
        <f t="shared" si="248"/>
        <v>0</v>
      </c>
      <c r="V1064" s="135">
        <f t="shared" si="249"/>
        <v>8722.56</v>
      </c>
      <c r="W1064" s="104"/>
      <c r="X1064" s="136"/>
      <c r="Y1064" s="135"/>
      <c r="Z1064" s="114">
        <f t="shared" si="250"/>
        <v>0</v>
      </c>
    </row>
    <row r="1065" spans="1:26" s="103" customFormat="1" ht="14.25" customHeight="1" x14ac:dyDescent="0.25">
      <c r="A1065" s="97"/>
      <c r="B1065" s="98" t="s">
        <v>2955</v>
      </c>
      <c r="C1065" s="97"/>
      <c r="D1065" s="97" t="s">
        <v>2956</v>
      </c>
      <c r="E1065" s="97"/>
      <c r="F1065" s="97" t="s">
        <v>2337</v>
      </c>
      <c r="G1065" s="234">
        <v>42677</v>
      </c>
      <c r="H1065" s="302">
        <v>3</v>
      </c>
      <c r="I1065" s="302">
        <v>11</v>
      </c>
      <c r="J1065" s="70">
        <v>2016</v>
      </c>
      <c r="K1065" s="40" t="s">
        <v>56</v>
      </c>
      <c r="L1065" s="40" t="s">
        <v>3017</v>
      </c>
      <c r="M1065" s="97" t="s">
        <v>796</v>
      </c>
      <c r="N1065" s="30">
        <v>8722.56</v>
      </c>
      <c r="O1065" s="102"/>
      <c r="Q1065" s="103">
        <v>10</v>
      </c>
      <c r="R1065" s="30">
        <f t="shared" si="246"/>
        <v>72.679666666666662</v>
      </c>
      <c r="S1065" s="5">
        <v>0</v>
      </c>
      <c r="T1065" s="313">
        <f t="shared" si="247"/>
        <v>0</v>
      </c>
      <c r="U1065" s="15">
        <f t="shared" si="248"/>
        <v>0</v>
      </c>
      <c r="V1065" s="135">
        <f t="shared" si="249"/>
        <v>8722.56</v>
      </c>
      <c r="W1065" s="104"/>
      <c r="X1065" s="136"/>
      <c r="Y1065" s="135"/>
      <c r="Z1065" s="114">
        <f t="shared" si="250"/>
        <v>0</v>
      </c>
    </row>
    <row r="1066" spans="1:26" s="103" customFormat="1" ht="14.25" customHeight="1" x14ac:dyDescent="0.25">
      <c r="A1066" s="97"/>
      <c r="B1066" s="98" t="s">
        <v>2955</v>
      </c>
      <c r="C1066" s="97"/>
      <c r="D1066" s="97" t="s">
        <v>2956</v>
      </c>
      <c r="E1066" s="97"/>
      <c r="F1066" s="97" t="s">
        <v>2337</v>
      </c>
      <c r="G1066" s="234">
        <v>42677</v>
      </c>
      <c r="H1066" s="302">
        <v>3</v>
      </c>
      <c r="I1066" s="302">
        <v>11</v>
      </c>
      <c r="J1066" s="70">
        <v>2016</v>
      </c>
      <c r="K1066" s="40" t="s">
        <v>56</v>
      </c>
      <c r="L1066" s="40" t="s">
        <v>3017</v>
      </c>
      <c r="M1066" s="97" t="s">
        <v>796</v>
      </c>
      <c r="N1066" s="30">
        <v>8722.56</v>
      </c>
      <c r="O1066" s="102"/>
      <c r="Q1066" s="103">
        <v>10</v>
      </c>
      <c r="R1066" s="30">
        <f t="shared" si="246"/>
        <v>72.679666666666662</v>
      </c>
      <c r="S1066" s="5">
        <v>0</v>
      </c>
      <c r="T1066" s="313">
        <f t="shared" si="247"/>
        <v>0</v>
      </c>
      <c r="U1066" s="15">
        <f t="shared" si="248"/>
        <v>0</v>
      </c>
      <c r="V1066" s="135">
        <f t="shared" si="249"/>
        <v>8722.56</v>
      </c>
      <c r="W1066" s="104"/>
      <c r="X1066" s="136"/>
      <c r="Y1066" s="135"/>
      <c r="Z1066" s="114">
        <f t="shared" si="250"/>
        <v>0</v>
      </c>
    </row>
    <row r="1067" spans="1:26" s="103" customFormat="1" ht="14.25" customHeight="1" x14ac:dyDescent="0.25">
      <c r="A1067" s="97"/>
      <c r="B1067" s="98" t="s">
        <v>2955</v>
      </c>
      <c r="C1067" s="97"/>
      <c r="D1067" s="97" t="s">
        <v>2956</v>
      </c>
      <c r="E1067" s="97"/>
      <c r="F1067" s="97" t="s">
        <v>2337</v>
      </c>
      <c r="G1067" s="234">
        <v>42677</v>
      </c>
      <c r="H1067" s="302">
        <v>3</v>
      </c>
      <c r="I1067" s="302">
        <v>11</v>
      </c>
      <c r="J1067" s="70">
        <v>2016</v>
      </c>
      <c r="K1067" s="40" t="s">
        <v>56</v>
      </c>
      <c r="L1067" s="40" t="s">
        <v>3017</v>
      </c>
      <c r="M1067" s="97" t="s">
        <v>796</v>
      </c>
      <c r="N1067" s="30">
        <v>8722.56</v>
      </c>
      <c r="O1067" s="102"/>
      <c r="Q1067" s="103">
        <v>10</v>
      </c>
      <c r="R1067" s="30">
        <f t="shared" si="246"/>
        <v>72.679666666666662</v>
      </c>
      <c r="S1067" s="5">
        <v>0</v>
      </c>
      <c r="T1067" s="313">
        <f t="shared" si="247"/>
        <v>0</v>
      </c>
      <c r="U1067" s="15">
        <f t="shared" si="248"/>
        <v>0</v>
      </c>
      <c r="V1067" s="135">
        <f t="shared" si="249"/>
        <v>8722.56</v>
      </c>
      <c r="W1067" s="104"/>
      <c r="X1067" s="136"/>
      <c r="Y1067" s="135"/>
      <c r="Z1067" s="114">
        <f t="shared" si="250"/>
        <v>0</v>
      </c>
    </row>
    <row r="1068" spans="1:26" s="103" customFormat="1" ht="14.25" customHeight="1" x14ac:dyDescent="0.25">
      <c r="A1068" s="97"/>
      <c r="B1068" s="98" t="s">
        <v>2955</v>
      </c>
      <c r="C1068" s="97"/>
      <c r="D1068" s="97" t="s">
        <v>2956</v>
      </c>
      <c r="E1068" s="97"/>
      <c r="F1068" s="97" t="s">
        <v>2337</v>
      </c>
      <c r="G1068" s="234">
        <v>42677</v>
      </c>
      <c r="H1068" s="302">
        <v>3</v>
      </c>
      <c r="I1068" s="302">
        <v>11</v>
      </c>
      <c r="J1068" s="70">
        <v>2016</v>
      </c>
      <c r="K1068" s="40" t="s">
        <v>56</v>
      </c>
      <c r="L1068" s="40" t="s">
        <v>3017</v>
      </c>
      <c r="M1068" s="97" t="s">
        <v>796</v>
      </c>
      <c r="N1068" s="30">
        <v>8722.56</v>
      </c>
      <c r="O1068" s="102"/>
      <c r="Q1068" s="103">
        <v>10</v>
      </c>
      <c r="R1068" s="30">
        <f t="shared" si="246"/>
        <v>72.679666666666662</v>
      </c>
      <c r="S1068" s="5">
        <v>0</v>
      </c>
      <c r="T1068" s="313">
        <f t="shared" si="247"/>
        <v>0</v>
      </c>
      <c r="U1068" s="15">
        <f t="shared" si="248"/>
        <v>0</v>
      </c>
      <c r="V1068" s="135">
        <f t="shared" si="249"/>
        <v>8722.56</v>
      </c>
      <c r="W1068" s="104"/>
      <c r="X1068" s="136"/>
      <c r="Y1068" s="135"/>
      <c r="Z1068" s="114">
        <f t="shared" si="250"/>
        <v>0</v>
      </c>
    </row>
    <row r="1069" spans="1:26" x14ac:dyDescent="0.25">
      <c r="B1069" s="105" t="s">
        <v>3022</v>
      </c>
      <c r="M1069" s="297"/>
      <c r="N1069" s="109">
        <f>SUM(N1050:N1068)</f>
        <v>142964.07999999999</v>
      </c>
      <c r="O1069" s="282"/>
      <c r="P1069" s="109"/>
      <c r="Q1069" s="103"/>
      <c r="R1069" s="109">
        <f>SUM(R1050:R1068)</f>
        <v>1191.2090000000001</v>
      </c>
      <c r="S1069" s="109">
        <f>SUM(S1050:S1068)</f>
        <v>0</v>
      </c>
      <c r="T1069" s="109">
        <f>SUM(T1050:T1068)</f>
        <v>0</v>
      </c>
      <c r="U1069" s="109">
        <f t="shared" ref="U1069:V1069" si="251">SUM(U1050:U1068)</f>
        <v>0</v>
      </c>
      <c r="V1069" s="109">
        <f t="shared" si="251"/>
        <v>142964.07999999999</v>
      </c>
      <c r="Z1069" s="114"/>
    </row>
    <row r="1070" spans="1:26" x14ac:dyDescent="0.25">
      <c r="B1070" s="105"/>
      <c r="M1070" s="297"/>
      <c r="N1070" s="297"/>
      <c r="O1070" s="282"/>
      <c r="P1070" s="297"/>
      <c r="Q1070" s="103"/>
      <c r="R1070" s="297"/>
      <c r="S1070" s="297"/>
      <c r="T1070" s="297"/>
      <c r="U1070" s="297"/>
      <c r="V1070" s="297"/>
      <c r="Z1070" s="114"/>
    </row>
    <row r="1071" spans="1:26" x14ac:dyDescent="0.25">
      <c r="A1071" s="105"/>
      <c r="B1071" s="111"/>
      <c r="N1071" s="422"/>
      <c r="O1071" s="422"/>
      <c r="P1071" s="422"/>
      <c r="Q1071" s="103"/>
      <c r="R1071" s="422"/>
      <c r="S1071" s="422"/>
      <c r="T1071" s="422"/>
      <c r="U1071" s="422"/>
      <c r="V1071" s="422"/>
      <c r="Z1071" s="114"/>
    </row>
    <row r="1072" spans="1:26" x14ac:dyDescent="0.25">
      <c r="A1072" s="105" t="s">
        <v>2941</v>
      </c>
      <c r="B1072" s="111"/>
      <c r="N1072" s="115">
        <f>+N1008+N1011+N1024+N1027+N1032+N1046+N1069</f>
        <v>363998.92111</v>
      </c>
      <c r="O1072" s="422"/>
      <c r="P1072" s="422"/>
      <c r="Q1072" s="103"/>
      <c r="R1072" s="115">
        <f>+R1008+R1011+R1024+R1027+R1046+R1032</f>
        <v>1841.7236759166667</v>
      </c>
      <c r="S1072" s="115">
        <f>+S1008+S1011+S1024+S1027+S1046+S1032+S1069</f>
        <v>0</v>
      </c>
      <c r="T1072" s="115">
        <f>+T1008+T1011+T1024+T1027+T1046+T1032+T1069</f>
        <v>7044.4140092500002</v>
      </c>
      <c r="U1072" s="115">
        <f>+U1008+U1011+U1024+U1027+U1046+U1032+U1069</f>
        <v>7044.4140092500002</v>
      </c>
      <c r="V1072" s="115">
        <f>+V1008+V1011+V1024+V1027+V1046+V1032+V1069</f>
        <v>356954.50710074999</v>
      </c>
      <c r="Z1072" s="114"/>
    </row>
    <row r="1073" spans="1:26" x14ac:dyDescent="0.25">
      <c r="A1073" s="105"/>
      <c r="B1073" s="111"/>
      <c r="N1073" s="422"/>
      <c r="O1073" s="422"/>
      <c r="P1073" s="422"/>
      <c r="Q1073" s="103"/>
      <c r="R1073" s="422"/>
      <c r="S1073" s="422"/>
      <c r="T1073" s="422"/>
      <c r="U1073" s="422"/>
      <c r="V1073" s="422"/>
      <c r="Z1073" s="114"/>
    </row>
    <row r="1074" spans="1:26" x14ac:dyDescent="0.25">
      <c r="A1074" s="105"/>
      <c r="B1074" s="111"/>
      <c r="N1074" s="422"/>
      <c r="O1074" s="422"/>
      <c r="P1074" s="422"/>
      <c r="Q1074" s="103"/>
      <c r="R1074" s="422"/>
      <c r="S1074" s="422"/>
      <c r="T1074" s="422"/>
      <c r="U1074" s="422"/>
      <c r="V1074" s="422"/>
      <c r="Z1074" s="114"/>
    </row>
    <row r="1075" spans="1:26" x14ac:dyDescent="0.25">
      <c r="B1075" s="105"/>
      <c r="M1075" s="303"/>
      <c r="N1075" s="297"/>
      <c r="O1075" s="102"/>
      <c r="P1075" s="103"/>
      <c r="Q1075" s="282"/>
      <c r="R1075" s="298"/>
      <c r="S1075" s="298"/>
      <c r="T1075" s="298"/>
      <c r="U1075" s="298"/>
      <c r="V1075" s="298"/>
      <c r="Z1075" s="114"/>
    </row>
    <row r="1076" spans="1:26" s="295" customFormat="1" ht="16.5" thickBot="1" x14ac:dyDescent="0.3">
      <c r="A1076" s="22" t="s">
        <v>2940</v>
      </c>
      <c r="B1076" s="304"/>
      <c r="C1076" s="304"/>
      <c r="D1076" s="304"/>
      <c r="E1076" s="304"/>
      <c r="F1076" s="304"/>
      <c r="G1076" s="304"/>
      <c r="H1076" s="305"/>
      <c r="I1076" s="305"/>
      <c r="J1076" s="306"/>
      <c r="K1076" s="304"/>
      <c r="L1076" s="307"/>
      <c r="M1076" s="304"/>
      <c r="N1076" s="294">
        <f>+N969+N1004+N1072</f>
        <v>10403255.179428713</v>
      </c>
      <c r="O1076" s="297"/>
      <c r="P1076" s="297"/>
      <c r="Q1076" s="297"/>
      <c r="R1076" s="294">
        <f>+R969+R1004+R1072</f>
        <v>76783.632567461522</v>
      </c>
      <c r="S1076" s="294">
        <f>+S969+S1004+S1072</f>
        <v>6345213.8607548987</v>
      </c>
      <c r="T1076" s="294">
        <f>+T969+T1004+T1072</f>
        <v>6958217.5118211424</v>
      </c>
      <c r="U1076" s="294">
        <f>+U969+U1004+U1072</f>
        <v>613003.6510662433</v>
      </c>
      <c r="V1076" s="294">
        <f>+V969+V1004+V1072</f>
        <v>3445037.6676075719</v>
      </c>
      <c r="Z1076" s="114"/>
    </row>
    <row r="1077" spans="1:26" ht="16.5" thickTop="1" x14ac:dyDescent="0.25"/>
    <row r="1078" spans="1:26" x14ac:dyDescent="0.25">
      <c r="N1078" s="30"/>
    </row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G1" zoomScaleNormal="100" workbookViewId="0">
      <selection activeCell="S15" sqref="S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9" t="s">
        <v>0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Z2" s="45"/>
    </row>
    <row r="3" spans="1:26" x14ac:dyDescent="0.25">
      <c r="A3" s="670" t="s">
        <v>2943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Z3" s="45"/>
    </row>
    <row r="4" spans="1:26" x14ac:dyDescent="0.25">
      <c r="A4" s="670" t="str">
        <f>'Equipos de Producción'!A3:S3</f>
        <v>(Al 30 de Noviembre del 2016)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Z4" s="45"/>
    </row>
    <row r="5" spans="1:26" x14ac:dyDescent="0.25">
      <c r="A5" s="652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475"/>
      <c r="V5" s="476"/>
      <c r="Z5" s="121">
        <f>+'Equipos de Producción'!W4</f>
        <v>42704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3" t="s">
        <v>818</v>
      </c>
      <c r="I6" s="664"/>
      <c r="J6" s="665"/>
      <c r="K6" s="477"/>
      <c r="L6" s="477"/>
      <c r="M6" s="477"/>
      <c r="N6" s="478"/>
      <c r="O6" s="476"/>
      <c r="P6" s="476"/>
      <c r="Q6" s="666" t="s">
        <v>3</v>
      </c>
      <c r="R6" s="667"/>
      <c r="S6" s="667"/>
      <c r="T6" s="668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Noviembre 2016</v>
      </c>
      <c r="T7" s="10" t="str">
        <f>+'Equipos de Producción'!$T$6</f>
        <v>Deprec. a Registrar Noviembre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2927</v>
      </c>
      <c r="C8" s="40"/>
      <c r="D8" s="40" t="s">
        <v>2928</v>
      </c>
      <c r="E8" s="40"/>
      <c r="F8" s="40" t="s">
        <v>2929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2930</v>
      </c>
      <c r="M8" s="476" t="s">
        <v>2000</v>
      </c>
      <c r="N8" s="653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2224.9158333333335</v>
      </c>
      <c r="T8" s="15">
        <f>S8-R8</f>
        <v>2224.9158333333335</v>
      </c>
      <c r="U8" s="135">
        <f>N8-S8</f>
        <v>24475.074166666669</v>
      </c>
      <c r="X8" s="487">
        <f>((2011-J8)*12)+(12-I8)+1</f>
        <v>31</v>
      </c>
      <c r="Y8" s="78"/>
      <c r="Z8" s="44">
        <f>IF((DATEDIF(G8,Z$5,"m"))&gt;=60,60,(DATEDIF(G8,Z$5,"m")))</f>
        <v>10</v>
      </c>
    </row>
    <row r="9" spans="1:26" ht="19.5" customHeight="1" x14ac:dyDescent="0.25">
      <c r="A9" s="40"/>
      <c r="B9" s="40" t="s">
        <v>2932</v>
      </c>
      <c r="C9" s="40" t="s">
        <v>2933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2931</v>
      </c>
      <c r="M9" s="476" t="s">
        <v>2000</v>
      </c>
      <c r="N9" s="653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1049.5</v>
      </c>
      <c r="T9" s="15">
        <f>S9-R9</f>
        <v>1049.5</v>
      </c>
      <c r="U9" s="135">
        <f>N9-S9</f>
        <v>11545.5</v>
      </c>
      <c r="X9" s="487">
        <f>((2011-J9)*12)+(12-I9)+1</f>
        <v>31</v>
      </c>
      <c r="Y9" s="78"/>
      <c r="Z9" s="44">
        <f>IF((DATEDIF(G9,Z$5,"m"))&gt;=60,60,(DATEDIF(G9,Z$5,"m")))</f>
        <v>10</v>
      </c>
    </row>
    <row r="10" spans="1:26" ht="19.5" customHeight="1" x14ac:dyDescent="0.25">
      <c r="A10" s="40"/>
      <c r="B10" s="40" t="s">
        <v>3008</v>
      </c>
      <c r="C10" s="40" t="s">
        <v>1336</v>
      </c>
      <c r="D10" s="40" t="s">
        <v>3004</v>
      </c>
      <c r="E10" s="40"/>
      <c r="F10" s="97" t="s">
        <v>3005</v>
      </c>
      <c r="G10" s="132">
        <v>42657</v>
      </c>
      <c r="H10" s="476">
        <v>24</v>
      </c>
      <c r="I10" s="476">
        <v>6</v>
      </c>
      <c r="J10" s="476">
        <v>2009</v>
      </c>
      <c r="K10" s="476" t="s">
        <v>538</v>
      </c>
      <c r="L10" s="476" t="s">
        <v>3006</v>
      </c>
      <c r="M10" s="476" t="s">
        <v>2000</v>
      </c>
      <c r="N10" s="653">
        <v>3994.99</v>
      </c>
      <c r="P10" s="377">
        <v>10</v>
      </c>
      <c r="Q10" s="30">
        <f>(((N10)-1)/10)/12</f>
        <v>33.283250000000002</v>
      </c>
      <c r="R10" s="5">
        <v>0</v>
      </c>
      <c r="S10" s="313">
        <f>Z10*Q10</f>
        <v>33.283250000000002</v>
      </c>
      <c r="T10" s="15">
        <f>S10-R10</f>
        <v>33.283250000000002</v>
      </c>
      <c r="U10" s="135">
        <f>N10-S10</f>
        <v>3961.7067499999998</v>
      </c>
      <c r="X10" s="487">
        <f>((2011-J10)*12)+(12-I10)+1</f>
        <v>31</v>
      </c>
      <c r="Y10" s="78"/>
      <c r="Z10" s="44">
        <f>IF((DATEDIF(G10,Z$5,"m"))&gt;=60,60,(DATEDIF(G10,Z$5,"m")))</f>
        <v>1</v>
      </c>
    </row>
    <row r="11" spans="1:26" ht="19.5" customHeight="1" x14ac:dyDescent="0.25">
      <c r="A11" s="40"/>
      <c r="B11" s="40" t="s">
        <v>3007</v>
      </c>
      <c r="C11" s="40" t="s">
        <v>1336</v>
      </c>
      <c r="D11" s="40" t="s">
        <v>3004</v>
      </c>
      <c r="E11" s="40"/>
      <c r="F11" s="97" t="s">
        <v>2047</v>
      </c>
      <c r="G11" s="132">
        <v>42664</v>
      </c>
      <c r="H11" s="476">
        <v>24</v>
      </c>
      <c r="I11" s="476">
        <v>6</v>
      </c>
      <c r="J11" s="476">
        <v>2009</v>
      </c>
      <c r="K11" s="476" t="s">
        <v>538</v>
      </c>
      <c r="L11" s="476" t="s">
        <v>3009</v>
      </c>
      <c r="M11" s="476" t="s">
        <v>2000</v>
      </c>
      <c r="N11" s="653">
        <v>4650</v>
      </c>
      <c r="P11" s="377">
        <v>10</v>
      </c>
      <c r="Q11" s="30">
        <f>(((N11)-1)/10)/12</f>
        <v>38.741666666666667</v>
      </c>
      <c r="R11" s="5">
        <v>0</v>
      </c>
      <c r="S11" s="313">
        <f>Z11*Q11</f>
        <v>38.741666666666667</v>
      </c>
      <c r="T11" s="15">
        <f>S11-R11</f>
        <v>38.741666666666667</v>
      </c>
      <c r="U11" s="135">
        <f>N11-S11</f>
        <v>4611.2583333333332</v>
      </c>
      <c r="X11" s="487">
        <f>((2011-J11)*12)+(12-I11)+1</f>
        <v>31</v>
      </c>
      <c r="Y11" s="78"/>
      <c r="Z11" s="44">
        <f>IF((DATEDIF(G11,Z$5,"m"))&gt;=60,60,(DATEDIF(G11,Z$5,"m")))</f>
        <v>1</v>
      </c>
    </row>
    <row r="12" spans="1:26" ht="19.5" customHeight="1" x14ac:dyDescent="0.25">
      <c r="A12" s="40"/>
      <c r="B12" s="40" t="s">
        <v>3046</v>
      </c>
      <c r="C12" s="40" t="s">
        <v>3047</v>
      </c>
      <c r="D12" s="40" t="s">
        <v>3048</v>
      </c>
      <c r="E12" s="40"/>
      <c r="F12" s="97" t="s">
        <v>2047</v>
      </c>
      <c r="G12" s="132">
        <v>42692</v>
      </c>
      <c r="H12" s="476">
        <v>24</v>
      </c>
      <c r="I12" s="476">
        <v>6</v>
      </c>
      <c r="J12" s="476">
        <v>2009</v>
      </c>
      <c r="K12" s="476" t="s">
        <v>538</v>
      </c>
      <c r="L12" s="476" t="s">
        <v>3049</v>
      </c>
      <c r="M12" s="476" t="s">
        <v>2000</v>
      </c>
      <c r="N12" s="653">
        <v>13695</v>
      </c>
      <c r="P12" s="377">
        <v>10</v>
      </c>
      <c r="Q12" s="30">
        <f>(((N12)-1)/10)/12</f>
        <v>114.11666666666667</v>
      </c>
      <c r="R12" s="5">
        <v>0</v>
      </c>
      <c r="S12" s="313">
        <f>Z12*Q12</f>
        <v>0</v>
      </c>
      <c r="T12" s="15">
        <f>S12-R12</f>
        <v>0</v>
      </c>
      <c r="U12" s="135">
        <f>N12-S12</f>
        <v>13695</v>
      </c>
      <c r="X12" s="487">
        <f>((2011-J12)*12)+(12-I12)+1</f>
        <v>31</v>
      </c>
      <c r="Y12" s="78"/>
      <c r="Z12" s="44">
        <f>IF((DATEDIF(G12,Z$5,"m"))&gt;=60,60,(DATEDIF(G12,Z$5,"m")))</f>
        <v>0</v>
      </c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3"/>
      <c r="Q13" s="30"/>
      <c r="R13" s="5"/>
      <c r="S13" s="313"/>
      <c r="T13" s="15"/>
      <c r="U13" s="135"/>
      <c r="X13" s="487"/>
      <c r="Y13" s="78"/>
      <c r="Z13" s="44"/>
    </row>
    <row r="14" spans="1:26" ht="16.5" thickBot="1" x14ac:dyDescent="0.3">
      <c r="B14" s="488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89">
        <f>SUM(N8:N13)</f>
        <v>61634.98</v>
      </c>
      <c r="O14" s="490"/>
      <c r="P14" s="490"/>
      <c r="Q14" s="489">
        <f>SUM(Q8:Q11)</f>
        <v>399.46650000000005</v>
      </c>
      <c r="R14" s="489">
        <f t="shared" ref="R14:U14" si="0">SUM(R8:R13)</f>
        <v>0</v>
      </c>
      <c r="S14" s="489">
        <f>SUM(S8:S13)</f>
        <v>3346.4407500000002</v>
      </c>
      <c r="T14" s="489">
        <f t="shared" si="0"/>
        <v>3346.4407500000002</v>
      </c>
      <c r="U14" s="489">
        <f t="shared" si="0"/>
        <v>58288.539250000002</v>
      </c>
      <c r="V14" s="490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I1" zoomScaleNormal="100" workbookViewId="0">
      <selection activeCell="N13" sqref="N13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9" t="s">
        <v>0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Z2" s="45"/>
    </row>
    <row r="3" spans="1:26" x14ac:dyDescent="0.25">
      <c r="A3" s="670" t="s">
        <v>2555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Z3" s="45"/>
    </row>
    <row r="4" spans="1:26" x14ac:dyDescent="0.25">
      <c r="A4" s="670" t="str">
        <f>'Equipos de Producción'!A3:S3</f>
        <v>(Al 30 de Noviembre del 2016)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42704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3" t="s">
        <v>818</v>
      </c>
      <c r="I6" s="664"/>
      <c r="J6" s="665"/>
      <c r="K6" s="477"/>
      <c r="L6" s="477"/>
      <c r="M6" s="477"/>
      <c r="N6" s="478"/>
      <c r="O6" s="476"/>
      <c r="P6" s="476"/>
      <c r="Q6" s="666" t="s">
        <v>3</v>
      </c>
      <c r="R6" s="667"/>
      <c r="S6" s="667"/>
      <c r="T6" s="668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Noviembre 2016</v>
      </c>
      <c r="T7" s="10" t="str">
        <f>+'Equipos de Producción'!$T$6</f>
        <v>Deprec. a Registrar Noviembre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1" customFormat="1" ht="16.5" customHeight="1" x14ac:dyDescent="0.25">
      <c r="B8" s="592" t="s">
        <v>2630</v>
      </c>
      <c r="C8" s="593"/>
      <c r="D8" s="593"/>
      <c r="E8" s="593"/>
      <c r="F8" s="593" t="s">
        <v>884</v>
      </c>
      <c r="G8" s="132" t="str">
        <f>CONCATENATE(H8,"/",I8,"/",J8,)</f>
        <v>24/6/2009</v>
      </c>
      <c r="H8" s="593">
        <v>24</v>
      </c>
      <c r="I8" s="598">
        <v>6</v>
      </c>
      <c r="J8" s="593">
        <v>2009</v>
      </c>
      <c r="K8" s="593" t="s">
        <v>538</v>
      </c>
      <c r="L8" s="477" t="s">
        <v>2631</v>
      </c>
      <c r="M8" s="593" t="s">
        <v>2000</v>
      </c>
      <c r="N8" s="597">
        <v>28500</v>
      </c>
      <c r="P8" s="591">
        <v>5</v>
      </c>
      <c r="Q8" s="30">
        <v>0</v>
      </c>
      <c r="R8" s="30">
        <v>28499</v>
      </c>
      <c r="S8" s="30">
        <v>28499</v>
      </c>
      <c r="T8" s="594">
        <v>0</v>
      </c>
      <c r="U8" s="595">
        <f>N8-S8</f>
        <v>1</v>
      </c>
      <c r="X8" s="596">
        <f>((2011-J8)*12)+(12-I8)+1</f>
        <v>31</v>
      </c>
      <c r="Y8" s="53"/>
      <c r="Z8" s="44">
        <f>IF((DATEDIF(G8,Z$5,"m"))&gt;=60,60,(DATEDIF(G8,Z$5,"m")))</f>
        <v>60</v>
      </c>
    </row>
    <row r="9" spans="1:26" s="591" customFormat="1" ht="16.5" customHeight="1" x14ac:dyDescent="0.25">
      <c r="B9" s="592" t="s">
        <v>2757</v>
      </c>
      <c r="C9" s="593"/>
      <c r="D9" s="593" t="s">
        <v>2758</v>
      </c>
      <c r="E9" s="593"/>
      <c r="F9" s="593" t="s">
        <v>884</v>
      </c>
      <c r="G9" s="132" t="str">
        <f>CONCATENATE(H9,"/",I9,"/",J9,)</f>
        <v>20/1/2015</v>
      </c>
      <c r="H9" s="593">
        <v>20</v>
      </c>
      <c r="I9" s="598">
        <v>1</v>
      </c>
      <c r="J9" s="593">
        <v>2015</v>
      </c>
      <c r="K9" s="593" t="s">
        <v>538</v>
      </c>
      <c r="L9" s="477" t="s">
        <v>2756</v>
      </c>
      <c r="M9" s="593" t="s">
        <v>2000</v>
      </c>
      <c r="N9" s="597">
        <v>8023.76</v>
      </c>
      <c r="P9" s="591">
        <v>5</v>
      </c>
      <c r="Q9" s="30">
        <f>(((N9)-1)/5)/12</f>
        <v>133.71266666666668</v>
      </c>
      <c r="R9" s="30">
        <v>1470.8393333333333</v>
      </c>
      <c r="S9" s="594">
        <f>Q9*Z9</f>
        <v>2941.6786666666667</v>
      </c>
      <c r="T9" s="77">
        <f t="shared" ref="T9:T11" si="0">+S9-R9</f>
        <v>1470.8393333333333</v>
      </c>
      <c r="U9" s="595">
        <f>N9-S9</f>
        <v>5082.0813333333335</v>
      </c>
      <c r="X9" s="596">
        <f>((2011-J9)*12)+(12-I9)+1</f>
        <v>-36</v>
      </c>
      <c r="Y9" s="53"/>
      <c r="Z9" s="44">
        <f>IF((DATEDIF(G9,Z$5,"m"))&gt;=60,60,(DATEDIF(G9,Z$5,"m")))</f>
        <v>22</v>
      </c>
    </row>
    <row r="10" spans="1:26" s="591" customFormat="1" ht="16.5" customHeight="1" x14ac:dyDescent="0.25">
      <c r="B10" s="592" t="s">
        <v>2759</v>
      </c>
      <c r="C10" s="593"/>
      <c r="D10" s="593"/>
      <c r="E10" s="593"/>
      <c r="F10" s="593" t="s">
        <v>884</v>
      </c>
      <c r="G10" s="132" t="str">
        <f>CONCATENATE(H10,"/",I10,"/",J10,)</f>
        <v>20/1/2015</v>
      </c>
      <c r="H10" s="593">
        <v>20</v>
      </c>
      <c r="I10" s="598">
        <v>1</v>
      </c>
      <c r="J10" s="593">
        <v>2015</v>
      </c>
      <c r="K10" s="593" t="s">
        <v>538</v>
      </c>
      <c r="L10" s="477" t="s">
        <v>2756</v>
      </c>
      <c r="M10" s="593" t="s">
        <v>2000</v>
      </c>
      <c r="N10" s="597">
        <v>4926.5</v>
      </c>
      <c r="P10" s="591">
        <v>5</v>
      </c>
      <c r="Q10" s="30">
        <f>(((N10)-1)/5)/12</f>
        <v>82.091666666666669</v>
      </c>
      <c r="R10" s="30">
        <v>903.00833333333333</v>
      </c>
      <c r="S10" s="594">
        <f>Q10*Z10</f>
        <v>1806.0166666666667</v>
      </c>
      <c r="T10" s="77">
        <f t="shared" si="0"/>
        <v>903.00833333333333</v>
      </c>
      <c r="U10" s="595">
        <f>N10-S10</f>
        <v>3120.4833333333336</v>
      </c>
      <c r="X10" s="596">
        <f>((2011-J10)*12)+(12-I10)+1</f>
        <v>-36</v>
      </c>
      <c r="Y10" s="53"/>
      <c r="Z10" s="44">
        <f>IF((DATEDIF(G10,Z$5,"m"))&gt;=60,60,(DATEDIF(G10,Z$5,"m")))</f>
        <v>22</v>
      </c>
    </row>
    <row r="11" spans="1:26" s="591" customFormat="1" ht="16.5" customHeight="1" x14ac:dyDescent="0.25">
      <c r="B11" s="592" t="s">
        <v>2814</v>
      </c>
      <c r="C11" s="593"/>
      <c r="D11" s="593"/>
      <c r="E11" s="593"/>
      <c r="F11" s="593" t="s">
        <v>884</v>
      </c>
      <c r="G11" s="132" t="str">
        <f>CONCATENATE(H11,"/",I11,"/",J11,)</f>
        <v>3/2/2015</v>
      </c>
      <c r="H11" s="593">
        <v>3</v>
      </c>
      <c r="I11" s="598">
        <v>2</v>
      </c>
      <c r="J11" s="593">
        <v>2015</v>
      </c>
      <c r="K11" s="593" t="s">
        <v>538</v>
      </c>
      <c r="L11" s="477" t="s">
        <v>2815</v>
      </c>
      <c r="M11" s="593" t="s">
        <v>2000</v>
      </c>
      <c r="N11" s="597">
        <v>55622.73</v>
      </c>
      <c r="P11" s="591">
        <v>5</v>
      </c>
      <c r="Q11" s="30">
        <f>(((N11)-1)/5)/12</f>
        <v>927.02883333333341</v>
      </c>
      <c r="R11" s="30">
        <v>9270.2883333333339</v>
      </c>
      <c r="S11" s="594">
        <f>Q11*Z11</f>
        <v>19467.605500000001</v>
      </c>
      <c r="T11" s="77">
        <f t="shared" si="0"/>
        <v>10197.317166666668</v>
      </c>
      <c r="U11" s="595">
        <f>N11-S11</f>
        <v>36155.124500000005</v>
      </c>
      <c r="X11" s="596">
        <f>((2011-J11)*12)+(12-I11)+1</f>
        <v>-37</v>
      </c>
      <c r="Y11" s="53"/>
      <c r="Z11" s="44">
        <f>IF((DATEDIF(G11,Z$5,"m"))&gt;=60,60,(DATEDIF(G11,Z$5,"m")))</f>
        <v>21</v>
      </c>
    </row>
    <row r="12" spans="1:26" s="591" customFormat="1" ht="16.5" customHeight="1" x14ac:dyDescent="0.25">
      <c r="B12" s="592" t="s">
        <v>2859</v>
      </c>
      <c r="C12" s="593"/>
      <c r="D12" s="593"/>
      <c r="E12" s="593"/>
      <c r="F12" s="593" t="s">
        <v>563</v>
      </c>
      <c r="G12" s="132" t="str">
        <f>CONCATENATE(H12,"/",I12,"/",J12,)</f>
        <v>1/4/2015</v>
      </c>
      <c r="H12" s="593">
        <v>1</v>
      </c>
      <c r="I12" s="598">
        <v>4</v>
      </c>
      <c r="J12" s="593">
        <v>2015</v>
      </c>
      <c r="K12" s="593" t="s">
        <v>538</v>
      </c>
      <c r="L12" s="477" t="s">
        <v>2834</v>
      </c>
      <c r="M12" s="593" t="s">
        <v>2000</v>
      </c>
      <c r="N12" s="597">
        <v>4974.95</v>
      </c>
      <c r="P12" s="591">
        <v>5</v>
      </c>
      <c r="Q12" s="30">
        <f>(((N12)-1)/5)/12</f>
        <v>82.899166666666659</v>
      </c>
      <c r="R12" s="30">
        <v>663.19333333333327</v>
      </c>
      <c r="S12" s="594">
        <f>Q12*Z12</f>
        <v>1575.0841666666665</v>
      </c>
      <c r="T12" s="77">
        <f t="shared" ref="T12" si="1">+S12-R12</f>
        <v>911.89083333333326</v>
      </c>
      <c r="U12" s="595">
        <f>N12-S12</f>
        <v>3399.8658333333333</v>
      </c>
      <c r="X12" s="596">
        <f>((2011-J12)*12)+(12-I12)+1</f>
        <v>-39</v>
      </c>
      <c r="Y12" s="53"/>
      <c r="Z12" s="44">
        <f>IF((DATEDIF(G12,Z$5,"m"))&gt;=60,60,(DATEDIF(G12,Z$5,"m")))</f>
        <v>19</v>
      </c>
    </row>
    <row r="13" spans="1:26" ht="16.5" thickBot="1" x14ac:dyDescent="0.3">
      <c r="B13" s="488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5">
        <f>SUM(N8:N12)</f>
        <v>102047.94</v>
      </c>
      <c r="Q13" s="605">
        <f>SUM(Q8:Q12)</f>
        <v>1225.7323333333334</v>
      </c>
      <c r="R13" s="605">
        <v>40806.329333333335</v>
      </c>
      <c r="S13" s="605">
        <f>SUM(S8:S12)</f>
        <v>54289.385000000009</v>
      </c>
      <c r="T13" s="605">
        <f>SUM(T8:T12)</f>
        <v>13483.055666666667</v>
      </c>
      <c r="U13" s="605">
        <f>SUM(U8:U12)</f>
        <v>47758.555000000008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Equipos de Producción</vt:lpstr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Sistema Aire Acondicionado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2016-07-07T17:02:26Z</cp:lastPrinted>
  <dcterms:created xsi:type="dcterms:W3CDTF">2015-04-07T19:09:43Z</dcterms:created>
  <dcterms:modified xsi:type="dcterms:W3CDTF">2016-12-09T14:25:52Z</dcterms:modified>
</cp:coreProperties>
</file>