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INetCache\Content.Outlook\X071OUT9\"/>
    </mc:Choice>
  </mc:AlternateContent>
  <bookViews>
    <workbookView xWindow="720" yWindow="34725" windowWidth="18315" windowHeight="11505" tabRatio="774" firstSheet="4" activeTab="8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Electrodomésticos!$A$1:$U$20</definedName>
    <definedName name="_xlnm.Print_Area" localSheetId="2">'Eq. Computos '!$A$1:$Y$587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Acondicionado'!$A$1:$U$53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62913"/>
</workbook>
</file>

<file path=xl/calcChain.xml><?xml version="1.0" encoding="utf-8"?>
<calcChain xmlns="http://schemas.openxmlformats.org/spreadsheetml/2006/main">
  <c r="L7" i="9" l="1"/>
  <c r="Q51" i="13"/>
  <c r="R996" i="2"/>
  <c r="R1000" i="2"/>
  <c r="O109" i="7"/>
  <c r="Q50" i="3"/>
  <c r="T440" i="1"/>
  <c r="Q30" i="14" l="1"/>
  <c r="Q33" i="14"/>
  <c r="N51" i="13"/>
  <c r="R49" i="13"/>
  <c r="Q49" i="13"/>
  <c r="N17" i="12"/>
  <c r="Q17" i="12"/>
  <c r="N19" i="8" l="1"/>
  <c r="N21" i="8"/>
  <c r="P93" i="5"/>
  <c r="R25" i="4"/>
  <c r="P440" i="1"/>
  <c r="N50" i="3"/>
  <c r="N49" i="13"/>
  <c r="Q48" i="13"/>
  <c r="X48" i="13"/>
  <c r="X14" i="12"/>
  <c r="Q14" i="12"/>
  <c r="X13" i="12"/>
  <c r="Q13" i="12"/>
  <c r="I69" i="11" l="1"/>
  <c r="I71" i="11"/>
  <c r="M106" i="7" l="1"/>
  <c r="O105" i="7"/>
  <c r="O106" i="7" s="1"/>
  <c r="N47" i="3"/>
  <c r="Q46" i="3"/>
  <c r="Q47" i="3" s="1"/>
  <c r="Q43" i="3" l="1"/>
  <c r="N44" i="3"/>
  <c r="Q42" i="3"/>
  <c r="Q44" i="3" l="1"/>
  <c r="N45" i="13" l="1"/>
  <c r="X47" i="13"/>
  <c r="Q47" i="13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8" i="1" l="1"/>
  <c r="T437" i="1"/>
  <c r="X12" i="12"/>
  <c r="Q12" i="12"/>
  <c r="A3" i="14"/>
  <c r="T438" i="1" l="1"/>
  <c r="Z5" i="3"/>
  <c r="Z31" i="3" s="1"/>
  <c r="D7" i="10"/>
  <c r="N40" i="3"/>
  <c r="Q39" i="3"/>
  <c r="Q38" i="3"/>
  <c r="N36" i="3"/>
  <c r="Q35" i="3"/>
  <c r="Q34" i="3"/>
  <c r="Z33" i="3"/>
  <c r="Q33" i="3"/>
  <c r="Q32" i="3"/>
  <c r="Q31" i="3"/>
  <c r="Q30" i="3"/>
  <c r="Q29" i="3"/>
  <c r="Q28" i="3"/>
  <c r="Q27" i="3"/>
  <c r="Q26" i="3"/>
  <c r="Q25" i="3"/>
  <c r="Q24" i="3"/>
  <c r="Z23" i="3"/>
  <c r="Q23" i="3"/>
  <c r="Q22" i="3"/>
  <c r="Q21" i="3"/>
  <c r="Q20" i="3"/>
  <c r="Q19" i="3"/>
  <c r="Q18" i="3"/>
  <c r="Q17" i="3"/>
  <c r="Q16" i="3"/>
  <c r="Q15" i="3"/>
  <c r="Q14" i="3"/>
  <c r="Q13" i="3"/>
  <c r="Z12" i="3"/>
  <c r="Q12" i="3"/>
  <c r="Q11" i="3"/>
  <c r="Q10" i="3"/>
  <c r="Q9" i="3"/>
  <c r="X7" i="3"/>
  <c r="Q7" i="3"/>
  <c r="Z25" i="3" l="1"/>
  <c r="Z27" i="3"/>
  <c r="B7" i="10"/>
  <c r="Z29" i="3"/>
  <c r="S29" i="3" s="1"/>
  <c r="U29" i="3" s="1"/>
  <c r="Z35" i="3"/>
  <c r="S35" i="3" s="1"/>
  <c r="T35" i="3" s="1"/>
  <c r="Z46" i="3"/>
  <c r="S46" i="3" s="1"/>
  <c r="Z43" i="3"/>
  <c r="S43" i="3" s="1"/>
  <c r="Z42" i="3"/>
  <c r="S42" i="3" s="1"/>
  <c r="Z24" i="3"/>
  <c r="S24" i="3" s="1"/>
  <c r="U24" i="3" s="1"/>
  <c r="Z26" i="3"/>
  <c r="S26" i="3" s="1"/>
  <c r="U26" i="3" s="1"/>
  <c r="Z28" i="3"/>
  <c r="S28" i="3" s="1"/>
  <c r="U28" i="3" s="1"/>
  <c r="Z30" i="3"/>
  <c r="S30" i="3" s="1"/>
  <c r="U30" i="3" s="1"/>
  <c r="Z32" i="3"/>
  <c r="S32" i="3" s="1"/>
  <c r="U32" i="3" s="1"/>
  <c r="Q40" i="3"/>
  <c r="S23" i="3"/>
  <c r="T23" i="3" s="1"/>
  <c r="S33" i="3"/>
  <c r="U33" i="3" s="1"/>
  <c r="S25" i="3"/>
  <c r="U25" i="3" s="1"/>
  <c r="Q36" i="3"/>
  <c r="Z7" i="3"/>
  <c r="S7" i="3" s="1"/>
  <c r="U7" i="3" s="1"/>
  <c r="W4" i="14"/>
  <c r="Z34" i="3"/>
  <c r="S34" i="3" s="1"/>
  <c r="T34" i="3" s="1"/>
  <c r="Z39" i="3"/>
  <c r="S39" i="3" s="1"/>
  <c r="Z17" i="3"/>
  <c r="S17" i="3" s="1"/>
  <c r="U17" i="3" s="1"/>
  <c r="Z19" i="3"/>
  <c r="S19" i="3" s="1"/>
  <c r="T19" i="3" s="1"/>
  <c r="Z38" i="3"/>
  <c r="S38" i="3" s="1"/>
  <c r="U38" i="3" s="1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27" i="3"/>
  <c r="U27" i="3" s="1"/>
  <c r="S31" i="3"/>
  <c r="U31" i="3" s="1"/>
  <c r="U23" i="3" l="1"/>
  <c r="U46" i="3"/>
  <c r="U47" i="3" s="1"/>
  <c r="T46" i="3"/>
  <c r="T47" i="3" s="1"/>
  <c r="S47" i="3"/>
  <c r="T7" i="3"/>
  <c r="U42" i="3"/>
  <c r="S44" i="3"/>
  <c r="T42" i="3"/>
  <c r="T29" i="3"/>
  <c r="U43" i="3"/>
  <c r="T43" i="3"/>
  <c r="T12" i="3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T44" i="3" l="1"/>
  <c r="S50" i="3"/>
  <c r="E7" i="10" s="1"/>
  <c r="U44" i="3"/>
  <c r="T36" i="3"/>
  <c r="U36" i="3"/>
  <c r="T50" i="3" l="1"/>
  <c r="U50" i="3"/>
  <c r="G7" i="10" s="1"/>
  <c r="F7" i="10"/>
  <c r="R24" i="14"/>
  <c r="R33" i="14" s="1"/>
  <c r="D15" i="10" s="1"/>
  <c r="N22" i="14"/>
  <c r="W29" i="14"/>
  <c r="Q29" i="14"/>
  <c r="W28" i="14"/>
  <c r="Q28" i="14"/>
  <c r="Q27" i="14"/>
  <c r="N30" i="14"/>
  <c r="W27" i="14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N24" i="14" s="1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33" i="14" l="1"/>
  <c r="B15" i="10" s="1"/>
  <c r="B16" i="10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S10" i="14"/>
  <c r="C15" i="10" l="1"/>
  <c r="U7" i="14"/>
  <c r="U21" i="14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T33" i="14"/>
  <c r="F15" i="10" s="1"/>
  <c r="S33" i="14"/>
  <c r="E15" i="10" s="1"/>
  <c r="S698" i="2"/>
  <c r="U33" i="14" l="1"/>
  <c r="G15" i="10" s="1"/>
  <c r="T698" i="2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N41" i="13" l="1"/>
  <c r="Q26" i="13"/>
  <c r="Q39" i="13"/>
  <c r="Q41" i="13" s="1"/>
  <c r="G111" i="2" l="1"/>
  <c r="U111" i="2"/>
  <c r="V111" i="2"/>
  <c r="U11" i="13" l="1"/>
  <c r="T11" i="13"/>
  <c r="X44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G8" i="13"/>
  <c r="Q44" i="13"/>
  <c r="Q45" i="13" s="1"/>
  <c r="Q20" i="13" l="1"/>
  <c r="W13" i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O103" i="7" l="1"/>
  <c r="P433" i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Z48" i="13" s="1"/>
  <c r="S48" i="13" s="1"/>
  <c r="A4" i="13"/>
  <c r="R969" i="2"/>
  <c r="R968" i="2"/>
  <c r="R964" i="2"/>
  <c r="R963" i="2"/>
  <c r="R962" i="2"/>
  <c r="R961" i="2"/>
  <c r="R960" i="2"/>
  <c r="R959" i="2"/>
  <c r="R958" i="2"/>
  <c r="U48" i="13" l="1"/>
  <c r="T48" i="13"/>
  <c r="Z43" i="13"/>
  <c r="S43" i="13" s="1"/>
  <c r="U43" i="13" s="1"/>
  <c r="Z47" i="13"/>
  <c r="S47" i="13" s="1"/>
  <c r="S49" i="13" s="1"/>
  <c r="Z19" i="13"/>
  <c r="S19" i="13" s="1"/>
  <c r="Z38" i="13"/>
  <c r="S38" i="13" s="1"/>
  <c r="T38" i="13" s="1"/>
  <c r="Z37" i="13"/>
  <c r="S37" i="13" s="1"/>
  <c r="T37" i="13" s="1"/>
  <c r="Z44" i="13"/>
  <c r="S44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S45" i="13" l="1"/>
  <c r="T43" i="13"/>
  <c r="T47" i="13"/>
  <c r="T49" i="13" s="1"/>
  <c r="U47" i="13"/>
  <c r="U49" i="13" s="1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4" i="13"/>
  <c r="T45" i="13" s="1"/>
  <c r="U44" i="13"/>
  <c r="U45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S41" i="13" l="1"/>
  <c r="S51" i="13" s="1"/>
  <c r="T26" i="13"/>
  <c r="T20" i="13"/>
  <c r="T39" i="13"/>
  <c r="U20" i="13"/>
  <c r="U26" i="13"/>
  <c r="U39" i="13"/>
  <c r="R967" i="2"/>
  <c r="R966" i="2"/>
  <c r="T41" i="13" l="1"/>
  <c r="T51" i="13" s="1"/>
  <c r="E14" i="10"/>
  <c r="U41" i="13"/>
  <c r="U51" i="13" s="1"/>
  <c r="R970" i="2"/>
  <c r="F14" i="10" l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N23" i="4"/>
  <c r="R22" i="4"/>
  <c r="R23" i="4" s="1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37" i="1" l="1"/>
  <c r="V437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37" i="1" l="1"/>
  <c r="X438" i="1" s="1"/>
  <c r="W437" i="1"/>
  <c r="W438" i="1" s="1"/>
  <c r="V438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W433" i="1" l="1"/>
  <c r="X433" i="1"/>
  <c r="W414" i="1"/>
  <c r="X409" i="1"/>
  <c r="W409" i="1"/>
  <c r="W402" i="1"/>
  <c r="R932" i="2"/>
  <c r="N932" i="2"/>
  <c r="N996" i="2" s="1"/>
  <c r="T397" i="1"/>
  <c r="T398" i="1" s="1"/>
  <c r="T435" i="1" s="1"/>
  <c r="B13" i="10" l="1"/>
  <c r="D13" i="10"/>
  <c r="Q30" i="7"/>
  <c r="S30" i="7" s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Z5" i="12"/>
  <c r="A4" i="12"/>
  <c r="Z13" i="12" l="1"/>
  <c r="S13" i="12" s="1"/>
  <c r="T13" i="12" s="1"/>
  <c r="Z14" i="12"/>
  <c r="S14" i="12" s="1"/>
  <c r="C13" i="10"/>
  <c r="Z11" i="12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S17" i="12" l="1"/>
  <c r="U13" i="12"/>
  <c r="U14" i="12"/>
  <c r="T14" i="12"/>
  <c r="I61" i="11"/>
  <c r="I72" i="11" s="1"/>
  <c r="G24" i="10"/>
  <c r="E13" i="10"/>
  <c r="T11" i="12"/>
  <c r="T12" i="12"/>
  <c r="U12" i="12"/>
  <c r="U8" i="12"/>
  <c r="T9" i="12"/>
  <c r="U9" i="12"/>
  <c r="U10" i="12"/>
  <c r="T10" i="12"/>
  <c r="T8" i="12"/>
  <c r="T17" i="12" s="1"/>
  <c r="V12" i="4"/>
  <c r="V11" i="4"/>
  <c r="U17" i="12" l="1"/>
  <c r="F13" i="10"/>
  <c r="G13" i="10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5" i="2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T318" i="1" l="1"/>
  <c r="X16" i="8"/>
  <c r="Q16" i="8"/>
  <c r="X15" i="8"/>
  <c r="G15" i="8"/>
  <c r="G14" i="8"/>
  <c r="Q15" i="8"/>
  <c r="T328" i="1"/>
  <c r="Q19" i="8" l="1"/>
  <c r="Q21" i="8" s="1"/>
  <c r="C16" i="10" s="1"/>
  <c r="P329" i="1"/>
  <c r="P393" i="1" s="1"/>
  <c r="T329" i="1"/>
  <c r="T393" i="1" s="1"/>
  <c r="T4" i="9"/>
  <c r="Z5" i="8"/>
  <c r="W5" i="5"/>
  <c r="V5" i="7" s="1"/>
  <c r="V105" i="7" s="1"/>
  <c r="Q10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Q106" i="7" l="1"/>
  <c r="S105" i="7"/>
  <c r="S106" i="7" s="1"/>
  <c r="R105" i="7"/>
  <c r="R106" i="7" s="1"/>
  <c r="Z530" i="2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N79" i="5"/>
  <c r="P79" i="5" s="1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N25" i="4" l="1"/>
  <c r="V529" i="2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N93" i="5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P91" i="5" l="1"/>
  <c r="O74" i="7"/>
  <c r="O76" i="7" s="1"/>
  <c r="O82" i="7" s="1"/>
  <c r="S21" i="8"/>
  <c r="E16" i="10" s="1"/>
  <c r="T12" i="8"/>
  <c r="U12" i="8"/>
  <c r="S103" i="7"/>
  <c r="R103" i="7"/>
  <c r="V993" i="2"/>
  <c r="U993" i="2"/>
  <c r="V970" i="2"/>
  <c r="U970" i="2"/>
  <c r="U956" i="2"/>
  <c r="V956" i="2"/>
  <c r="T948" i="2"/>
  <c r="T996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C8" i="10"/>
  <c r="T19" i="8"/>
  <c r="W378" i="1"/>
  <c r="X378" i="1"/>
  <c r="V898" i="2"/>
  <c r="X366" i="1"/>
  <c r="U898" i="2"/>
  <c r="W366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U14" i="8"/>
  <c r="U19" i="8" s="1"/>
  <c r="U21" i="8" s="1"/>
  <c r="G16" i="10" s="1"/>
  <c r="P7" i="9"/>
  <c r="C21" i="10"/>
  <c r="M50" i="7"/>
  <c r="M76" i="7" s="1"/>
  <c r="M82" i="7" s="1"/>
  <c r="M109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T69" i="5" l="1"/>
  <c r="R91" i="5"/>
  <c r="V996" i="2"/>
  <c r="U996" i="2"/>
  <c r="T21" i="8"/>
  <c r="F16" i="10" s="1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S81" i="5"/>
  <c r="V18" i="4"/>
  <c r="V20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D10" i="10"/>
  <c r="S90" i="5"/>
  <c r="S75" i="5"/>
  <c r="T71" i="5"/>
  <c r="T79" i="5"/>
  <c r="T87" i="5"/>
  <c r="R65" i="5"/>
  <c r="V9" i="4"/>
  <c r="U20" i="4"/>
  <c r="V8" i="4"/>
  <c r="T16" i="4"/>
  <c r="T25" i="4" l="1"/>
  <c r="E8" i="10"/>
  <c r="R72" i="7"/>
  <c r="T67" i="5"/>
  <c r="R80" i="7"/>
  <c r="R48" i="7"/>
  <c r="S48" i="7"/>
  <c r="S72" i="7"/>
  <c r="R67" i="5"/>
  <c r="R93" i="5" s="1"/>
  <c r="S65" i="5"/>
  <c r="S67" i="5" s="1"/>
  <c r="U16" i="4"/>
  <c r="U25" i="4" s="1"/>
  <c r="V16" i="4"/>
  <c r="V25" i="4" s="1"/>
  <c r="D11" i="10"/>
  <c r="G21" i="10"/>
  <c r="Q74" i="7"/>
  <c r="S60" i="7"/>
  <c r="R60" i="7"/>
  <c r="T91" i="5"/>
  <c r="S91" i="5"/>
  <c r="S93" i="5" l="1"/>
  <c r="E10" i="10"/>
  <c r="T93" i="5"/>
  <c r="G10" i="10" s="1"/>
  <c r="R74" i="7"/>
  <c r="F10" i="10"/>
  <c r="G8" i="10"/>
  <c r="F8" i="10"/>
  <c r="S74" i="7"/>
  <c r="W237" i="3" l="1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4" i="2"/>
  <c r="G334" i="2"/>
  <c r="R333" i="2"/>
  <c r="G333" i="2"/>
  <c r="R332" i="2"/>
  <c r="G332" i="2"/>
  <c r="R331" i="2"/>
  <c r="G331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R320" i="2"/>
  <c r="G320" i="2"/>
  <c r="R319" i="2"/>
  <c r="G319" i="2"/>
  <c r="R318" i="2"/>
  <c r="G318" i="2"/>
  <c r="R317" i="2"/>
  <c r="G317" i="2"/>
  <c r="R316" i="2"/>
  <c r="G316" i="2"/>
  <c r="R315" i="2"/>
  <c r="G315" i="2"/>
  <c r="R314" i="2"/>
  <c r="G314" i="2"/>
  <c r="R313" i="2"/>
  <c r="G313" i="2"/>
  <c r="R312" i="2"/>
  <c r="G312" i="2"/>
  <c r="R311" i="2"/>
  <c r="G311" i="2"/>
  <c r="R310" i="2"/>
  <c r="G310" i="2"/>
  <c r="R309" i="2"/>
  <c r="G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R300" i="2"/>
  <c r="G300" i="2"/>
  <c r="R299" i="2"/>
  <c r="G299" i="2"/>
  <c r="R298" i="2"/>
  <c r="G298" i="2"/>
  <c r="R297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8" i="1"/>
  <c r="V319" i="1" s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T255" i="2" s="1"/>
  <c r="U255" i="2" s="1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R370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8" i="1"/>
  <c r="X319" i="1" s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8" i="1"/>
  <c r="W319" i="1" s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T369" i="2"/>
  <c r="T367" i="2"/>
  <c r="T365" i="2"/>
  <c r="T363" i="2"/>
  <c r="T361" i="2"/>
  <c r="T359" i="2"/>
  <c r="T357" i="2"/>
  <c r="T355" i="2"/>
  <c r="T353" i="2"/>
  <c r="T351" i="2"/>
  <c r="T349" i="2"/>
  <c r="T347" i="2"/>
  <c r="T345" i="2"/>
  <c r="T343" i="2"/>
  <c r="T341" i="2"/>
  <c r="T339" i="2"/>
  <c r="T337" i="2"/>
  <c r="T335" i="2"/>
  <c r="T333" i="2"/>
  <c r="T331" i="2"/>
  <c r="T329" i="2"/>
  <c r="T327" i="2"/>
  <c r="T325" i="2"/>
  <c r="T323" i="2"/>
  <c r="T322" i="2"/>
  <c r="T319" i="2"/>
  <c r="T315" i="2"/>
  <c r="T311" i="2"/>
  <c r="T307" i="2"/>
  <c r="T317" i="2"/>
  <c r="T309" i="2"/>
  <c r="T318" i="2"/>
  <c r="T310" i="2"/>
  <c r="T303" i="2"/>
  <c r="T302" i="2"/>
  <c r="T300" i="2"/>
  <c r="T298" i="2"/>
  <c r="T368" i="2"/>
  <c r="T366" i="2"/>
  <c r="T364" i="2"/>
  <c r="T362" i="2"/>
  <c r="T360" i="2"/>
  <c r="T358" i="2"/>
  <c r="T356" i="2"/>
  <c r="T354" i="2"/>
  <c r="T352" i="2"/>
  <c r="T350" i="2"/>
  <c r="T348" i="2"/>
  <c r="T346" i="2"/>
  <c r="T344" i="2"/>
  <c r="T342" i="2"/>
  <c r="T340" i="2"/>
  <c r="T338" i="2"/>
  <c r="T336" i="2"/>
  <c r="T334" i="2"/>
  <c r="T332" i="2"/>
  <c r="T330" i="2"/>
  <c r="T328" i="2"/>
  <c r="T326" i="2"/>
  <c r="T324" i="2"/>
  <c r="T320" i="2"/>
  <c r="T316" i="2"/>
  <c r="T312" i="2"/>
  <c r="T308" i="2"/>
  <c r="T304" i="2"/>
  <c r="T321" i="2"/>
  <c r="T313" i="2"/>
  <c r="T305" i="2"/>
  <c r="T314" i="2"/>
  <c r="T306" i="2"/>
  <c r="T301" i="2"/>
  <c r="T299" i="2"/>
  <c r="T297" i="2"/>
  <c r="R808" i="2"/>
  <c r="R815" i="2" s="1"/>
  <c r="U47" i="2"/>
  <c r="U45" i="2"/>
  <c r="U43" i="2"/>
  <c r="U49" i="2"/>
  <c r="U48" i="2"/>
  <c r="U46" i="2"/>
  <c r="U44" i="2"/>
  <c r="U7" i="2"/>
  <c r="T370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13" i="2"/>
  <c r="U313" i="2"/>
  <c r="V321" i="2"/>
  <c r="U321" i="2"/>
  <c r="V304" i="2"/>
  <c r="U304" i="2"/>
  <c r="V308" i="2"/>
  <c r="U308" i="2"/>
  <c r="V312" i="2"/>
  <c r="U312" i="2"/>
  <c r="V316" i="2"/>
  <c r="U316" i="2"/>
  <c r="V320" i="2"/>
  <c r="U320" i="2"/>
  <c r="V324" i="2"/>
  <c r="U324" i="2"/>
  <c r="V326" i="2"/>
  <c r="U326" i="2"/>
  <c r="V328" i="2"/>
  <c r="U328" i="2"/>
  <c r="V330" i="2"/>
  <c r="U330" i="2"/>
  <c r="V332" i="2"/>
  <c r="U332" i="2"/>
  <c r="V334" i="2"/>
  <c r="U334" i="2"/>
  <c r="V336" i="2"/>
  <c r="U336" i="2"/>
  <c r="V338" i="2"/>
  <c r="U338" i="2"/>
  <c r="V340" i="2"/>
  <c r="U340" i="2"/>
  <c r="V342" i="2"/>
  <c r="U342" i="2"/>
  <c r="V344" i="2"/>
  <c r="U344" i="2"/>
  <c r="V346" i="2"/>
  <c r="U346" i="2"/>
  <c r="V348" i="2"/>
  <c r="U348" i="2"/>
  <c r="V350" i="2"/>
  <c r="U350" i="2"/>
  <c r="V352" i="2"/>
  <c r="U352" i="2"/>
  <c r="V354" i="2"/>
  <c r="U354" i="2"/>
  <c r="V356" i="2"/>
  <c r="U356" i="2"/>
  <c r="V358" i="2"/>
  <c r="U358" i="2"/>
  <c r="V360" i="2"/>
  <c r="U360" i="2"/>
  <c r="V362" i="2"/>
  <c r="U362" i="2"/>
  <c r="V364" i="2"/>
  <c r="U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18" i="2"/>
  <c r="U318" i="2"/>
  <c r="V309" i="2"/>
  <c r="U309" i="2"/>
  <c r="V317" i="2"/>
  <c r="U317" i="2"/>
  <c r="V307" i="2"/>
  <c r="U307" i="2"/>
  <c r="V311" i="2"/>
  <c r="U311" i="2"/>
  <c r="V315" i="2"/>
  <c r="U315" i="2"/>
  <c r="V319" i="2"/>
  <c r="U319" i="2"/>
  <c r="V322" i="2"/>
  <c r="U322" i="2"/>
  <c r="V323" i="2"/>
  <c r="U323" i="2"/>
  <c r="V325" i="2"/>
  <c r="U325" i="2"/>
  <c r="V327" i="2"/>
  <c r="U327" i="2"/>
  <c r="V329" i="2"/>
  <c r="U329" i="2"/>
  <c r="V331" i="2"/>
  <c r="U331" i="2"/>
  <c r="V333" i="2"/>
  <c r="U333" i="2"/>
  <c r="V335" i="2"/>
  <c r="U335" i="2"/>
  <c r="V337" i="2"/>
  <c r="U337" i="2"/>
  <c r="V339" i="2"/>
  <c r="U339" i="2"/>
  <c r="V341" i="2"/>
  <c r="U341" i="2"/>
  <c r="V343" i="2"/>
  <c r="U343" i="2"/>
  <c r="V345" i="2"/>
  <c r="U345" i="2"/>
  <c r="V347" i="2"/>
  <c r="U347" i="2"/>
  <c r="V349" i="2"/>
  <c r="U349" i="2"/>
  <c r="V351" i="2"/>
  <c r="U351" i="2"/>
  <c r="V353" i="2"/>
  <c r="U353" i="2"/>
  <c r="V355" i="2"/>
  <c r="U355" i="2"/>
  <c r="V357" i="2"/>
  <c r="U357" i="2"/>
  <c r="V359" i="2"/>
  <c r="U359" i="2"/>
  <c r="V361" i="2"/>
  <c r="U361" i="2"/>
  <c r="V363" i="2"/>
  <c r="U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5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N1000" i="2"/>
  <c r="B12" i="10" s="1"/>
  <c r="B17" i="10" s="1"/>
  <c r="B31" i="10" s="1"/>
  <c r="T815" i="2"/>
  <c r="X184" i="1"/>
  <c r="X225" i="1" s="1"/>
  <c r="X267" i="1" s="1"/>
  <c r="V705" i="2"/>
  <c r="U720" i="2"/>
  <c r="V720" i="2"/>
  <c r="W184" i="1"/>
  <c r="W225" i="1" s="1"/>
  <c r="W267" i="1" s="1"/>
  <c r="V843" i="2"/>
  <c r="W313" i="1"/>
  <c r="V315" i="1"/>
  <c r="V326" i="1" s="1"/>
  <c r="V440" i="1" s="1"/>
  <c r="X313" i="1"/>
  <c r="U829" i="2"/>
  <c r="U847" i="2"/>
  <c r="V825" i="2"/>
  <c r="V873" i="2"/>
  <c r="V855" i="2"/>
  <c r="U838" i="2"/>
  <c r="T849" i="2"/>
  <c r="V371" i="2"/>
  <c r="C9" i="10"/>
  <c r="D9" i="10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C12" i="10" l="1"/>
  <c r="U815" i="2"/>
  <c r="V815" i="2"/>
  <c r="V849" i="2"/>
  <c r="U849" i="2"/>
  <c r="W315" i="1"/>
  <c r="W326" i="1" s="1"/>
  <c r="W440" i="1" s="1"/>
  <c r="X315" i="1"/>
  <c r="X326" i="1" s="1"/>
  <c r="X440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U1000" i="2" s="1"/>
  <c r="D31" i="10"/>
  <c r="G9" i="10"/>
  <c r="F9" i="10"/>
  <c r="T701" i="2"/>
  <c r="T817" i="2" l="1"/>
  <c r="T851" i="2" s="1"/>
  <c r="T893" i="2" s="1"/>
  <c r="T1000" i="2" s="1"/>
  <c r="E12" i="10" s="1"/>
  <c r="F12" i="10"/>
  <c r="V701" i="2"/>
  <c r="V817" i="2" l="1"/>
  <c r="V851" i="2" s="1"/>
  <c r="V893" i="2" s="1"/>
  <c r="V1000" i="2" s="1"/>
  <c r="G12" i="10" s="1"/>
  <c r="R26" i="7" l="1"/>
  <c r="R33" i="7" s="1"/>
  <c r="R50" i="7" s="1"/>
  <c r="R76" i="7" s="1"/>
  <c r="R82" i="7" s="1"/>
  <c r="R109" i="7" s="1"/>
  <c r="Q26" i="7"/>
  <c r="Q33" i="7" s="1"/>
  <c r="Q50" i="7" s="1"/>
  <c r="Q76" i="7" s="1"/>
  <c r="Q82" i="7" s="1"/>
  <c r="Q109" i="7" s="1"/>
  <c r="S26" i="7"/>
  <c r="S33" i="7" s="1"/>
  <c r="S50" i="7" s="1"/>
  <c r="S76" i="7" s="1"/>
  <c r="S82" i="7" s="1"/>
  <c r="S109" i="7" s="1"/>
  <c r="G11" i="10" l="1"/>
  <c r="G17" i="10" s="1"/>
  <c r="F11" i="10"/>
  <c r="F17" i="10" s="1"/>
  <c r="E11" i="10"/>
  <c r="E17" i="10" s="1"/>
  <c r="C11" i="10"/>
  <c r="C17" i="10" s="1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<sst xmlns="http://schemas.openxmlformats.org/spreadsheetml/2006/main" count="9512" uniqueCount="2798">
  <si>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</si>
  <si>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</si>
  <si>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</si>
  <si>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</si>
  <si>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</si>
  <si>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</si>
  <si>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</si>
  <si>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</si>
  <si>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</si>
  <si>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</si>
  <si>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</si>
  <si>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</si>
  <si>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</si>
  <si>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</si>
  <si>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</si>
  <si>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</si>
  <si>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</si>
  <si>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</si>
  <si>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</si>
  <si>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</si>
  <si>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</si>
  <si>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</si>
  <si>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</si>
  <si>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</si>
  <si>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</si>
  <si>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</si>
  <si>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</si>
  <si>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</si>
  <si>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</si>
  <si>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</si>
  <si>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</si>
  <si>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</si>
  <si>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</si>
  <si>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</si>
  <si>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</si>
  <si>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</si>
  <si>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</si>
  <si>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</si>
  <si>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</si>
  <si>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</si>
  <si>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</si>
  <si>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</si>
  <si>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</si>
  <si>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</si>
  <si>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</si>
  <si>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</si>
  <si>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</si>
  <si>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</si>
  <si>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</si>
  <si>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</si>
  <si>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</si>
  <si>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</si>
  <si>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</si>
  <si>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</si>
  <si>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</si>
  <si>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</si>
  <si>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</si>
  <si>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</si>
  <si>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</si>
  <si>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</si>
  <si>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</si>
  <si>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</si>
  <si>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</si>
  <si>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</si>
  <si>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</si>
  <si>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</si>
  <si>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</si>
  <si>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</si>
  <si>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</si>
  <si>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</si>
  <si>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</si>
  <si>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</si>
  <si>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</si>
  <si>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</si>
  <si>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</si>
  <si>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</si>
  <si>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</si>
  <si>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</si>
  <si>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</si>
  <si>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</si>
  <si>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</si>
  <si>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</si>
  <si>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</si>
  <si>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</si>
  <si>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</si>
  <si>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</si>
  <si>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</si>
  <si>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</si>
  <si>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</si>
  <si>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</si>
  <si>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</si>
  <si>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</si>
  <si>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</si>
  <si>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</si>
  <si>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</si>
  <si>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</si>
  <si>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</si>
  <si>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</si>
  <si>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</si>
  <si>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</si>
  <si>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</si>
  <si>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</si>
  <si>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</si>
  <si>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</si>
  <si>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</si>
  <si>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</si>
  <si>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</si>
  <si>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</si>
  <si>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</si>
  <si>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</si>
  <si>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</si>
  <si>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</si>
  <si>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</si>
  <si>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</si>
  <si>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</si>
  <si>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</si>
  <si>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</si>
  <si>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</si>
  <si>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</si>
  <si>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</si>
  <si>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</si>
  <si>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</si>
  <si>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</si>
  <si>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</si>
  <si>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</si>
  <si>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</si>
  <si>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</si>
  <si>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</si>
  <si>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</si>
  <si>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</si>
  <si>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</si>
  <si>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</si>
  <si>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</si>
  <si>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</si>
  <si>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</si>
  <si>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</si>
  <si>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</si>
  <si>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</si>
  <si>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</si>
  <si>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</si>
  <si>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</si>
  <si>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</si>
  <si>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</si>
  <si>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</si>
  <si>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</si>
  <si>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</si>
  <si>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</si>
  <si>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</si>
  <si>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</si>
  <si>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</si>
  <si>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</si>
  <si>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</si>
  <si>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</si>
  <si>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</si>
  <si>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</si>
  <si>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</si>
  <si>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</si>
  <si>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</si>
  <si>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</si>
  <si>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</si>
  <si>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</si>
  <si>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</si>
  <si>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</si>
  <si>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</si>
  <si>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</si>
  <si>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</si>
  <si>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</si>
  <si>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</si>
  <si>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</si>
  <si>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</si>
  <si>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</si>
  <si>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</si>
  <si>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</si>
  <si>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</si>
  <si>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</si>
  <si>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</si>
  <si>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</si>
  <si>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</si>
  <si>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</si>
  <si>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</si>
  <si>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</si>
  <si>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</si>
  <si>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</si>
  <si>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</si>
  <si>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</si>
  <si>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</si>
  <si>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</si>
  <si>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</si>
  <si>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</si>
  <si>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</si>
  <si>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</si>
  <si>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</si>
  <si>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</si>
  <si>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</si>
  <si>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</si>
  <si>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</si>
  <si>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</si>
  <si>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</si>
  <si>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</si>
  <si>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</si>
  <si>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</si>
  <si>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</si>
  <si>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</si>
  <si>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</si>
  <si>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</si>
  <si>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</si>
  <si>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</si>
  <si>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</si>
  <si>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</si>
  <si>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</si>
  <si>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</si>
  <si>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</si>
  <si>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</si>
  <si>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</si>
  <si>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</si>
  <si>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</si>
  <si>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</si>
  <si>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</si>
  <si>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</si>
  <si>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</si>
  <si>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</si>
  <si>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</si>
  <si>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</si>
  <si>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</si>
  <si>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</si>
  <si>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</si>
  <si>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</si>
  <si>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</si>
  <si>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</si>
  <si>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</si>
  <si>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</si>
  <si>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</si>
  <si>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</si>
  <si>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</si>
  <si>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</si>
  <si>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</si>
  <si>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</si>
  <si>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</si>
  <si>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</si>
  <si>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</si>
  <si>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</si>
  <si>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</si>
  <si>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</si>
  <si>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</si>
  <si>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</si>
  <si>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</si>
  <si>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</si>
  <si>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</si>
  <si>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</si>
  <si>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</si>
  <si>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</si>
  <si>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</si>
  <si>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</si>
  <si>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</si>
  <si>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</si>
  <si>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</si>
  <si>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</si>
  <si>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</si>
  <si>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</si>
  <si>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</si>
  <si>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</si>
  <si>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</si>
  <si>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</si>
  <si>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</si>
  <si>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</si>
  <si>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</si>
  <si>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</si>
  <si>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</si>
  <si>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</si>
  <si>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</si>
  <si>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</si>
  <si>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</si>
  <si>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</si>
  <si>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</si>
  <si>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</si>
  <si>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</si>
  <si>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</si>
  <si>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</si>
  <si>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</si>
  <si>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</si>
  <si>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</si>
  <si>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</si>
  <si>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</si>
  <si>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</si>
  <si>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</si>
  <si>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</si>
  <si>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</si>
  <si>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</si>
  <si>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</si>
  <si>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</si>
  <si>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</si>
  <si>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</si>
  <si>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</si>
  <si>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</si>
  <si>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</si>
  <si>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</si>
  <si>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</si>
  <si>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</si>
  <si>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</si>
  <si>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</si>
  <si>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</si>
  <si>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</si>
  <si>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</si>
  <si>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</si>
  <si>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</si>
  <si>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</si>
  <si>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</si>
  <si>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</si>
  <si>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</si>
  <si>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</si>
  <si>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</si>
  <si>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</si>
  <si>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</si>
  <si>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</si>
  <si>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</si>
  <si>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</si>
  <si>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</si>
  <si>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</si>
  <si>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</si>
  <si>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</si>
  <si>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</si>
  <si>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</si>
  <si>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</si>
  <si>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</si>
  <si>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</si>
  <si>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</si>
  <si>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</si>
  <si>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</si>
  <si>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</si>
  <si>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</si>
  <si>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</si>
  <si>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</si>
  <si>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</si>
  <si>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</si>
  <si>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</si>
  <si>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</si>
  <si>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</si>
  <si>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</si>
  <si>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</si>
  <si>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</si>
  <si>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</si>
  <si>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</si>
  <si>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</si>
  <si>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</si>
  <si>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</si>
  <si>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</si>
  <si>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</si>
  <si>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</si>
  <si>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</si>
  <si>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</si>
  <si>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</si>
  <si>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</si>
  <si>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</si>
  <si>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</si>
  <si>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</si>
  <si>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</si>
  <si>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</si>
  <si>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</si>
  <si>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</si>
  <si>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</si>
  <si>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</si>
  <si>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</si>
  <si>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</si>
  <si>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</si>
  <si>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</si>
  <si>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</si>
  <si>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</si>
  <si>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</si>
  <si>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</si>
  <si>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</si>
  <si>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</si>
  <si>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</si>
  <si>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</si>
  <si>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</si>
  <si>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</si>
  <si>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</si>
  <si>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</si>
  <si>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</si>
  <si>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</si>
  <si>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</si>
  <si>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</si>
  <si>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</si>
  <si>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</si>
  <si>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</si>
  <si>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</si>
  <si>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</si>
  <si>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</si>
  <si>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</si>
  <si>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</si>
  <si>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</si>
  <si>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</si>
  <si>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</si>
  <si>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</si>
  <si>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</si>
  <si>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</si>
  <si>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</si>
  <si>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</si>
  <si>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</si>
  <si>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</si>
  <si>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</si>
  <si>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</si>
  <si>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</si>
  <si>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</si>
  <si>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</si>
  <si>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</si>
  <si>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</si>
  <si>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</si>
  <si>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</si>
  <si>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</si>
  <si>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</si>
  <si>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</si>
  <si>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</si>
  <si>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</si>
  <si>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</si>
  <si>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</si>
  <si>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</si>
  <si>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</si>
  <si>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</si>
  <si>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</si>
  <si>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</si>
  <si>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</si>
  <si>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</si>
  <si>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</si>
  <si>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</si>
  <si>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</si>
  <si>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</si>
  <si>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</si>
  <si>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</si>
  <si>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</si>
  <si>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</si>
  <si>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</si>
  <si>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</si>
  <si>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</si>
  <si>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</si>
  <si>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</si>
  <si>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</si>
  <si>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</si>
  <si>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</si>
  <si>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</si>
  <si>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</si>
  <si>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</si>
  <si>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</si>
  <si>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</si>
  <si>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</si>
  <si>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</si>
  <si>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</si>
  <si>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</si>
  <si>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</si>
  <si>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</si>
  <si>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</si>
  <si>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</si>
  <si>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</si>
  <si>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</si>
  <si>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</si>
  <si>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</si>
  <si>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</si>
  <si>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</si>
  <si>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</si>
  <si>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</si>
  <si>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</si>
  <si>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</si>
  <si>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</si>
  <si>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</si>
  <si>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</si>
  <si>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</si>
  <si>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</si>
  <si>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</si>
  <si>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</si>
  <si>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</si>
  <si>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</si>
  <si>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</si>
  <si>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</si>
  <si>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</si>
  <si>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</si>
  <si>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</si>
  <si>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</si>
  <si>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</si>
  <si>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</si>
  <si>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</si>
  <si>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</si>
  <si>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</si>
  <si>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</si>
  <si>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</si>
  <si>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</si>
  <si>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</si>
  <si>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</si>
  <si>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</si>
  <si>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</si>
  <si>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</si>
  <si>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</si>
  <si>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</si>
  <si>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</si>
  <si>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</si>
  <si>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</si>
  <si>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</si>
  <si>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</si>
  <si>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</si>
  <si>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</si>
  <si>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</si>
  <si>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</si>
  <si>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</si>
  <si>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</si>
  <si>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</si>
  <si>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</si>
  <si>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</si>
  <si>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</si>
  <si>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</si>
  <si>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</si>
  <si>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</si>
  <si>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</si>
  <si>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</si>
  <si>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</si>
  <si>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</si>
  <si>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</si>
  <si>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</si>
  <si>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</si>
  <si>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</si>
  <si>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</si>
  <si>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</si>
  <si>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</si>
  <si>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</si>
  <si>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</si>
  <si>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</si>
  <si>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</si>
  <si>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</si>
  <si>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</si>
  <si>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</si>
  <si>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</si>
  <si>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</si>
  <si>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</si>
  <si>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</si>
  <si>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</si>
  <si>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</si>
  <si>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</si>
  <si>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</si>
  <si>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</si>
  <si>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</si>
  <si>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</si>
  <si>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</si>
  <si>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</si>
  <si>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</si>
  <si>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</si>
  <si>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</si>
  <si>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</si>
  <si>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</si>
  <si>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</si>
  <si>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</si>
  <si>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</si>
  <si>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</si>
  <si>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</si>
  <si>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</si>
  <si>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</si>
  <si>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</si>
  <si>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</si>
  <si>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</si>
  <si>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</si>
  <si>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</si>
  <si>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</si>
  <si>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</si>
  <si>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</si>
  <si>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</si>
  <si>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</si>
  <si>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</si>
  <si>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</si>
  <si>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</si>
  <si>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</si>
  <si>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</si>
  <si>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</si>
  <si>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</si>
  <si>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</si>
  <si>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</si>
  <si>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</si>
  <si>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</si>
  <si>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</si>
  <si>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</si>
  <si>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</si>
  <si>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</si>
  <si>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</si>
  <si>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</si>
  <si>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</si>
  <si>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</si>
  <si>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</si>
  <si>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</si>
  <si>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</si>
  <si>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</si>
  <si>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</si>
  <si>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</si>
  <si>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</si>
  <si>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</si>
  <si>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</si>
  <si>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</si>
  <si>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</si>
  <si>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</si>
  <si>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</si>
  <si>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</si>
  <si>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</si>
  <si>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</si>
  <si>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</si>
  <si>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</si>
  <si>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</si>
  <si>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</si>
  <si>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</si>
  <si>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</si>
  <si>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</si>
  <si>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</si>
  <si>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</si>
  <si>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</si>
  <si>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</si>
  <si>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</si>
  <si>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</si>
  <si>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</si>
  <si>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</si>
  <si>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</si>
  <si>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</si>
  <si>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</si>
  <si>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</si>
  <si>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</si>
  <si>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</si>
  <si>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</si>
  <si>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</si>
  <si>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</si>
  <si>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</si>
  <si>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</si>
  <si>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</si>
  <si>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</si>
  <si>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</si>
  <si>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</si>
  <si>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</si>
  <si>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</si>
  <si>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</si>
  <si>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</si>
  <si>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</si>
  <si>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</si>
  <si>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</si>
  <si>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</si>
  <si>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</si>
  <si>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</si>
  <si>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</si>
  <si>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</si>
  <si>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</si>
  <si>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</si>
  <si>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</si>
  <si>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</si>
  <si>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</si>
  <si>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</si>
  <si>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</si>
  <si>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</si>
  <si>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</si>
  <si>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</si>
  <si>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</si>
  <si>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</si>
  <si>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</si>
  <si>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</si>
  <si>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</si>
  <si>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</si>
  <si>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</si>
  <si>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</si>
  <si>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</si>
  <si>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</si>
  <si>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</si>
  <si>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</si>
  <si>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</si>
  <si>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</si>
  <si>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</si>
  <si>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</si>
  <si>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</si>
  <si>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</si>
  <si>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</si>
  <si>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</si>
  <si>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</si>
  <si>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</si>
  <si>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</si>
  <si>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</si>
  <si>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</si>
  <si>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</si>
  <si>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</si>
  <si>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</si>
  <si>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</si>
  <si>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</si>
  <si>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</si>
  <si>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</si>
  <si>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</si>
  <si>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</si>
  <si>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</si>
  <si>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</si>
  <si>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</si>
  <si>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</si>
  <si>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</si>
  <si>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</si>
  <si>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</si>
  <si>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</si>
  <si>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</si>
  <si>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</si>
  <si>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</si>
  <si>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</si>
  <si>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</si>
  <si>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</si>
  <si>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</si>
  <si>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</si>
  <si>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</si>
  <si>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</si>
  <si>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</si>
  <si>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</si>
  <si>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</si>
  <si>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</si>
  <si>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</si>
  <si>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</si>
  <si>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</si>
  <si>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</si>
  <si>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</si>
  <si>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</si>
  <si>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</si>
  <si>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</si>
  <si>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</si>
  <si>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</si>
  <si>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</si>
  <si>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</si>
  <si>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</si>
  <si>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</si>
  <si>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</si>
  <si>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</si>
  <si>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</si>
  <si>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</si>
  <si>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</si>
  <si>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</si>
  <si>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</si>
  <si>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</si>
  <si>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</si>
  <si>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</si>
  <si>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</si>
  <si>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</si>
  <si>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</si>
  <si>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</si>
  <si>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</si>
  <si>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</si>
  <si>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</si>
  <si>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</si>
  <si>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</si>
  <si>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</si>
  <si>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</si>
  <si>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</si>
  <si>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</si>
  <si>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</si>
  <si>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</si>
  <si>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</si>
  <si>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</si>
  <si>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</si>
  <si>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</si>
  <si>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</si>
  <si>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</si>
  <si>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</si>
  <si>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</si>
  <si>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</si>
  <si>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</si>
  <si>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</si>
  <si>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</si>
  <si>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</si>
  <si>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</si>
  <si>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</si>
  <si>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</si>
  <si>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</si>
  <si>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</si>
  <si>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</si>
  <si>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</si>
  <si>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</si>
  <si>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</si>
  <si>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</si>
  <si>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</si>
  <si>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</si>
  <si>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</si>
  <si>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</si>
  <si>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</si>
  <si>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</si>
  <si>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</si>
  <si>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</si>
  <si>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</si>
  <si>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</si>
  <si>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</si>
  <si>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</si>
  <si>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</si>
  <si>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</si>
  <si>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</si>
  <si>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</si>
  <si>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</si>
  <si>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</si>
  <si>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</si>
  <si>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</si>
  <si>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</si>
  <si>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</si>
  <si>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</si>
  <si>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</si>
  <si>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</si>
  <si>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</si>
  <si>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</si>
  <si>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</si>
  <si>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</si>
  <si>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</si>
  <si>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</si>
  <si>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</si>
  <si>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</si>
  <si>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</si>
  <si>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</si>
  <si>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</si>
  <si>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</si>
  <si>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</si>
  <si>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</si>
  <si>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</si>
  <si>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</si>
  <si>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</si>
  <si>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</si>
  <si>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</si>
  <si>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</si>
  <si>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</si>
  <si>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</si>
  <si>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</si>
  <si>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</si>
  <si>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</si>
  <si>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</si>
  <si>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</si>
  <si>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</si>
  <si>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</si>
  <si>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</si>
  <si>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</si>
  <si>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</si>
  <si>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</si>
  <si>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</si>
  <si>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</si>
  <si>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</si>
  <si>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</si>
  <si>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</si>
  <si>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</si>
  <si>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</si>
  <si>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</si>
  <si>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</si>
  <si>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</si>
  <si>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</si>
  <si>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</si>
  <si>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</si>
  <si>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</si>
  <si>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</si>
  <si>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</si>
  <si>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</si>
  <si>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</si>
  <si>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</si>
  <si>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</si>
  <si>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</si>
  <si>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</si>
  <si>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</si>
  <si>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</si>
  <si>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</si>
  <si>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</si>
  <si>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</si>
  <si>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</si>
  <si>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</si>
  <si>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</si>
  <si>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</si>
  <si>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</si>
  <si>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</si>
  <si>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</si>
  <si>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</si>
  <si>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</si>
  <si>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</si>
  <si>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</si>
  <si>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</si>
  <si>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</si>
  <si>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</si>
  <si>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</si>
  <si>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</si>
  <si>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</si>
  <si>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</si>
  <si>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</si>
  <si>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</si>
  <si>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</si>
  <si>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</si>
  <si>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</si>
  <si>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</si>
  <si>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</si>
  <si>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</si>
  <si>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</si>
  <si>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</si>
  <si>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</si>
  <si>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</si>
  <si>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</si>
  <si>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</si>
  <si>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</si>
  <si>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</si>
  <si>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</si>
  <si>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</si>
  <si>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</si>
  <si>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</si>
  <si>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</si>
  <si>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</si>
  <si>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</si>
  <si>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</si>
  <si>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</si>
  <si>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</si>
  <si>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</si>
  <si>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</si>
  <si>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</si>
  <si>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</si>
  <si>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</si>
  <si>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</si>
  <si>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</si>
  <si>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</si>
  <si>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</si>
  <si>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</si>
  <si>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</si>
  <si>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</si>
  <si>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</si>
  <si>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</si>
  <si>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</si>
  <si>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</si>
  <si>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</si>
  <si>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</si>
  <si>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</si>
  <si>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</si>
  <si>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</si>
  <si>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</si>
  <si>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</si>
  <si>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</si>
  <si>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</si>
  <si>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</si>
  <si>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</si>
  <si>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</si>
  <si>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</si>
  <si>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</si>
  <si>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</si>
  <si>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</si>
  <si>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</si>
  <si>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</si>
  <si>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</si>
  <si>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</si>
  <si>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</si>
  <si>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</si>
  <si>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</si>
  <si>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</si>
  <si>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</si>
  <si>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</si>
  <si>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</si>
  <si>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</si>
  <si>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</si>
  <si>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</si>
  <si>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</si>
  <si>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</si>
  <si>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</si>
  <si>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</si>
  <si>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</si>
  <si>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</si>
  <si>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</si>
  <si>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</si>
  <si>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</si>
  <si>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</si>
  <si>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</si>
  <si>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</si>
  <si>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</si>
  <si>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</si>
  <si>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</si>
  <si>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</si>
  <si>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</si>
  <si>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</si>
  <si>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</si>
  <si>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</si>
  <si>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</si>
  <si>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</si>
  <si>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</si>
  <si>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</si>
  <si>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</si>
  <si>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</si>
  <si>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</si>
  <si>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</si>
  <si>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</si>
  <si>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</si>
  <si>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</si>
  <si>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</si>
  <si>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</si>
  <si>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</si>
  <si>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</si>
  <si>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</si>
  <si>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</si>
  <si>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</si>
  <si>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</si>
  <si>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</si>
  <si>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</si>
  <si>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</si>
  <si>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</si>
  <si>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</si>
  <si>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</si>
  <si>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</si>
  <si>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</si>
  <si>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</si>
  <si>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</si>
  <si>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</si>
  <si>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</si>
  <si>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</si>
  <si>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</si>
  <si>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</si>
  <si>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</si>
  <si>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</si>
  <si>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</si>
  <si>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</si>
  <si>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</si>
  <si>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</si>
  <si>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</si>
  <si>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</si>
  <si>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</si>
  <si>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</si>
  <si>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</si>
  <si>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</si>
  <si>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</si>
  <si>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</si>
  <si>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</si>
  <si>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</si>
  <si>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</si>
  <si>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</si>
  <si>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</si>
  <si>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</si>
  <si>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</si>
  <si>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</si>
  <si>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</si>
  <si>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</si>
  <si>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</si>
  <si>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</si>
  <si>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</si>
  <si>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</si>
  <si>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</si>
  <si>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</si>
  <si>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</si>
  <si>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</si>
  <si>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</si>
  <si>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</si>
  <si>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</si>
  <si>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</si>
  <si>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</si>
  <si>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</si>
  <si>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</si>
  <si>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</si>
  <si>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</si>
  <si>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</si>
  <si>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</si>
  <si>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</si>
  <si>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</si>
  <si>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</si>
  <si>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</si>
  <si>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</si>
  <si>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</si>
  <si>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</si>
  <si>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</si>
  <si>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</si>
  <si>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</si>
  <si>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</si>
  <si>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</si>
  <si>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</si>
  <si>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</si>
  <si>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</si>
  <si>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</si>
  <si>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</si>
  <si>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</si>
  <si>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</si>
  <si>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</si>
  <si>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</si>
  <si>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</si>
  <si>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</si>
  <si>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</si>
  <si>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</si>
  <si>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</si>
  <si>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</si>
  <si>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</si>
  <si>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</si>
  <si>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</si>
  <si>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</si>
  <si>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</si>
  <si>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</si>
  <si>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</si>
  <si>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</si>
  <si>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</si>
  <si>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</si>
  <si>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</si>
  <si>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</si>
  <si>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</si>
  <si>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</si>
  <si>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</si>
  <si>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</si>
  <si>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</si>
  <si>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</si>
  <si>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</si>
  <si>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</si>
  <si>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</si>
  <si>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</si>
  <si>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</si>
  <si>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</si>
  <si>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</si>
  <si>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</si>
  <si>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</si>
  <si>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</si>
  <si>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</si>
  <si>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</si>
  <si>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</si>
  <si>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</si>
  <si>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</si>
  <si>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</si>
  <si>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</si>
  <si>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</si>
  <si>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</si>
  <si>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</si>
  <si>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</si>
  <si>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</si>
  <si>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</si>
  <si>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</si>
  <si>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</si>
  <si>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</si>
  <si>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</si>
  <si>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</si>
  <si>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</si>
  <si>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</si>
  <si>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</si>
  <si>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</si>
  <si>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</si>
  <si>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</si>
  <si>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</si>
  <si>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</si>
  <si>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</si>
  <si>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</si>
  <si>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</si>
  <si>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</si>
  <si>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</si>
  <si>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</si>
  <si>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</si>
  <si>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</si>
  <si>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</si>
  <si>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</si>
  <si>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</si>
  <si>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</si>
  <si>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</si>
  <si>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</si>
  <si>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</si>
  <si>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</si>
  <si>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</si>
  <si>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</si>
  <si>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</si>
  <si>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</si>
  <si>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</si>
  <si>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</si>
  <si>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</si>
  <si>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</si>
  <si>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</si>
  <si>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</si>
  <si>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</si>
  <si>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</si>
  <si>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</si>
  <si>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</si>
  <si>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</si>
  <si>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</si>
  <si>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</si>
  <si>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</si>
  <si>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</si>
  <si>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</si>
  <si>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</si>
  <si>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</si>
  <si>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</si>
  <si>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</si>
  <si>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</si>
  <si>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</si>
  <si>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</si>
  <si>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</si>
  <si>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</si>
  <si>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</si>
  <si>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</si>
  <si>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</si>
  <si>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</si>
  <si>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</si>
  <si>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</si>
  <si>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</si>
  <si>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</si>
  <si>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</si>
  <si>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</si>
  <si>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</si>
  <si>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</si>
  <si>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</si>
  <si>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</si>
  <si>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</si>
  <si>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</si>
  <si>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</si>
  <si>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</si>
  <si>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</si>
  <si>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</si>
  <si>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</si>
  <si>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</si>
  <si>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</si>
  <si>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</si>
  <si>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</si>
  <si>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</si>
  <si>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</si>
  <si>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</si>
  <si>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</si>
  <si>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</si>
  <si>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</si>
  <si>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</si>
  <si>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</si>
  <si>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</si>
  <si>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</si>
  <si>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</si>
  <si>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</si>
  <si>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</si>
  <si>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</si>
  <si>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</si>
  <si>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</si>
  <si>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</si>
  <si>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</si>
  <si>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</si>
  <si>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</si>
  <si>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</si>
  <si>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</si>
  <si>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</si>
  <si>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</si>
  <si>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</si>
  <si>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</si>
  <si>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</si>
  <si>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</si>
  <si>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</si>
  <si>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</si>
  <si>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</si>
  <si>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</si>
  <si>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</si>
  <si>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</si>
  <si>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</si>
  <si>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</si>
  <si>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</si>
  <si>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</si>
  <si>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</si>
  <si>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</si>
  <si>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</si>
  <si>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</si>
  <si>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</si>
  <si>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</si>
  <si>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</si>
  <si>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</si>
  <si>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</si>
  <si>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</si>
  <si>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</si>
  <si>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</si>
  <si>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</si>
  <si>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</si>
  <si>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</si>
  <si>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</si>
  <si>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</si>
  <si>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</si>
  <si>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</si>
  <si>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</si>
  <si>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</si>
  <si>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</si>
  <si>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</si>
  <si>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</si>
  <si>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</si>
  <si>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</si>
  <si>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</si>
  <si>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</si>
  <si>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</si>
  <si>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</si>
  <si>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</si>
  <si>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</si>
  <si>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</si>
  <si>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</si>
  <si>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</si>
  <si>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</si>
  <si>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</si>
  <si>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</si>
  <si>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</si>
  <si>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</si>
  <si>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</si>
  <si>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</si>
  <si>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</si>
  <si>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</si>
  <si>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</si>
  <si>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</si>
  <si>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</si>
  <si>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</si>
  <si>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</si>
  <si>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</si>
  <si>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</si>
  <si>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</si>
  <si>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</si>
  <si>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</si>
  <si>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</si>
  <si>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</si>
  <si>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</si>
  <si>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</si>
  <si>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</si>
  <si>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</si>
  <si>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</si>
  <si>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</si>
  <si>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</si>
  <si>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</si>
  <si>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</si>
  <si>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</si>
  <si>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</si>
  <si>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</si>
  <si>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</si>
  <si>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</si>
  <si>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</si>
  <si>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</si>
  <si>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</si>
  <si>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</si>
  <si>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</si>
  <si>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</si>
  <si>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</si>
  <si>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</si>
  <si>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</si>
  <si>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</si>
  <si>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</si>
  <si>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</si>
  <si>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</si>
  <si>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</si>
  <si>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</si>
  <si>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</si>
  <si>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</si>
  <si>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</si>
  <si>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</si>
  <si>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</si>
  <si>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</si>
  <si>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</si>
  <si>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</si>
  <si>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</si>
  <si>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</si>
  <si>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</si>
  <si>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</si>
  <si>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</si>
  <si>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</si>
  <si>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</si>
  <si>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</si>
  <si>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</si>
  <si>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</si>
  <si>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</si>
  <si>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</si>
  <si>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</si>
  <si>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</si>
  <si>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</si>
  <si>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</si>
  <si>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</si>
  <si>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</si>
  <si>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</si>
  <si>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</si>
  <si>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</si>
  <si>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</si>
  <si>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</si>
  <si>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</si>
  <si>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</si>
  <si>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</si>
  <si>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</si>
  <si>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</si>
  <si>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</si>
  <si>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</si>
  <si>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</si>
  <si>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</si>
  <si>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</si>
  <si>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</si>
  <si>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</si>
  <si>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</si>
  <si>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</si>
  <si>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</si>
  <si>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</si>
  <si>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</si>
  <si>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</si>
  <si>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</si>
  <si>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</si>
  <si>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</si>
  <si>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</si>
  <si>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</si>
  <si>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</si>
  <si>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</si>
  <si>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</si>
  <si>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</si>
  <si>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</si>
  <si>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</si>
  <si>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</si>
  <si>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</si>
  <si>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</si>
  <si>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</si>
  <si>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</si>
  <si>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</si>
  <si>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</si>
  <si>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</si>
  <si>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</si>
  <si>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</si>
  <si>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</si>
  <si>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</si>
  <si>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</si>
  <si>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</si>
  <si>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</si>
  <si>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</si>
  <si>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</si>
  <si>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</si>
  <si>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</si>
  <si>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</si>
  <si>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</si>
  <si>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</si>
  <si>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</si>
  <si>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</si>
  <si>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</si>
  <si>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</si>
  <si>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</si>
  <si>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</si>
  <si>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</si>
  <si>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</si>
  <si>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</si>
  <si>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</si>
  <si>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</si>
  <si>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</si>
  <si>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</si>
  <si>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</si>
  <si>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</si>
  <si>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</si>
  <si>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</si>
  <si>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</si>
  <si>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</si>
  <si>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</si>
  <si>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</si>
  <si>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</si>
  <si>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</si>
  <si>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</si>
  <si>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</si>
  <si>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</si>
  <si>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</si>
  <si>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</si>
  <si>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</si>
  <si>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</si>
  <si>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</si>
  <si>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</si>
  <si>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</si>
  <si>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</si>
  <si>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</si>
  <si>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</si>
  <si>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</si>
  <si>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</si>
  <si>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</si>
  <si>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</si>
  <si>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</si>
  <si>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</si>
  <si>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</si>
  <si>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</si>
  <si>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</si>
  <si>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</si>
  <si>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</si>
  <si>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</si>
  <si>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</si>
  <si>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</si>
  <si>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</si>
  <si>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</si>
  <si>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</si>
  <si>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</si>
  <si>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</si>
  <si>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</si>
  <si>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</si>
  <si>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</si>
  <si>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</si>
  <si>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</si>
  <si>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</si>
  <si>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</si>
  <si>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</si>
  <si>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</si>
  <si>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</si>
  <si>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</si>
  <si>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</si>
  <si>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</si>
  <si>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</si>
  <si>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</si>
  <si>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</si>
  <si>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</si>
  <si>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</si>
  <si>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</si>
  <si>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</si>
  <si>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</si>
  <si>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</si>
  <si>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</si>
  <si>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</si>
  <si>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</si>
  <si>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</si>
  <si>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</si>
  <si>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</si>
  <si>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</si>
  <si>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</si>
  <si>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</si>
  <si>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</si>
  <si>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</si>
  <si>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</si>
  <si>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</si>
  <si>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</si>
  <si>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</si>
  <si>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</si>
  <si>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</si>
  <si>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</si>
  <si>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</si>
  <si>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</si>
  <si>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</si>
  <si>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</si>
  <si>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</si>
  <si>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</si>
  <si>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</si>
  <si>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</si>
  <si>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</si>
  <si>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</si>
  <si>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</si>
  <si>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</si>
  <si>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</si>
  <si>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</si>
  <si>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</si>
  <si>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</si>
  <si>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</si>
  <si>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</si>
  <si>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</si>
  <si>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</si>
  <si>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</si>
  <si>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</si>
  <si>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</si>
  <si>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</si>
  <si>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</si>
  <si>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</si>
  <si>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</si>
  <si>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</si>
  <si>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</si>
  <si>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</si>
  <si>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</si>
  <si>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</si>
  <si>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</si>
  <si>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</si>
  <si>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</si>
  <si>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</si>
  <si>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</si>
  <si>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</si>
  <si>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</si>
  <si>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</si>
  <si>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</si>
  <si>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</si>
  <si>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</si>
  <si>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</si>
  <si>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</si>
  <si>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</si>
  <si>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</si>
  <si>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</si>
  <si>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</si>
  <si>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</si>
  <si>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</si>
  <si>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</si>
  <si>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</si>
  <si>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</si>
  <si>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</si>
  <si>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</si>
  <si>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</si>
  <si>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</si>
  <si>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</si>
  <si>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</si>
  <si>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</si>
  <si>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</si>
  <si>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</si>
  <si>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</si>
  <si>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</si>
  <si>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</si>
  <si>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</si>
  <si>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</si>
  <si>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</si>
  <si>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</si>
  <si>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</si>
  <si>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</si>
  <si>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</si>
  <si>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</si>
  <si>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</si>
  <si>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</si>
  <si>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</si>
  <si>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</si>
  <si>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</si>
  <si>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</si>
  <si>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</si>
  <si>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</si>
  <si>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</si>
  <si>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</si>
  <si>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</si>
  <si>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</si>
  <si>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</si>
  <si>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</si>
  <si>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</si>
  <si>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</si>
  <si>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</si>
  <si>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</si>
  <si>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</si>
  <si>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</si>
  <si>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</si>
  <si>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</si>
  <si>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</si>
  <si>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</si>
  <si>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</si>
  <si>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</si>
  <si>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</si>
  <si>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</si>
  <si>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</si>
  <si>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</si>
  <si>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</si>
  <si>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</si>
  <si>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</si>
  <si>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</si>
  <si>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</si>
  <si>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</si>
  <si>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</si>
  <si>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</si>
  <si>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</si>
  <si>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</si>
  <si>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</si>
  <si>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</si>
  <si>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</si>
  <si>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</si>
  <si>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</si>
  <si>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</si>
  <si>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</si>
  <si>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</si>
  <si>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</si>
  <si>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</si>
  <si>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</si>
  <si>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</si>
  <si>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</si>
  <si>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</si>
  <si>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</si>
  <si>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</si>
  <si>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</si>
  <si>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</si>
  <si>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</si>
  <si>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</si>
  <si>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</si>
  <si>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</si>
  <si>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</si>
  <si>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</si>
  <si>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</si>
  <si>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</si>
  <si>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</si>
  <si>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</si>
  <si>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</si>
  <si>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</si>
  <si>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</si>
  <si>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</si>
  <si>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</si>
  <si>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</si>
  <si>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</si>
  <si>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</si>
  <si>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</si>
  <si>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</si>
  <si>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</si>
  <si>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</si>
  <si>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</si>
  <si>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</si>
  <si>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</si>
  <si>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</si>
  <si>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</si>
  <si>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</si>
  <si>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</si>
  <si>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</si>
  <si>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</si>
  <si>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</si>
  <si>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</si>
  <si>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</si>
  <si>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</si>
  <si>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</si>
  <si>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</si>
  <si>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</si>
  <si>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</si>
  <si>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</si>
  <si>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</si>
  <si>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</si>
  <si>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</si>
  <si>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</si>
  <si>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</si>
  <si>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</si>
  <si>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</si>
  <si>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</si>
  <si>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</si>
  <si>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</si>
  <si>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</si>
  <si>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</si>
  <si>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</si>
  <si>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</si>
  <si>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</si>
  <si>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</si>
  <si>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</si>
  <si>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</si>
  <si>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</si>
  <si>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</si>
  <si>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</si>
  <si>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</si>
  <si>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</si>
  <si>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</si>
  <si>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</si>
  <si>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</si>
  <si>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</si>
  <si>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</si>
  <si>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</si>
  <si>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</si>
  <si>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</si>
  <si>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</si>
  <si>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</si>
  <si>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</si>
  <si>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</si>
  <si>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</si>
  <si>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</si>
  <si>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</si>
  <si>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</si>
  <si>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</si>
  <si>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</si>
  <si>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</si>
  <si>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</si>
  <si>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</si>
  <si>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</si>
  <si>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</si>
  <si>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</si>
  <si>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</si>
  <si>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</si>
  <si>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</si>
  <si>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</si>
  <si>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</si>
  <si>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</si>
  <si>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</si>
  <si>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</si>
  <si>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</si>
  <si>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</si>
  <si>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</si>
  <si>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</si>
  <si>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</si>
  <si>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</si>
  <si>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</si>
  <si>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</si>
  <si>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</si>
  <si>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</si>
  <si>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</si>
  <si>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</si>
  <si>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</si>
  <si>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</si>
  <si>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</si>
  <si>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</si>
  <si>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</si>
  <si>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</si>
  <si>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</si>
  <si>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</si>
  <si>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</si>
  <si>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</si>
  <si>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</si>
  <si>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</si>
  <si>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</si>
  <si>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</si>
  <si>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</si>
  <si>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</si>
  <si>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</si>
  <si>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</si>
  <si>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</si>
  <si>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</si>
  <si>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</si>
  <si>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</si>
  <si>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</si>
  <si>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</si>
  <si>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</si>
  <si>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</si>
  <si>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</si>
  <si>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</si>
  <si>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</si>
  <si>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</si>
  <si>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</si>
  <si>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</si>
  <si>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</si>
  <si>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</si>
  <si>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</si>
  <si>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</si>
  <si>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</si>
  <si>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</si>
  <si>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</si>
  <si>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</si>
  <si>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</si>
  <si>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</si>
  <si>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</si>
  <si>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</si>
  <si>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</si>
  <si>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</si>
  <si>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</si>
  <si>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</si>
  <si>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</si>
  <si>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</si>
  <si>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</si>
  <si>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</si>
  <si>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</si>
  <si>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</si>
  <si>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</si>
  <si>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</si>
  <si>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</si>
  <si>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</si>
  <si>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</si>
  <si>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</si>
  <si>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</si>
  <si>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</si>
  <si>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</si>
  <si>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</si>
  <si>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</si>
  <si>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</si>
  <si>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</si>
  <si>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</si>
  <si>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</si>
  <si>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</si>
  <si>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</si>
  <si>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</si>
  <si>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</si>
  <si>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</si>
  <si>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</si>
  <si>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</si>
  <si>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</si>
  <si>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</si>
  <si>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</si>
  <si>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</si>
  <si>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</si>
  <si>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</si>
  <si>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</si>
  <si>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</si>
  <si>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</si>
  <si>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</si>
  <si>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</si>
  <si>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</si>
  <si>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</si>
  <si>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</si>
  <si>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</si>
  <si>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</si>
  <si>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</si>
  <si>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</si>
  <si>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</si>
  <si>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</si>
  <si>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</si>
  <si>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</si>
  <si>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</si>
  <si>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</si>
  <si>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</si>
  <si>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</si>
  <si>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</si>
  <si>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</si>
  <si>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</si>
  <si>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</si>
  <si>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</si>
  <si>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</si>
  <si>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</si>
  <si>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</si>
  <si>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</si>
  <si>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</si>
  <si>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</si>
  <si>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</si>
  <si>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</si>
  <si>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</si>
  <si>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</si>
  <si>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</si>
  <si>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</si>
  <si>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</si>
  <si>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</si>
  <si>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</si>
  <si>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</si>
  <si>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</si>
  <si>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</si>
  <si>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</si>
  <si>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</si>
  <si>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</si>
  <si>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</si>
  <si>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</si>
  <si>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</si>
  <si>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</si>
  <si>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</si>
  <si>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</si>
  <si>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</si>
  <si>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</si>
  <si>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</si>
  <si>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</si>
  <si>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</si>
  <si>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</si>
  <si>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</si>
  <si>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</si>
  <si>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</si>
  <si>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</si>
  <si>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</si>
  <si>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</si>
  <si>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</si>
  <si>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</si>
  <si>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</si>
  <si>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</si>
  <si>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</si>
  <si>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</si>
  <si>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</si>
  <si>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</si>
  <si>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</si>
  <si>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</si>
  <si>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</si>
  <si>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</si>
  <si>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</si>
  <si>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</si>
  <si>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</si>
  <si>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</si>
  <si>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</si>
  <si>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</si>
  <si>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</si>
  <si>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</si>
  <si>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</si>
  <si>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</si>
  <si>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</si>
  <si>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</si>
  <si>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</si>
  <si>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</si>
  <si>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</si>
  <si>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</si>
  <si>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</si>
  <si>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</si>
  <si>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</si>
  <si>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</si>
  <si>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</si>
  <si>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</si>
  <si>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</si>
  <si>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</si>
  <si>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</si>
  <si>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</si>
  <si>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</si>
  <si>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</si>
  <si>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</si>
  <si>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</si>
  <si>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</si>
  <si>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</si>
  <si>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</si>
  <si>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</si>
  <si>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</si>
  <si>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</si>
  <si>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</si>
  <si>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</si>
  <si>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</si>
  <si>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</si>
  <si>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</si>
  <si>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</si>
  <si>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</si>
  <si>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</si>
  <si>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</si>
  <si>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</si>
  <si>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</si>
  <si>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</si>
  <si>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</si>
  <si>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</si>
  <si>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</si>
  <si>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</si>
  <si>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</si>
  <si>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</si>
  <si>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</si>
  <si>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</si>
  <si>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</si>
  <si>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</si>
  <si>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</si>
  <si>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</si>
  <si>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</si>
  <si>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</si>
  <si>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</si>
  <si>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</si>
  <si>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</si>
  <si>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</si>
  <si>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</si>
  <si>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</si>
  <si>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</si>
  <si>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</si>
  <si>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</si>
  <si>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</si>
  <si>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</si>
  <si>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</si>
  <si>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</si>
  <si>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</si>
  <si>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</si>
  <si>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</si>
  <si>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</si>
  <si>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</si>
  <si>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</si>
  <si>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</si>
  <si>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</si>
  <si>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</si>
  <si>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</si>
  <si>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</si>
  <si>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</si>
  <si>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</si>
  <si>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</si>
  <si>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</si>
  <si>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</si>
  <si>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</si>
  <si>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</si>
  <si>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</si>
  <si>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</si>
  <si>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</si>
  <si>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</si>
  <si>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</si>
  <si>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</si>
  <si>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</si>
  <si>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</si>
  <si>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</si>
  <si>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</si>
  <si>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</si>
  <si>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</si>
  <si>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</si>
  <si>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</si>
  <si>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</si>
  <si>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</si>
  <si>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</si>
  <si>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</si>
  <si>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</si>
  <si>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</si>
  <si>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</si>
  <si>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</si>
  <si>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</si>
  <si>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</si>
  <si>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</si>
  <si>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</si>
  <si>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</si>
  <si>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</si>
  <si>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</si>
  <si>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</si>
  <si>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</si>
  <si>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</si>
  <si>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</si>
  <si>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</si>
  <si>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</si>
  <si>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</si>
  <si>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</si>
  <si>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</si>
  <si>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</si>
  <si>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</si>
  <si>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</si>
  <si>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</si>
  <si>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</si>
  <si>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</si>
  <si>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</si>
  <si>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</si>
  <si>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</si>
  <si>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</si>
  <si>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</si>
  <si>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</si>
  <si>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</si>
  <si>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</si>
  <si>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</si>
  <si>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</si>
  <si>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</si>
  <si>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</si>
  <si>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</si>
  <si>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</si>
  <si>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</si>
  <si>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</si>
  <si>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</si>
  <si>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</si>
  <si>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</si>
  <si>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</si>
  <si>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</si>
  <si>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</si>
  <si>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</si>
  <si>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</si>
  <si>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</si>
  <si>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</si>
  <si>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</si>
  <si>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</si>
  <si>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</si>
  <si>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</si>
  <si>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</si>
  <si>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</si>
  <si>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</si>
  <si>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</si>
  <si>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</si>
  <si>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</si>
  <si>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</si>
  <si>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</si>
  <si>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</si>
  <si>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</si>
  <si>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</si>
  <si>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</si>
  <si>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</si>
  <si>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</si>
  <si>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</si>
  <si>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</si>
  <si>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</si>
  <si>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</si>
  <si>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</si>
  <si>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</si>
  <si>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</si>
  <si>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</si>
  <si>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</si>
  <si>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</si>
  <si>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</si>
  <si>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</si>
  <si>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</si>
  <si>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</si>
  <si>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</si>
  <si>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</si>
  <si>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</si>
  <si>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</si>
  <si>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</si>
  <si>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</si>
  <si>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</si>
  <si>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</si>
  <si>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</si>
  <si>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</si>
  <si>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</si>
  <si>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</si>
  <si>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</si>
  <si>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</si>
  <si>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</si>
  <si>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</si>
  <si>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</si>
  <si>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</si>
  <si>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</si>
  <si>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</si>
  <si>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</si>
  <si>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</si>
  <si>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</si>
  <si>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</si>
  <si>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</si>
  <si>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</si>
  <si>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</si>
  <si>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</si>
  <si>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</si>
  <si>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</si>
  <si>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</si>
  <si>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</si>
  <si>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</si>
  <si>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</si>
  <si>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</si>
  <si>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</si>
  <si>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</si>
  <si>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</si>
  <si>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</si>
  <si>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</si>
  <si>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</si>
  <si>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</si>
  <si>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</si>
  <si>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</si>
  <si>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</si>
  <si>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</si>
  <si>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</si>
  <si>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</si>
  <si>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</si>
  <si>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</si>
  <si>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</si>
  <si>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</si>
  <si>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</si>
  <si>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</si>
  <si>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</si>
  <si>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</si>
  <si>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</si>
  <si>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</si>
  <si>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</si>
  <si>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</si>
  <si>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</si>
  <si>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</si>
  <si>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</si>
  <si>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</si>
  <si>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</si>
  <si>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</si>
  <si>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</si>
  <si>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</si>
  <si>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</si>
  <si>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</si>
  <si>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</si>
  <si>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</si>
  <si>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</si>
  <si>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</si>
  <si>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</si>
  <si>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</si>
  <si>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</si>
  <si>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</si>
  <si>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</si>
  <si>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</si>
  <si>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</si>
  <si>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</si>
  <si>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</si>
  <si>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</si>
  <si>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</si>
  <si>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</si>
  <si>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</si>
  <si>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</si>
  <si>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</si>
  <si>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</si>
  <si>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</si>
  <si>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</si>
  <si>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</si>
  <si>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</si>
  <si>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</si>
  <si>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</si>
  <si>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</si>
  <si>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</si>
  <si>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</si>
  <si>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</si>
  <si>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</si>
  <si>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</si>
  <si>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</si>
  <si>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</si>
  <si>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</si>
  <si>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</si>
  <si>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</si>
  <si>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</si>
  <si>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</si>
  <si>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</si>
  <si>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</si>
  <si>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</si>
  <si>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</si>
  <si>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</si>
  <si>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</si>
  <si>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</si>
  <si>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</si>
  <si>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</si>
  <si>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</si>
  <si>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</si>
  <si>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</si>
  <si>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</si>
  <si>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</si>
  <si>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</si>
  <si>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</si>
  <si>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</si>
  <si>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</si>
  <si>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</si>
  <si>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</si>
  <si>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</si>
  <si>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</si>
  <si>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</si>
  <si>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</si>
  <si>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</si>
  <si>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</si>
  <si>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</si>
  <si>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</si>
  <si>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</si>
  <si>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</si>
  <si>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</si>
  <si>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</si>
  <si>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</si>
  <si>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</si>
  <si>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</si>
  <si>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</si>
  <si>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</si>
  <si>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</si>
  <si>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</si>
  <si>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</si>
  <si>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</si>
  <si>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</si>
  <si>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</si>
  <si>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</si>
  <si>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</si>
  <si>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</si>
  <si>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</si>
  <si>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</si>
  <si>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</si>
  <si>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</si>
  <si>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</si>
  <si>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</si>
  <si>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</si>
  <si>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</si>
  <si>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</si>
  <si>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</si>
  <si>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</si>
  <si>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</si>
  <si>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</si>
  <si>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</si>
  <si>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</si>
  <si>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</si>
  <si>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</si>
  <si>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</si>
  <si>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</si>
  <si>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</si>
  <si>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</si>
  <si>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</si>
  <si>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</si>
  <si>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</si>
  <si>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</si>
  <si>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</si>
  <si>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</si>
  <si>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</si>
  <si>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</si>
  <si>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</si>
  <si>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</si>
  <si>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</si>
  <si>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</si>
  <si>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</si>
  <si>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</si>
  <si>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</si>
  <si>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</si>
  <si>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</si>
  <si>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</si>
  <si>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</si>
  <si>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</si>
  <si>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</si>
  <si>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</si>
  <si>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</si>
  <si>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</si>
  <si>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</si>
  <si>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</si>
  <si>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</si>
  <si>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</si>
  <si>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</si>
  <si>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</si>
  <si>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</si>
  <si>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</si>
  <si>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</si>
  <si>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</si>
  <si>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</si>
  <si>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</si>
  <si>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</si>
  <si>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</si>
  <si>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</si>
  <si>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</si>
  <si>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</si>
  <si>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</si>
  <si>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</si>
  <si>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</si>
  <si>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</si>
  <si>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</si>
  <si>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</si>
  <si>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</si>
  <si>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</si>
  <si>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</si>
  <si>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</si>
  <si>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</si>
  <si>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</si>
  <si>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</si>
  <si>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</si>
  <si>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</si>
  <si>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</si>
  <si>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</si>
  <si>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</si>
  <si>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</si>
  <si>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</si>
  <si>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</si>
  <si>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</si>
  <si>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</si>
  <si>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</si>
  <si>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</si>
  <si>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</si>
  <si>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</si>
  <si>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</si>
  <si>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</si>
  <si>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</si>
  <si>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</si>
  <si>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</si>
  <si>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</si>
  <si>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</si>
  <si>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</si>
  <si>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</si>
  <si>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</si>
  <si>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</si>
  <si>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</si>
  <si>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</si>
  <si>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</si>
  <si>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</si>
  <si>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</si>
  <si>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</si>
  <si>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</si>
  <si>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</si>
  <si>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</si>
  <si>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</si>
  <si>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</si>
  <si>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</si>
  <si>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</si>
  <si>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</si>
  <si>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</si>
  <si>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</si>
  <si>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</si>
  <si>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</si>
  <si>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</si>
  <si>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</si>
  <si>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</si>
  <si>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</si>
  <si>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</si>
  <si>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</si>
  <si>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</si>
  <si>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</si>
  <si>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</si>
  <si>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</si>
  <si>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</si>
  <si>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</si>
  <si>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</si>
  <si>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</si>
  <si>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</si>
  <si>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</si>
  <si>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</si>
  <si>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</si>
  <si>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</si>
  <si>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</si>
  <si>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</si>
  <si>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</si>
  <si>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</si>
  <si>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</si>
  <si>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</si>
  <si>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</si>
  <si>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</si>
  <si>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</si>
  <si>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</si>
  <si>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</si>
  <si>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</si>
  <si>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</si>
  <si>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</si>
  <si>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</si>
  <si>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</si>
  <si>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</si>
  <si>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</si>
  <si>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</si>
  <si>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</si>
  <si>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</si>
  <si>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</si>
  <si>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</si>
  <si>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</si>
  <si>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</si>
  <si>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</si>
  <si>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</si>
  <si>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</si>
  <si>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</si>
  <si>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</si>
  <si>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</si>
  <si>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</si>
  <si>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</si>
  <si>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</si>
  <si>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</si>
  <si>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</si>
  <si>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</si>
  <si>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</si>
  <si>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</si>
  <si>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</si>
  <si>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</si>
  <si>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</si>
  <si>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</si>
  <si>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</si>
  <si>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</si>
  <si>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</si>
  <si>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</si>
  <si>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</si>
  <si>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</si>
  <si>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</si>
  <si>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</si>
  <si>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</si>
  <si>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</si>
  <si>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</si>
  <si>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</si>
  <si>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</si>
  <si>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</si>
  <si>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</si>
  <si>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</si>
  <si>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</si>
  <si>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</si>
  <si>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</si>
  <si>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</si>
  <si>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</si>
  <si>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</si>
  <si>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</si>
  <si>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</si>
  <si>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</si>
  <si>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</si>
  <si>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</si>
  <si>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</si>
  <si>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</si>
  <si>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</si>
  <si>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</si>
  <si>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</si>
  <si>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</si>
  <si>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</si>
  <si>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</si>
  <si>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</si>
  <si>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</si>
  <si>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</si>
  <si>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</si>
  <si>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</si>
  <si>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</si>
  <si>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</si>
  <si>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</si>
  <si>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</si>
  <si>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</si>
  <si>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</si>
  <si>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</si>
  <si>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</si>
  <si>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</si>
  <si>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</si>
  <si>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</si>
  <si>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</si>
  <si>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</si>
  <si>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</si>
  <si>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</si>
  <si>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</si>
  <si>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</si>
  <si>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</si>
  <si>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</si>
  <si>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</si>
  <si>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</si>
  <si>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</si>
  <si>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</si>
  <si>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</si>
  <si>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</si>
  <si>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</si>
  <si>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</si>
  <si>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</si>
  <si>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</si>
  <si>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</si>
  <si>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</si>
  <si>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</si>
  <si>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</si>
  <si>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</si>
  <si>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</si>
  <si>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</si>
  <si>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</si>
  <si>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</si>
  <si>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</si>
  <si>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</si>
  <si>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</si>
  <si>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</si>
  <si>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</si>
  <si>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</si>
  <si>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</si>
  <si>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</si>
  <si>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</si>
  <si>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</si>
  <si>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</si>
  <si>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</si>
  <si>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</si>
  <si>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</si>
  <si>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</si>
  <si>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</si>
  <si>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</si>
  <si>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</si>
  <si>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</si>
  <si>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</si>
  <si>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</si>
  <si>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</si>
  <si>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</si>
  <si>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</si>
  <si>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</si>
  <si>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</si>
  <si>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</si>
  <si>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</si>
  <si>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</si>
  <si>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</si>
  <si>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</si>
  <si>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</si>
  <si>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</si>
  <si>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</si>
  <si>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</si>
  <si>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</si>
  <si>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</si>
  <si>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</si>
  <si>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</si>
  <si>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</si>
  <si>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</si>
  <si>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</si>
  <si>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</si>
  <si>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</si>
  <si>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</si>
  <si>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</si>
  <si>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</si>
  <si>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</si>
  <si>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</si>
  <si>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</si>
  <si>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</si>
  <si>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</si>
  <si>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</si>
  <si>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</si>
  <si>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</si>
  <si>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</si>
  <si>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</si>
  <si>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</si>
  <si>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</si>
  <si>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</si>
  <si>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</si>
  <si>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</si>
  <si>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</si>
  <si>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</si>
  <si>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</si>
  <si>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</si>
  <si>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</si>
  <si>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</si>
  <si>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</si>
  <si>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</si>
  <si>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</si>
  <si>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</si>
  <si>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</si>
  <si>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</si>
  <si>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</si>
  <si>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</si>
  <si>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</si>
  <si>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</si>
  <si>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</si>
  <si>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</si>
  <si>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</si>
  <si>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</si>
  <si>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</si>
  <si>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</si>
  <si>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</si>
  <si>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</si>
  <si>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</si>
  <si>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</si>
  <si>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</si>
  <si>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</si>
  <si>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</si>
  <si>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</si>
  <si>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</si>
  <si>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</si>
  <si>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</si>
  <si>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</si>
  <si>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</si>
  <si>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</si>
  <si>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</si>
  <si>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</si>
  <si>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</si>
  <si>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</si>
  <si>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</si>
  <si>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</si>
  <si>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</si>
  <si>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</si>
  <si>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</si>
  <si>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</si>
  <si>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</si>
  <si>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</si>
  <si>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</si>
  <si>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</si>
  <si>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</si>
  <si>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</si>
  <si>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</si>
  <si>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</si>
  <si>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</si>
  <si>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</si>
  <si>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</si>
  <si>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</si>
  <si>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</si>
  <si>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</si>
  <si>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</si>
  <si>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</si>
  <si>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</si>
  <si>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</si>
  <si>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</si>
  <si>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</si>
  <si>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</si>
  <si>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</si>
  <si>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</si>
  <si>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</si>
  <si>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</si>
  <si>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</si>
  <si>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</si>
  <si>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</si>
  <si>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</si>
  <si>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</si>
  <si>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</si>
  <si>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</si>
  <si>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</si>
  <si>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</si>
  <si>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</si>
  <si>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</si>
  <si>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</si>
  <si>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</si>
  <si>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</si>
  <si>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</si>
  <si>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</si>
  <si>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</si>
  <si>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</si>
  <si>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</si>
  <si>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</si>
  <si>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</si>
  <si>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</si>
  <si>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</si>
  <si>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</si>
  <si>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</si>
  <si>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</si>
  <si>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</si>
  <si>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</si>
  <si>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</si>
  <si>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</si>
  <si>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</si>
  <si>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</si>
  <si>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</si>
  <si>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</si>
  <si>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</si>
  <si>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</si>
  <si>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</si>
  <si>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</si>
  <si>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</si>
  <si>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</si>
  <si>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</si>
  <si>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</si>
  <si>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</si>
  <si>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</si>
  <si>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</si>
  <si>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</si>
  <si>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</si>
  <si>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</si>
  <si>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</si>
  <si>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</si>
  <si>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</si>
  <si>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</si>
  <si>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</si>
  <si>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</si>
  <si>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</si>
  <si>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</si>
  <si>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</si>
  <si>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</si>
  <si>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</si>
  <si>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</si>
  <si>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</si>
  <si>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</si>
  <si>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</si>
  <si>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</si>
  <si>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</si>
  <si>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</si>
  <si>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</si>
  <si>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</si>
  <si>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</si>
  <si>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</si>
  <si>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</si>
  <si>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</si>
  <si>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</si>
  <si>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</si>
  <si>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</si>
  <si>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</si>
  <si>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</si>
  <si>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</si>
  <si>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</si>
  <si>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</si>
  <si>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</si>
  <si>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</si>
  <si>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</si>
  <si>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</si>
  <si>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</si>
  <si>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</si>
  <si>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</si>
  <si>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</si>
  <si>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</si>
  <si>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</si>
  <si>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</si>
  <si>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</si>
  <si>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</si>
  <si>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</si>
  <si>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</si>
  <si>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</si>
  <si>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</si>
  <si>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</si>
  <si>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</si>
  <si>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</si>
  <si>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</si>
  <si>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</si>
  <si>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</si>
  <si>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</si>
  <si>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</si>
  <si>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</si>
  <si>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</si>
  <si>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</si>
  <si>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</si>
  <si>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</si>
  <si>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</si>
  <si>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</si>
  <si>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</si>
  <si>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</si>
  <si>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</si>
  <si>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</si>
  <si>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</si>
  <si>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</si>
  <si>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</si>
  <si>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</si>
  <si>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</si>
  <si>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</si>
  <si>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</si>
  <si>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</si>
  <si>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</si>
  <si>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</si>
  <si>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</si>
  <si>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</si>
  <si>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</si>
  <si>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</si>
  <si>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</si>
  <si>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</si>
  <si>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</si>
  <si>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</si>
  <si>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</si>
  <si>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</si>
  <si>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</si>
  <si>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</si>
  <si>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</si>
  <si>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</si>
  <si>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</si>
  <si>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</si>
  <si>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</si>
  <si>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</si>
  <si>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</si>
  <si>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</si>
  <si>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</si>
  <si>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</si>
  <si>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</si>
  <si>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</si>
  <si>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ACONDICIONADOR DE AIRE 3 TONELADAS</t>
  </si>
  <si>
    <t>A010010011500000143</t>
  </si>
  <si>
    <t>DVR 8CH 720P PARA CAMARA SEGURIDAD DOMO 720P ALTA D.</t>
  </si>
  <si>
    <t>A010010011500000088</t>
  </si>
  <si>
    <t>Compras Abril 2017</t>
  </si>
  <si>
    <t>Compras Marzo 2017</t>
  </si>
  <si>
    <t>TELEFONO INALAMBRICO</t>
  </si>
  <si>
    <t>VTECH</t>
  </si>
  <si>
    <t>A010010011500000649</t>
  </si>
  <si>
    <t>Total Acumulado Año 2017</t>
  </si>
  <si>
    <t>ELECTRO LUX</t>
  </si>
  <si>
    <t>A070010021500008016</t>
  </si>
  <si>
    <t>TOSTADORA</t>
  </si>
  <si>
    <t>V22568</t>
  </si>
  <si>
    <t>40163464420A</t>
  </si>
  <si>
    <t>A010010011500000156</t>
  </si>
  <si>
    <t>ACONDICIONADOR DE AIRE 5 TONELADAS ALTA EFICIENCIA</t>
  </si>
  <si>
    <t>(Al 30 de Septiembre del 2017)</t>
  </si>
  <si>
    <t>Acumulada Septiembre 2017</t>
  </si>
  <si>
    <t>Deprec. a Registrar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</si>
</sst>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17" fontId="7" fillId="0" borderId="0" xfId="4" applyNumberFormat="1" applyFont="1" applyBorder="1"/>
    <xf numFmtId="43" fontId="6" fillId="5" borderId="0" xfId="1" applyFont="1" applyFill="1"/>
    <xf numFmtId="43" fontId="6" fillId="0" borderId="0" xfId="3" applyNumberFormat="1" applyFont="1" applyFill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2017/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8"/>
  <sheetViews>
    <sheetView zoomScaleNormal="100" workbookViewId="0">
      <pane xSplit="2" ySplit="6" topLeftCell="K34" activePane="bottomRight" state="frozen"/>
      <selection sqref="A1:T2"/>
      <selection pane="topRight" sqref="A1:T2"/>
      <selection pane="bottomLeft" sqref="A1:T2"/>
      <selection pane="bottomRight" activeCell="Q51" sqref="Q51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6" s="371" customFormat="1" ht="20.25" x14ac:dyDescent="0.3">
      <c r="A2" s="668" t="s">
        <v>2084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6" s="372" customFormat="1" ht="20.25" x14ac:dyDescent="0.3">
      <c r="A3" s="667" t="s">
        <v>2795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43008</v>
      </c>
    </row>
    <row r="5" spans="1:26" x14ac:dyDescent="0.25">
      <c r="H5" s="669" t="s">
        <v>2</v>
      </c>
      <c r="I5" s="670"/>
      <c r="J5" s="671"/>
      <c r="Q5" s="672" t="s">
        <v>3</v>
      </c>
      <c r="R5" s="673"/>
      <c r="S5" s="674"/>
      <c r="T5" s="417"/>
      <c r="Z5" s="120">
        <f>+Z4</f>
        <v>43008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2772</v>
      </c>
      <c r="S6" s="10" t="s">
        <v>2796</v>
      </c>
      <c r="T6" s="10" t="s">
        <v>2797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2258</v>
      </c>
      <c r="B7" s="40" t="s">
        <v>2259</v>
      </c>
      <c r="C7" s="40" t="s">
        <v>2260</v>
      </c>
      <c r="D7" s="40" t="s">
        <v>2261</v>
      </c>
      <c r="E7" s="40"/>
      <c r="F7" s="40" t="s">
        <v>2262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2263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27257.65</v>
      </c>
      <c r="T7" s="15">
        <f>S7-R7</f>
        <v>5840.9250000000029</v>
      </c>
      <c r="U7" s="134">
        <f>N7-S7</f>
        <v>50622.35</v>
      </c>
      <c r="V7" s="375" t="s">
        <v>2264</v>
      </c>
      <c r="W7" s="375"/>
      <c r="X7" s="485">
        <f>((2011-J7)*12)+(12-I7)+1</f>
        <v>-26</v>
      </c>
      <c r="Y7" s="77"/>
      <c r="Z7" s="43">
        <f>IF((DATEDIF(G7,Z$5,"m"))&gt;=60,60,(DATEDIF(G7,Z$5,"m")))</f>
        <v>42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2662</v>
      </c>
      <c r="C9" s="97" t="s">
        <v>2661</v>
      </c>
      <c r="D9" s="97"/>
      <c r="F9" s="97" t="s">
        <v>2663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2664</v>
      </c>
      <c r="M9" s="40" t="s">
        <v>2310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1576.0052916666664</v>
      </c>
      <c r="T9" s="15">
        <f>S9-R9</f>
        <v>1289.4588749999998</v>
      </c>
      <c r="U9" s="453">
        <f>N9-S9</f>
        <v>7021.3872083333335</v>
      </c>
      <c r="X9" s="502"/>
      <c r="Y9" s="483"/>
      <c r="Z9" s="43">
        <f t="shared" ref="Z9:Z35" si="0">IF((DATEDIF(G9,Z$5,"m"))&gt;=60,60,(DATEDIF(G9,Z$5,"m")))</f>
        <v>11</v>
      </c>
    </row>
    <row r="10" spans="1:26" s="578" customFormat="1" ht="15" customHeight="1" x14ac:dyDescent="0.25">
      <c r="A10" s="641"/>
      <c r="B10" s="97" t="s">
        <v>2662</v>
      </c>
      <c r="C10" s="97" t="s">
        <v>2661</v>
      </c>
      <c r="D10" s="97"/>
      <c r="F10" s="97" t="s">
        <v>2663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2664</v>
      </c>
      <c r="M10" s="40" t="s">
        <v>2310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1576.0052916666664</v>
      </c>
      <c r="T10" s="15">
        <f t="shared" ref="T10:T35" si="3">S10-R10</f>
        <v>1289.4588749999998</v>
      </c>
      <c r="U10" s="453">
        <f t="shared" ref="U10:U35" si="4">N10-S10</f>
        <v>7021.3872083333335</v>
      </c>
      <c r="X10" s="502"/>
      <c r="Y10" s="483"/>
      <c r="Z10" s="43">
        <f t="shared" si="0"/>
        <v>11</v>
      </c>
    </row>
    <row r="11" spans="1:26" s="578" customFormat="1" ht="15" customHeight="1" x14ac:dyDescent="0.25">
      <c r="A11" s="641"/>
      <c r="B11" s="97" t="s">
        <v>2662</v>
      </c>
      <c r="C11" s="97" t="s">
        <v>2661</v>
      </c>
      <c r="D11" s="97"/>
      <c r="F11" s="97" t="s">
        <v>2663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2664</v>
      </c>
      <c r="M11" s="40" t="s">
        <v>2310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1576.0052916666664</v>
      </c>
      <c r="T11" s="15">
        <f t="shared" si="3"/>
        <v>1289.4588749999998</v>
      </c>
      <c r="U11" s="453">
        <f t="shared" si="4"/>
        <v>7021.3872083333335</v>
      </c>
      <c r="X11" s="502"/>
      <c r="Y11" s="483"/>
      <c r="Z11" s="43">
        <f t="shared" si="0"/>
        <v>11</v>
      </c>
    </row>
    <row r="12" spans="1:26" s="578" customFormat="1" ht="15" customHeight="1" x14ac:dyDescent="0.25">
      <c r="A12" s="641"/>
      <c r="B12" s="97" t="s">
        <v>2662</v>
      </c>
      <c r="C12" s="97" t="s">
        <v>2661</v>
      </c>
      <c r="D12" s="97"/>
      <c r="F12" s="97" t="s">
        <v>2663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2664</v>
      </c>
      <c r="M12" s="40" t="s">
        <v>2310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1576.0052916666664</v>
      </c>
      <c r="T12" s="15">
        <f t="shared" si="3"/>
        <v>1289.4588749999998</v>
      </c>
      <c r="U12" s="453">
        <f t="shared" si="4"/>
        <v>7021.3872083333335</v>
      </c>
      <c r="X12" s="502"/>
      <c r="Y12" s="483"/>
      <c r="Z12" s="43">
        <f t="shared" si="0"/>
        <v>11</v>
      </c>
    </row>
    <row r="13" spans="1:26" s="578" customFormat="1" ht="15" customHeight="1" x14ac:dyDescent="0.25">
      <c r="A13" s="641"/>
      <c r="B13" s="97" t="s">
        <v>2662</v>
      </c>
      <c r="C13" s="97" t="s">
        <v>2661</v>
      </c>
      <c r="D13" s="97"/>
      <c r="F13" s="97" t="s">
        <v>2663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2664</v>
      </c>
      <c r="M13" s="40" t="s">
        <v>2310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1576.0052916666664</v>
      </c>
      <c r="T13" s="15">
        <f t="shared" si="3"/>
        <v>1289.4588749999998</v>
      </c>
      <c r="U13" s="453">
        <f t="shared" si="4"/>
        <v>7021.3872083333335</v>
      </c>
      <c r="X13" s="502"/>
      <c r="Y13" s="483"/>
      <c r="Z13" s="43">
        <f t="shared" si="0"/>
        <v>11</v>
      </c>
    </row>
    <row r="14" spans="1:26" s="578" customFormat="1" ht="15" customHeight="1" x14ac:dyDescent="0.25">
      <c r="A14" s="641"/>
      <c r="B14" s="97" t="s">
        <v>2662</v>
      </c>
      <c r="C14" s="97" t="s">
        <v>2661</v>
      </c>
      <c r="D14" s="97"/>
      <c r="F14" s="97" t="s">
        <v>2663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2664</v>
      </c>
      <c r="M14" s="40" t="s">
        <v>2310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1576.0052916666664</v>
      </c>
      <c r="T14" s="15">
        <f t="shared" si="3"/>
        <v>1289.4588749999998</v>
      </c>
      <c r="U14" s="453">
        <f t="shared" si="4"/>
        <v>7021.3872083333335</v>
      </c>
      <c r="X14" s="502"/>
      <c r="Y14" s="483"/>
      <c r="Z14" s="43">
        <f t="shared" si="0"/>
        <v>11</v>
      </c>
    </row>
    <row r="15" spans="1:26" s="578" customFormat="1" ht="15" customHeight="1" x14ac:dyDescent="0.25">
      <c r="A15" s="641"/>
      <c r="B15" s="97" t="s">
        <v>2662</v>
      </c>
      <c r="C15" s="97" t="s">
        <v>2661</v>
      </c>
      <c r="D15" s="97"/>
      <c r="F15" s="97" t="s">
        <v>2663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2664</v>
      </c>
      <c r="M15" s="40" t="s">
        <v>2310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1576.0052916666664</v>
      </c>
      <c r="T15" s="15">
        <f t="shared" si="3"/>
        <v>1289.4588749999998</v>
      </c>
      <c r="U15" s="453">
        <f t="shared" si="4"/>
        <v>7021.3872083333335</v>
      </c>
      <c r="X15" s="502"/>
      <c r="Y15" s="483"/>
      <c r="Z15" s="43">
        <f t="shared" si="0"/>
        <v>11</v>
      </c>
    </row>
    <row r="16" spans="1:26" s="578" customFormat="1" ht="15" customHeight="1" x14ac:dyDescent="0.25">
      <c r="A16" s="641"/>
      <c r="B16" s="97" t="s">
        <v>2662</v>
      </c>
      <c r="C16" s="97" t="s">
        <v>2661</v>
      </c>
      <c r="D16" s="97"/>
      <c r="F16" s="97" t="s">
        <v>2663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2664</v>
      </c>
      <c r="M16" s="40" t="s">
        <v>2310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1576.0052916666664</v>
      </c>
      <c r="T16" s="15">
        <f t="shared" si="3"/>
        <v>1289.4588749999998</v>
      </c>
      <c r="U16" s="453">
        <f t="shared" si="4"/>
        <v>7021.3872083333335</v>
      </c>
      <c r="X16" s="502"/>
      <c r="Y16" s="483"/>
      <c r="Z16" s="43">
        <f t="shared" si="0"/>
        <v>11</v>
      </c>
    </row>
    <row r="17" spans="1:26" s="578" customFormat="1" ht="15" customHeight="1" x14ac:dyDescent="0.25">
      <c r="A17" s="641"/>
      <c r="B17" s="97" t="s">
        <v>2662</v>
      </c>
      <c r="C17" s="97" t="s">
        <v>2661</v>
      </c>
      <c r="D17" s="97"/>
      <c r="F17" s="97" t="s">
        <v>2663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2664</v>
      </c>
      <c r="M17" s="40" t="s">
        <v>2310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1576.0052916666664</v>
      </c>
      <c r="T17" s="15">
        <f t="shared" si="3"/>
        <v>1289.4588749999998</v>
      </c>
      <c r="U17" s="453">
        <f t="shared" si="4"/>
        <v>7021.3872083333335</v>
      </c>
      <c r="X17" s="502"/>
      <c r="Y17" s="483"/>
      <c r="Z17" s="43">
        <f t="shared" si="0"/>
        <v>11</v>
      </c>
    </row>
    <row r="18" spans="1:26" s="578" customFormat="1" ht="15" customHeight="1" x14ac:dyDescent="0.25">
      <c r="A18" s="641"/>
      <c r="B18" s="97" t="s">
        <v>2662</v>
      </c>
      <c r="C18" s="97" t="s">
        <v>2661</v>
      </c>
      <c r="D18" s="97"/>
      <c r="F18" s="97" t="s">
        <v>2663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2664</v>
      </c>
      <c r="M18" s="40" t="s">
        <v>2310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1576.0052916666664</v>
      </c>
      <c r="T18" s="15">
        <f t="shared" si="3"/>
        <v>1289.4588749999998</v>
      </c>
      <c r="U18" s="453">
        <f t="shared" si="4"/>
        <v>7021.3872083333335</v>
      </c>
      <c r="X18" s="502"/>
      <c r="Y18" s="483"/>
      <c r="Z18" s="43">
        <f t="shared" si="0"/>
        <v>11</v>
      </c>
    </row>
    <row r="19" spans="1:26" s="578" customFormat="1" ht="15" customHeight="1" x14ac:dyDescent="0.25">
      <c r="A19" s="641"/>
      <c r="B19" s="97" t="s">
        <v>2662</v>
      </c>
      <c r="C19" s="97" t="s">
        <v>2661</v>
      </c>
      <c r="D19" s="97"/>
      <c r="F19" s="97" t="s">
        <v>2663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2664</v>
      </c>
      <c r="M19" s="40" t="s">
        <v>2310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1576.0052916666664</v>
      </c>
      <c r="T19" s="15">
        <f t="shared" si="3"/>
        <v>1289.4588749999998</v>
      </c>
      <c r="U19" s="453">
        <f t="shared" si="4"/>
        <v>7021.3872083333335</v>
      </c>
      <c r="X19" s="502"/>
      <c r="Y19" s="483"/>
      <c r="Z19" s="43">
        <f t="shared" si="0"/>
        <v>11</v>
      </c>
    </row>
    <row r="20" spans="1:26" s="578" customFormat="1" ht="15" customHeight="1" x14ac:dyDescent="0.25">
      <c r="A20" s="641"/>
      <c r="B20" s="97" t="s">
        <v>2662</v>
      </c>
      <c r="C20" s="97" t="s">
        <v>2661</v>
      </c>
      <c r="D20" s="97"/>
      <c r="F20" s="97" t="s">
        <v>2663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2664</v>
      </c>
      <c r="M20" s="40" t="s">
        <v>2310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1576.0052916666664</v>
      </c>
      <c r="T20" s="15">
        <f t="shared" si="3"/>
        <v>1289.4588749999998</v>
      </c>
      <c r="U20" s="453">
        <f t="shared" si="4"/>
        <v>7021.3872083333335</v>
      </c>
      <c r="X20" s="502"/>
      <c r="Y20" s="483"/>
      <c r="Z20" s="43">
        <f t="shared" si="0"/>
        <v>11</v>
      </c>
    </row>
    <row r="21" spans="1:26" s="578" customFormat="1" ht="15" customHeight="1" x14ac:dyDescent="0.25">
      <c r="A21" s="641"/>
      <c r="B21" s="97" t="s">
        <v>2662</v>
      </c>
      <c r="C21" s="97" t="s">
        <v>2661</v>
      </c>
      <c r="D21" s="97"/>
      <c r="F21" s="97" t="s">
        <v>2663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2664</v>
      </c>
      <c r="M21" s="40" t="s">
        <v>2310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1576.0052916666664</v>
      </c>
      <c r="T21" s="15">
        <f t="shared" si="3"/>
        <v>1289.4588749999998</v>
      </c>
      <c r="U21" s="453">
        <f t="shared" si="4"/>
        <v>7021.3872083333335</v>
      </c>
      <c r="X21" s="502"/>
      <c r="Y21" s="483"/>
      <c r="Z21" s="43">
        <f t="shared" si="0"/>
        <v>11</v>
      </c>
    </row>
    <row r="22" spans="1:26" s="578" customFormat="1" ht="15" customHeight="1" x14ac:dyDescent="0.25">
      <c r="A22" s="641"/>
      <c r="B22" s="97" t="s">
        <v>2662</v>
      </c>
      <c r="C22" s="97" t="s">
        <v>2661</v>
      </c>
      <c r="D22" s="97"/>
      <c r="F22" s="97" t="s">
        <v>2663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2664</v>
      </c>
      <c r="M22" s="40" t="s">
        <v>2310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1576.0052916666664</v>
      </c>
      <c r="T22" s="15">
        <f t="shared" si="3"/>
        <v>1289.4588749999998</v>
      </c>
      <c r="U22" s="453">
        <f t="shared" si="4"/>
        <v>7021.3872083333335</v>
      </c>
      <c r="X22" s="502"/>
      <c r="Y22" s="483"/>
      <c r="Z22" s="43">
        <f t="shared" si="0"/>
        <v>11</v>
      </c>
    </row>
    <row r="23" spans="1:26" s="578" customFormat="1" ht="15" customHeight="1" x14ac:dyDescent="0.25">
      <c r="A23" s="641"/>
      <c r="B23" s="97" t="s">
        <v>2662</v>
      </c>
      <c r="C23" s="97" t="s">
        <v>2661</v>
      </c>
      <c r="D23" s="97"/>
      <c r="F23" s="97" t="s">
        <v>2663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2664</v>
      </c>
      <c r="M23" s="40" t="s">
        <v>2310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1576.0052916666664</v>
      </c>
      <c r="T23" s="15">
        <f t="shared" si="3"/>
        <v>1289.4588749999998</v>
      </c>
      <c r="U23" s="453">
        <f t="shared" si="4"/>
        <v>7021.3872083333335</v>
      </c>
      <c r="X23" s="502"/>
      <c r="Y23" s="483"/>
      <c r="Z23" s="43">
        <f t="shared" si="0"/>
        <v>11</v>
      </c>
    </row>
    <row r="24" spans="1:26" s="578" customFormat="1" ht="15" customHeight="1" x14ac:dyDescent="0.25">
      <c r="A24" s="641"/>
      <c r="B24" s="97" t="s">
        <v>2662</v>
      </c>
      <c r="C24" s="97" t="s">
        <v>2661</v>
      </c>
      <c r="D24" s="97"/>
      <c r="F24" s="97" t="s">
        <v>2663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2664</v>
      </c>
      <c r="M24" s="40" t="s">
        <v>2310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1576.0052916666664</v>
      </c>
      <c r="T24" s="15">
        <f t="shared" si="3"/>
        <v>1289.4588749999998</v>
      </c>
      <c r="U24" s="453">
        <f t="shared" si="4"/>
        <v>7021.3872083333335</v>
      </c>
      <c r="X24" s="502"/>
      <c r="Y24" s="483"/>
      <c r="Z24" s="43">
        <f t="shared" si="0"/>
        <v>11</v>
      </c>
    </row>
    <row r="25" spans="1:26" s="578" customFormat="1" ht="15" customHeight="1" x14ac:dyDescent="0.25">
      <c r="A25" s="641"/>
      <c r="B25" s="97" t="s">
        <v>2662</v>
      </c>
      <c r="C25" s="97" t="s">
        <v>2661</v>
      </c>
      <c r="D25" s="97"/>
      <c r="F25" s="97" t="s">
        <v>2663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2664</v>
      </c>
      <c r="M25" s="40" t="s">
        <v>2310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1576.0052916666664</v>
      </c>
      <c r="T25" s="15">
        <f t="shared" si="3"/>
        <v>1289.4588749999998</v>
      </c>
      <c r="U25" s="453">
        <f t="shared" si="4"/>
        <v>7021.3872083333335</v>
      </c>
      <c r="X25" s="502"/>
      <c r="Y25" s="483"/>
      <c r="Z25" s="43">
        <f t="shared" si="0"/>
        <v>11</v>
      </c>
    </row>
    <row r="26" spans="1:26" s="578" customFormat="1" ht="15" customHeight="1" x14ac:dyDescent="0.25">
      <c r="A26" s="641"/>
      <c r="B26" s="97" t="s">
        <v>2662</v>
      </c>
      <c r="C26" s="97" t="s">
        <v>2661</v>
      </c>
      <c r="D26" s="97"/>
      <c r="F26" s="97" t="s">
        <v>2663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2664</v>
      </c>
      <c r="M26" s="40" t="s">
        <v>2310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1576.0052916666664</v>
      </c>
      <c r="T26" s="15">
        <f t="shared" si="3"/>
        <v>1289.4588749999998</v>
      </c>
      <c r="U26" s="453">
        <f t="shared" si="4"/>
        <v>7021.3872083333335</v>
      </c>
      <c r="X26" s="502"/>
      <c r="Y26" s="483"/>
      <c r="Z26" s="43">
        <f t="shared" si="0"/>
        <v>11</v>
      </c>
    </row>
    <row r="27" spans="1:26" s="578" customFormat="1" ht="15" customHeight="1" x14ac:dyDescent="0.25">
      <c r="A27" s="641"/>
      <c r="B27" s="97" t="s">
        <v>2662</v>
      </c>
      <c r="C27" s="97" t="s">
        <v>2661</v>
      </c>
      <c r="D27" s="97"/>
      <c r="F27" s="97" t="s">
        <v>2663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2664</v>
      </c>
      <c r="M27" s="40" t="s">
        <v>2310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1576.0052916666664</v>
      </c>
      <c r="T27" s="15">
        <f t="shared" si="3"/>
        <v>1289.4588749999998</v>
      </c>
      <c r="U27" s="453">
        <f t="shared" si="4"/>
        <v>7021.3872083333335</v>
      </c>
      <c r="X27" s="502"/>
      <c r="Y27" s="483"/>
      <c r="Z27" s="43">
        <f t="shared" si="0"/>
        <v>11</v>
      </c>
    </row>
    <row r="28" spans="1:26" s="578" customFormat="1" ht="15" customHeight="1" x14ac:dyDescent="0.25">
      <c r="A28" s="641"/>
      <c r="B28" s="97" t="s">
        <v>2662</v>
      </c>
      <c r="C28" s="97" t="s">
        <v>2661</v>
      </c>
      <c r="D28" s="97"/>
      <c r="F28" s="97" t="s">
        <v>2663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2664</v>
      </c>
      <c r="M28" s="40" t="s">
        <v>2310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1576.0052916666664</v>
      </c>
      <c r="T28" s="15">
        <f t="shared" si="3"/>
        <v>1289.4588749999998</v>
      </c>
      <c r="U28" s="453">
        <f t="shared" si="4"/>
        <v>7021.3872083333335</v>
      </c>
      <c r="X28" s="502"/>
      <c r="Y28" s="483"/>
      <c r="Z28" s="43">
        <f t="shared" si="0"/>
        <v>11</v>
      </c>
    </row>
    <row r="29" spans="1:26" s="578" customFormat="1" ht="15" customHeight="1" x14ac:dyDescent="0.25">
      <c r="A29" s="641"/>
      <c r="B29" s="97" t="s">
        <v>2662</v>
      </c>
      <c r="C29" s="97" t="s">
        <v>2661</v>
      </c>
      <c r="D29" s="97"/>
      <c r="F29" s="97" t="s">
        <v>2663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2664</v>
      </c>
      <c r="M29" s="40" t="s">
        <v>2310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1576.0052916666664</v>
      </c>
      <c r="T29" s="15">
        <f t="shared" si="3"/>
        <v>1289.4588749999998</v>
      </c>
      <c r="U29" s="453">
        <f t="shared" si="4"/>
        <v>7021.3872083333335</v>
      </c>
      <c r="X29" s="502"/>
      <c r="Y29" s="483"/>
      <c r="Z29" s="43">
        <f t="shared" si="0"/>
        <v>11</v>
      </c>
    </row>
    <row r="30" spans="1:26" s="578" customFormat="1" ht="15" customHeight="1" x14ac:dyDescent="0.25">
      <c r="A30" s="641"/>
      <c r="B30" s="97" t="s">
        <v>2662</v>
      </c>
      <c r="C30" s="97" t="s">
        <v>2661</v>
      </c>
      <c r="D30" s="97"/>
      <c r="F30" s="97" t="s">
        <v>2663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2664</v>
      </c>
      <c r="M30" s="40" t="s">
        <v>2310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1576.0052916666664</v>
      </c>
      <c r="T30" s="15">
        <f t="shared" si="3"/>
        <v>1289.4588749999998</v>
      </c>
      <c r="U30" s="453">
        <f t="shared" si="4"/>
        <v>7021.3872083333335</v>
      </c>
      <c r="X30" s="502"/>
      <c r="Y30" s="483"/>
      <c r="Z30" s="43">
        <f t="shared" si="0"/>
        <v>11</v>
      </c>
    </row>
    <row r="31" spans="1:26" s="578" customFormat="1" ht="15" customHeight="1" x14ac:dyDescent="0.25">
      <c r="A31" s="641"/>
      <c r="B31" s="97" t="s">
        <v>2662</v>
      </c>
      <c r="C31" s="97" t="s">
        <v>2661</v>
      </c>
      <c r="D31" s="97"/>
      <c r="F31" s="97" t="s">
        <v>2663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2664</v>
      </c>
      <c r="M31" s="40" t="s">
        <v>2310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1576.0052916666664</v>
      </c>
      <c r="T31" s="15">
        <f t="shared" si="3"/>
        <v>1289.4588749999998</v>
      </c>
      <c r="U31" s="453">
        <f t="shared" si="4"/>
        <v>7021.3872083333335</v>
      </c>
      <c r="X31" s="502"/>
      <c r="Y31" s="483"/>
      <c r="Z31" s="43">
        <f t="shared" si="0"/>
        <v>11</v>
      </c>
    </row>
    <row r="32" spans="1:26" s="578" customFormat="1" ht="15" customHeight="1" x14ac:dyDescent="0.25">
      <c r="A32" s="641"/>
      <c r="B32" s="97" t="s">
        <v>2662</v>
      </c>
      <c r="C32" s="97" t="s">
        <v>2661</v>
      </c>
      <c r="D32" s="97"/>
      <c r="F32" s="97" t="s">
        <v>2663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2664</v>
      </c>
      <c r="M32" s="40" t="s">
        <v>2310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1576.0052916666664</v>
      </c>
      <c r="T32" s="15">
        <f t="shared" si="3"/>
        <v>1289.4588749999998</v>
      </c>
      <c r="U32" s="453">
        <f t="shared" si="4"/>
        <v>7021.3872083333335</v>
      </c>
      <c r="X32" s="502"/>
      <c r="Y32" s="483"/>
      <c r="Z32" s="43">
        <f t="shared" si="0"/>
        <v>11</v>
      </c>
    </row>
    <row r="33" spans="1:26" s="578" customFormat="1" ht="15" customHeight="1" x14ac:dyDescent="0.25">
      <c r="A33" s="641"/>
      <c r="B33" s="97" t="s">
        <v>2662</v>
      </c>
      <c r="C33" s="97" t="s">
        <v>2661</v>
      </c>
      <c r="D33" s="97"/>
      <c r="F33" s="97" t="s">
        <v>2663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2664</v>
      </c>
      <c r="M33" s="40" t="s">
        <v>2310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1576.0052916666664</v>
      </c>
      <c r="T33" s="15">
        <f t="shared" si="3"/>
        <v>1289.4588749999998</v>
      </c>
      <c r="U33" s="453">
        <f t="shared" si="4"/>
        <v>7021.3872083333335</v>
      </c>
      <c r="X33" s="502"/>
      <c r="Y33" s="483"/>
      <c r="Z33" s="43">
        <f t="shared" si="0"/>
        <v>11</v>
      </c>
    </row>
    <row r="34" spans="1:26" s="578" customFormat="1" ht="15" customHeight="1" x14ac:dyDescent="0.25">
      <c r="A34" s="641"/>
      <c r="B34" s="97" t="s">
        <v>2662</v>
      </c>
      <c r="C34" s="97" t="s">
        <v>2661</v>
      </c>
      <c r="D34" s="97"/>
      <c r="F34" s="97" t="s">
        <v>2663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2664</v>
      </c>
      <c r="M34" s="40" t="s">
        <v>2310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1576.0052916666664</v>
      </c>
      <c r="T34" s="15">
        <f t="shared" si="3"/>
        <v>1289.4588749999998</v>
      </c>
      <c r="U34" s="453">
        <f t="shared" si="4"/>
        <v>7021.3872083333335</v>
      </c>
      <c r="X34" s="502"/>
      <c r="Y34" s="483"/>
      <c r="Z34" s="43">
        <f t="shared" si="0"/>
        <v>11</v>
      </c>
    </row>
    <row r="35" spans="1:26" s="578" customFormat="1" ht="15" customHeight="1" x14ac:dyDescent="0.25">
      <c r="A35" s="641"/>
      <c r="B35" s="97" t="s">
        <v>2662</v>
      </c>
      <c r="C35" s="97" t="s">
        <v>2661</v>
      </c>
      <c r="D35" s="97"/>
      <c r="F35" s="97" t="s">
        <v>2663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2664</v>
      </c>
      <c r="M35" s="40" t="s">
        <v>2310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1576.0052916666664</v>
      </c>
      <c r="T35" s="15">
        <f t="shared" si="3"/>
        <v>1289.4588749999998</v>
      </c>
      <c r="U35" s="453">
        <f t="shared" si="4"/>
        <v>7021.3872083333335</v>
      </c>
      <c r="X35" s="502"/>
      <c r="Y35" s="483"/>
      <c r="Z35" s="43">
        <f t="shared" si="0"/>
        <v>11</v>
      </c>
    </row>
    <row r="36" spans="1:26" ht="15" customHeight="1" x14ac:dyDescent="0.25">
      <c r="A36" s="40"/>
      <c r="B36" s="576" t="s">
        <v>2692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42552.14287500002</v>
      </c>
      <c r="T36" s="114">
        <f>SUM(T9:T35)</f>
        <v>34815.389624999996</v>
      </c>
      <c r="U36" s="114">
        <f>SUM(U9:U35)</f>
        <v>189577.4546249999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2662</v>
      </c>
      <c r="C38" s="97" t="s">
        <v>2661</v>
      </c>
      <c r="D38" s="97"/>
      <c r="F38" s="97" t="s">
        <v>2663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2747</v>
      </c>
      <c r="M38" s="40" t="s">
        <v>2310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1856.58</v>
      </c>
      <c r="T38" s="15">
        <f t="shared" ref="T38:T39" si="7">S38-R38</f>
        <v>1856.58</v>
      </c>
      <c r="U38" s="453">
        <f t="shared" ref="U38:U39" si="8">N38-S38</f>
        <v>10521.62</v>
      </c>
      <c r="X38" s="502"/>
      <c r="Y38" s="483"/>
      <c r="Z38" s="43">
        <f>IF((DATEDIF(G38,Z$5,"m"))&gt;=60,60,(DATEDIF(G38,Z$5,"m")))</f>
        <v>9</v>
      </c>
    </row>
    <row r="39" spans="1:26" s="578" customFormat="1" ht="15" customHeight="1" x14ac:dyDescent="0.25">
      <c r="A39" s="641"/>
      <c r="B39" s="97" t="s">
        <v>2662</v>
      </c>
      <c r="C39" s="97" t="s">
        <v>2661</v>
      </c>
      <c r="D39" s="97"/>
      <c r="F39" s="97" t="s">
        <v>2663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2747</v>
      </c>
      <c r="M39" s="40" t="s">
        <v>2310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1856.58</v>
      </c>
      <c r="T39" s="15">
        <f t="shared" si="7"/>
        <v>1856.58</v>
      </c>
      <c r="U39" s="453">
        <f t="shared" si="8"/>
        <v>10521.62</v>
      </c>
      <c r="X39" s="502"/>
      <c r="Y39" s="483"/>
      <c r="Z39" s="43">
        <f>IF((DATEDIF(G39,Z$5,"m"))&gt;=60,60,(DATEDIF(G39,Z$5,"m")))</f>
        <v>9</v>
      </c>
    </row>
    <row r="40" spans="1:26" ht="15" customHeight="1" x14ac:dyDescent="0.25">
      <c r="A40" s="40"/>
      <c r="B40" s="576" t="s">
        <v>2692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3713.16</v>
      </c>
      <c r="T40" s="114">
        <f t="shared" si="9"/>
        <v>3713.16</v>
      </c>
      <c r="U40" s="114">
        <f t="shared" si="9"/>
        <v>21043.24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2780</v>
      </c>
      <c r="C42" s="97"/>
      <c r="D42" s="97"/>
      <c r="F42" s="97" t="s">
        <v>2663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2310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1678.2139999999999</v>
      </c>
      <c r="T42" s="15">
        <f t="shared" ref="T42" si="12">S42-R42</f>
        <v>1678.2139999999999</v>
      </c>
      <c r="U42" s="453">
        <f t="shared" ref="U42" si="13">N42-S42</f>
        <v>15104.925999999999</v>
      </c>
      <c r="X42" s="502"/>
      <c r="Y42" s="483"/>
      <c r="Z42" s="43">
        <f>IF((DATEDIF(G42,Z$5,"m"))&gt;=60,60,(DATEDIF(G42,Z$5,"m")))</f>
        <v>6</v>
      </c>
    </row>
    <row r="43" spans="1:26" s="578" customFormat="1" ht="15" customHeight="1" x14ac:dyDescent="0.25">
      <c r="A43" s="641"/>
      <c r="B43" s="97" t="s">
        <v>2780</v>
      </c>
      <c r="C43" s="97"/>
      <c r="D43" s="97"/>
      <c r="F43" s="97" t="s">
        <v>2663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2310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1678.2139999999999</v>
      </c>
      <c r="T43" s="15">
        <f t="shared" ref="T43" si="16">S43-R43</f>
        <v>1678.2139999999999</v>
      </c>
      <c r="U43" s="453">
        <f t="shared" ref="U43" si="17">N43-S43</f>
        <v>15104.925999999999</v>
      </c>
      <c r="X43" s="502"/>
      <c r="Y43" s="483"/>
      <c r="Z43" s="43">
        <f>IF((DATEDIF(G43,Z$5,"m"))&gt;=60,60,(DATEDIF(G43,Z$5,"m")))</f>
        <v>6</v>
      </c>
    </row>
    <row r="44" spans="1:26" ht="15" customHeight="1" x14ac:dyDescent="0.25">
      <c r="A44" s="40"/>
      <c r="B44" s="576" t="s">
        <v>2783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3356.4279999999999</v>
      </c>
      <c r="T44" s="114">
        <f t="shared" si="19"/>
        <v>3356.4279999999999</v>
      </c>
      <c r="U44" s="114">
        <f t="shared" si="19"/>
        <v>30209.851999999999</v>
      </c>
      <c r="W44" s="375"/>
      <c r="X44" s="485"/>
      <c r="Y44" s="77"/>
    </row>
    <row r="45" spans="1:26" ht="15" customHeight="1" x14ac:dyDescent="0.25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s="578" customFormat="1" ht="15" customHeight="1" x14ac:dyDescent="0.25">
      <c r="A46" s="641"/>
      <c r="B46" s="97" t="s">
        <v>2662</v>
      </c>
      <c r="C46" s="97" t="s">
        <v>2661</v>
      </c>
      <c r="D46" s="97"/>
      <c r="F46" s="97" t="s">
        <v>2663</v>
      </c>
      <c r="G46" s="131">
        <v>42829</v>
      </c>
      <c r="H46" s="40">
        <v>20</v>
      </c>
      <c r="I46" s="40">
        <v>12</v>
      </c>
      <c r="J46" s="40">
        <v>2016</v>
      </c>
      <c r="K46" s="40" t="s">
        <v>1553</v>
      </c>
      <c r="L46" s="40" t="s">
        <v>2781</v>
      </c>
      <c r="M46" s="40" t="s">
        <v>2310</v>
      </c>
      <c r="N46" s="5">
        <v>43896</v>
      </c>
      <c r="P46" s="102">
        <v>5</v>
      </c>
      <c r="Q46" s="5">
        <f t="shared" ref="Q46" si="20">(((N46)-1)/5)/12</f>
        <v>731.58333333333337</v>
      </c>
      <c r="R46" s="5">
        <v>0</v>
      </c>
      <c r="S46" s="453">
        <f t="shared" ref="S46" si="21">Q46*Z46</f>
        <v>3657.916666666667</v>
      </c>
      <c r="T46" s="15">
        <f t="shared" ref="T46" si="22">S46-R46</f>
        <v>3657.916666666667</v>
      </c>
      <c r="U46" s="453">
        <f t="shared" ref="U46" si="23">N46-S46</f>
        <v>40238.083333333336</v>
      </c>
      <c r="X46" s="502"/>
      <c r="Y46" s="483"/>
      <c r="Z46" s="43">
        <f>IF((DATEDIF(G46,Z$5,"m"))&gt;=60,60,(DATEDIF(G46,Z$5,"m")))</f>
        <v>5</v>
      </c>
    </row>
    <row r="47" spans="1:26" ht="15" customHeight="1" x14ac:dyDescent="0.25">
      <c r="A47" s="40"/>
      <c r="B47" s="576" t="s">
        <v>2782</v>
      </c>
      <c r="C47" s="40"/>
      <c r="D47" s="40"/>
      <c r="E47" s="40"/>
      <c r="F47" s="40"/>
      <c r="G47" s="131"/>
      <c r="H47" s="104"/>
      <c r="I47" s="104"/>
      <c r="J47" s="104"/>
      <c r="K47" s="104"/>
      <c r="L47" s="104"/>
      <c r="M47" s="104"/>
      <c r="N47" s="114">
        <f>SUM(N45:N46)</f>
        <v>43896</v>
      </c>
      <c r="O47" s="375"/>
      <c r="P47" s="420"/>
      <c r="Q47" s="114">
        <f t="shared" ref="Q47" si="24">SUM(Q45:Q46)</f>
        <v>731.58333333333337</v>
      </c>
      <c r="R47" s="114">
        <v>0</v>
      </c>
      <c r="S47" s="114">
        <f t="shared" ref="S47:U47" si="25">SUM(S45:S46)</f>
        <v>3657.916666666667</v>
      </c>
      <c r="T47" s="114">
        <f t="shared" si="25"/>
        <v>3657.916666666667</v>
      </c>
      <c r="U47" s="114">
        <f t="shared" si="25"/>
        <v>40238.083333333336</v>
      </c>
      <c r="W47" s="375"/>
      <c r="X47" s="485"/>
      <c r="Y47" s="77"/>
    </row>
    <row r="48" spans="1:26" ht="15" customHeight="1" x14ac:dyDescent="0.25">
      <c r="A48" s="40"/>
      <c r="B48" s="40"/>
      <c r="C48" s="40"/>
      <c r="D48" s="40"/>
      <c r="E48" s="40"/>
      <c r="F48" s="40"/>
      <c r="G48" s="131"/>
      <c r="H48" s="474"/>
      <c r="I48" s="474"/>
      <c r="J48" s="474"/>
      <c r="K48" s="474"/>
      <c r="L48" s="474"/>
      <c r="M48" s="474"/>
      <c r="N48" s="638"/>
      <c r="O48" s="375"/>
      <c r="Q48" s="30"/>
      <c r="R48" s="5"/>
      <c r="S48" s="312"/>
      <c r="T48" s="15"/>
      <c r="U48" s="134"/>
      <c r="W48" s="375"/>
      <c r="X48" s="485"/>
      <c r="Y48" s="77"/>
    </row>
    <row r="49" spans="1:25" ht="1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O49" s="375"/>
      <c r="Q49" s="30"/>
      <c r="R49" s="5"/>
      <c r="S49" s="312"/>
      <c r="T49" s="15"/>
      <c r="U49" s="134"/>
      <c r="W49" s="375"/>
      <c r="X49" s="485"/>
      <c r="Y49" s="77"/>
    </row>
    <row r="50" spans="1:25" ht="15" customHeight="1" thickBot="1" x14ac:dyDescent="0.3">
      <c r="B50" s="22" t="s">
        <v>2770</v>
      </c>
      <c r="C50" s="56"/>
      <c r="D50" s="56"/>
      <c r="E50" s="56"/>
      <c r="F50" s="474"/>
      <c r="G50" s="474"/>
      <c r="H50" s="474"/>
      <c r="I50" s="474"/>
      <c r="J50" s="474"/>
      <c r="K50" s="474"/>
      <c r="L50" s="475"/>
      <c r="M50" s="474"/>
      <c r="N50" s="487">
        <f>SUM(+N7+N36)+N40+N44+N47</f>
        <v>412228.27749999985</v>
      </c>
      <c r="O50" s="488"/>
      <c r="P50" s="488"/>
      <c r="Q50" s="487">
        <f>SUM(Q7)+Q36+Q40+Q44+Q47</f>
        <v>6220.9296250000016</v>
      </c>
      <c r="R50" s="487">
        <v>29153.47825</v>
      </c>
      <c r="S50" s="487">
        <f>SUM(S7)+S36+S40+S44+S47</f>
        <v>80537.297541666689</v>
      </c>
      <c r="T50" s="487">
        <f>SUM(T7)+T36+T40+T44+T47</f>
        <v>51383.819291666667</v>
      </c>
      <c r="U50" s="487">
        <f>SUM(U7)+U36+U40+U44+U47</f>
        <v>331690.97995833319</v>
      </c>
      <c r="V50" s="488"/>
      <c r="W50" s="375"/>
    </row>
    <row r="51" spans="1:25" ht="15" customHeight="1" thickTop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1:25" s="474" customFormat="1" ht="15" customHeight="1" x14ac:dyDescent="0.25"/>
    <row r="53" spans="1:25" s="474" customFormat="1" ht="15" customHeight="1" x14ac:dyDescent="0.25">
      <c r="Q53" s="476"/>
    </row>
    <row r="54" spans="1:25" ht="15" customHeight="1" x14ac:dyDescent="0.25">
      <c r="B54" s="375"/>
      <c r="D54" s="375"/>
      <c r="G54" s="375"/>
      <c r="H54" s="375"/>
      <c r="I54" s="375"/>
      <c r="J54" s="375"/>
      <c r="N54" s="375"/>
      <c r="O54" s="375"/>
      <c r="S54" s="375"/>
      <c r="T54" s="375"/>
      <c r="U54" s="375"/>
      <c r="W54" s="375"/>
    </row>
    <row r="55" spans="1:25" ht="15" customHeight="1" x14ac:dyDescent="0.25">
      <c r="B55" s="375"/>
      <c r="D55" s="375"/>
      <c r="G55" s="375"/>
      <c r="H55" s="375"/>
      <c r="I55" s="375"/>
      <c r="J55" s="375"/>
      <c r="N55" s="375"/>
      <c r="O55" s="375"/>
      <c r="Q55" s="375"/>
      <c r="R55" s="375"/>
      <c r="S55" s="375"/>
      <c r="T55" s="375"/>
      <c r="U55" s="375"/>
      <c r="W55" s="375"/>
    </row>
    <row r="56" spans="1:25" ht="15" customHeight="1" x14ac:dyDescent="0.25">
      <c r="B56" s="375"/>
      <c r="D56" s="375"/>
      <c r="G56" s="375"/>
      <c r="H56" s="375"/>
      <c r="I56" s="375"/>
      <c r="J56" s="375"/>
      <c r="N56" s="375"/>
      <c r="O56" s="375"/>
      <c r="Q56" s="375"/>
      <c r="R56" s="375"/>
      <c r="S56" s="375"/>
      <c r="T56" s="375"/>
      <c r="U56" s="375"/>
      <c r="W56" s="375"/>
    </row>
    <row r="57" spans="1:25" ht="15" customHeight="1" x14ac:dyDescent="0.25">
      <c r="B57" s="375"/>
      <c r="D57" s="375"/>
      <c r="G57" s="375"/>
      <c r="H57" s="375"/>
      <c r="I57" s="375"/>
      <c r="J57" s="375"/>
      <c r="N57" s="375"/>
      <c r="O57" s="375"/>
      <c r="Q57" s="375"/>
      <c r="R57" s="375"/>
      <c r="S57" s="375"/>
      <c r="T57" s="375"/>
      <c r="U57" s="375"/>
      <c r="W57" s="375"/>
    </row>
    <row r="58" spans="1:25" ht="15" customHeight="1" x14ac:dyDescent="0.25">
      <c r="B58" s="375"/>
      <c r="D58" s="375"/>
      <c r="G58" s="375"/>
      <c r="H58" s="375"/>
      <c r="I58" s="375"/>
      <c r="J58" s="375"/>
      <c r="N58" s="375"/>
      <c r="O58" s="375"/>
      <c r="Q58" s="375"/>
      <c r="R58" s="375"/>
      <c r="S58" s="375"/>
      <c r="T58" s="375"/>
      <c r="U58" s="375"/>
      <c r="W58" s="375"/>
    </row>
    <row r="59" spans="1:25" x14ac:dyDescent="0.25">
      <c r="W59" s="43"/>
    </row>
    <row r="60" spans="1:25" x14ac:dyDescent="0.25">
      <c r="W60" s="43"/>
    </row>
    <row r="61" spans="1:25" x14ac:dyDescent="0.25">
      <c r="W61" s="43"/>
    </row>
    <row r="62" spans="1:25" x14ac:dyDescent="0.25">
      <c r="W62" s="43"/>
    </row>
    <row r="63" spans="1:25" x14ac:dyDescent="0.25">
      <c r="W63" s="43"/>
    </row>
    <row r="64" spans="1:25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15"/>
    </row>
    <row r="222" spans="23:23" x14ac:dyDescent="0.25">
      <c r="W222" s="43">
        <f t="shared" ref="W222:W237" si="26">IF((DATEDIF(G222,Z$4,"m"))&gt;=36,36,(DATEDIF(G222,Z$4,"m")))</f>
        <v>36</v>
      </c>
    </row>
    <row r="223" spans="23:23" x14ac:dyDescent="0.25">
      <c r="W223" s="43">
        <f t="shared" si="26"/>
        <v>36</v>
      </c>
    </row>
    <row r="224" spans="23:23" x14ac:dyDescent="0.25">
      <c r="W224" s="43">
        <f t="shared" si="26"/>
        <v>36</v>
      </c>
    </row>
    <row r="225" spans="23:23" x14ac:dyDescent="0.25">
      <c r="W225" s="43">
        <f t="shared" si="26"/>
        <v>36</v>
      </c>
    </row>
    <row r="226" spans="23:23" x14ac:dyDescent="0.25">
      <c r="W226" s="43">
        <f t="shared" si="26"/>
        <v>36</v>
      </c>
    </row>
    <row r="227" spans="23:23" x14ac:dyDescent="0.25">
      <c r="W227" s="43">
        <f t="shared" si="26"/>
        <v>36</v>
      </c>
    </row>
    <row r="228" spans="23:23" x14ac:dyDescent="0.25">
      <c r="W228" s="43">
        <f t="shared" si="26"/>
        <v>36</v>
      </c>
    </row>
    <row r="229" spans="23:23" x14ac:dyDescent="0.25">
      <c r="W229" s="43">
        <f t="shared" si="26"/>
        <v>36</v>
      </c>
    </row>
    <row r="230" spans="23:23" x14ac:dyDescent="0.25">
      <c r="W230" s="43">
        <f t="shared" si="26"/>
        <v>36</v>
      </c>
    </row>
    <row r="231" spans="23:23" x14ac:dyDescent="0.25">
      <c r="W231" s="43">
        <f t="shared" si="26"/>
        <v>36</v>
      </c>
    </row>
    <row r="232" spans="23:23" x14ac:dyDescent="0.25">
      <c r="W232" s="43">
        <f t="shared" si="26"/>
        <v>36</v>
      </c>
    </row>
    <row r="233" spans="23:23" x14ac:dyDescent="0.25">
      <c r="W233" s="43">
        <f t="shared" si="26"/>
        <v>36</v>
      </c>
    </row>
    <row r="234" spans="23:23" x14ac:dyDescent="0.25">
      <c r="W234" s="43">
        <f t="shared" si="26"/>
        <v>36</v>
      </c>
    </row>
    <row r="235" spans="23:23" x14ac:dyDescent="0.25">
      <c r="W235" s="43">
        <f t="shared" si="26"/>
        <v>36</v>
      </c>
    </row>
    <row r="236" spans="23:23" x14ac:dyDescent="0.25">
      <c r="W236" s="43">
        <f t="shared" si="26"/>
        <v>36</v>
      </c>
    </row>
    <row r="237" spans="23:23" x14ac:dyDescent="0.25">
      <c r="W237" s="43">
        <f t="shared" si="26"/>
        <v>36</v>
      </c>
    </row>
    <row r="238" spans="23:23" x14ac:dyDescent="0.25">
      <c r="W238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topLeftCell="E1" zoomScaleNormal="100" workbookViewId="0">
      <selection activeCell="G11" sqref="G11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2257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30 de Septiembre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43008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Septiembre 2017</v>
      </c>
      <c r="T7" s="10" t="str">
        <f>+'Camaras Fotograficas y de Video'!$T$6</f>
        <v>Deprec. a Registrar Septiembre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2115</v>
      </c>
      <c r="B8" s="376" t="s">
        <v>2116</v>
      </c>
      <c r="D8" s="377">
        <v>2823008110</v>
      </c>
      <c r="F8" s="375" t="s">
        <v>2091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</v>
      </c>
      <c r="O8" s="378" t="s">
        <v>2114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2117</v>
      </c>
      <c r="B9" s="376" t="s">
        <v>2118</v>
      </c>
      <c r="C9" s="375" t="s">
        <v>2119</v>
      </c>
      <c r="D9" s="377"/>
      <c r="E9" s="375" t="s">
        <v>2120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12000</v>
      </c>
      <c r="O9" s="378" t="s">
        <v>2114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2121</v>
      </c>
      <c r="B10" s="376" t="s">
        <v>2118</v>
      </c>
      <c r="C10" s="375" t="s">
        <v>2122</v>
      </c>
      <c r="D10" s="377"/>
      <c r="E10" s="375" t="s">
        <v>2123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12000</v>
      </c>
      <c r="O10" s="378" t="s">
        <v>2114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2159</v>
      </c>
      <c r="B11" s="389" t="s">
        <v>2160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2161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2375.1770833333335</v>
      </c>
      <c r="T11" s="15">
        <f>S11-R11</f>
        <v>199.78125</v>
      </c>
      <c r="U11" s="378">
        <f>N11-S11</f>
        <v>289.57291666666652</v>
      </c>
      <c r="Z11" s="43">
        <f>IF((DATEDIF(G11,Z$5,"m"))&gt;=120,120,(DATEDIF(G11,Z$5,"m")))</f>
        <v>107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2375.1770833333335</v>
      </c>
      <c r="T12" s="114">
        <f t="shared" si="2"/>
        <v>199.78125</v>
      </c>
      <c r="U12" s="114">
        <f t="shared" si="2"/>
        <v>292.57291666666652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2332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2333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2457</v>
      </c>
      <c r="C15" s="580"/>
      <c r="D15" s="580" t="s">
        <v>2458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2456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4278.8053333333337</v>
      </c>
      <c r="T15" s="76">
        <f t="shared" ref="T15:T17" si="3">+S15-R15</f>
        <v>1203.4140000000002</v>
      </c>
      <c r="U15" s="582">
        <f>N15-S15</f>
        <v>3744.9546666666665</v>
      </c>
      <c r="X15" s="583">
        <f>((2011-J15)*12)+(12-I15)+1</f>
        <v>-36</v>
      </c>
      <c r="Y15" s="52"/>
      <c r="Z15" s="43">
        <f>IF((DATEDIF(G15,Z$5,"m"))&gt;=60,60,(DATEDIF(G15,Z$5,"m")))</f>
        <v>32</v>
      </c>
    </row>
    <row r="16" spans="1:26" s="578" customFormat="1" ht="16.5" customHeight="1" x14ac:dyDescent="0.25">
      <c r="B16" s="579" t="s">
        <v>2459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2456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2626.9333333333334</v>
      </c>
      <c r="T16" s="76">
        <f t="shared" si="3"/>
        <v>738.82500000000005</v>
      </c>
      <c r="U16" s="582">
        <f>N16-S16</f>
        <v>2299.5666666666666</v>
      </c>
      <c r="X16" s="583">
        <f>((2011-J16)*12)+(12-I16)+1</f>
        <v>-36</v>
      </c>
      <c r="Y16" s="52"/>
      <c r="Z16" s="43">
        <f>IF((DATEDIF(G16,Z$5,"m"))&gt;=60,60,(DATEDIF(G16,Z$5,"m")))</f>
        <v>32</v>
      </c>
    </row>
    <row r="17" spans="1:26" s="578" customFormat="1" ht="16.5" customHeight="1" x14ac:dyDescent="0.25">
      <c r="B17" s="579" t="s">
        <v>2514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2515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28737.893833333335</v>
      </c>
      <c r="T17" s="76">
        <f t="shared" si="3"/>
        <v>8343.2595000000001</v>
      </c>
      <c r="U17" s="582">
        <f>N17-S17</f>
        <v>26884.836166666668</v>
      </c>
      <c r="X17" s="583">
        <f>((2011-J17)*12)+(12-I17)+1</f>
        <v>-37</v>
      </c>
      <c r="Y17" s="52"/>
      <c r="Z17" s="43">
        <f>IF((DATEDIF(G17,Z$5,"m"))&gt;=60,60,(DATEDIF(G17,Z$5,"m")))</f>
        <v>31</v>
      </c>
    </row>
    <row r="18" spans="1:26" s="578" customFormat="1" ht="16.5" customHeight="1" x14ac:dyDescent="0.25">
      <c r="B18" s="579" t="s">
        <v>2559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2534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2404.0758333333333</v>
      </c>
      <c r="T18" s="76">
        <f t="shared" ref="T18" si="4">+S18-R18</f>
        <v>746.0925000000002</v>
      </c>
      <c r="U18" s="582">
        <f>N18-S18</f>
        <v>2570.8741666666665</v>
      </c>
      <c r="X18" s="583">
        <f>((2011-J18)*12)+(12-I18)+1</f>
        <v>-39</v>
      </c>
      <c r="Y18" s="52"/>
      <c r="Z18" s="43">
        <f>IF((DATEDIF(G18,Z$5,"m"))&gt;=60,60,(DATEDIF(G18,Z$5,"m")))</f>
        <v>29</v>
      </c>
    </row>
    <row r="19" spans="1:26" ht="16.5" thickBot="1" x14ac:dyDescent="0.3">
      <c r="A19" s="104" t="s">
        <v>2449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66546.708333333343</v>
      </c>
      <c r="T19" s="592">
        <f>SUM(T14:T18)</f>
        <v>11031.591</v>
      </c>
      <c r="U19" s="592">
        <f>SUM(U14:U18)</f>
        <v>35501.231666666667</v>
      </c>
    </row>
    <row r="20" spans="1:26" ht="17.25" thickTop="1" thickBot="1" x14ac:dyDescent="0.3"/>
    <row r="21" spans="1:26" ht="16.5" thickBot="1" x14ac:dyDescent="0.3">
      <c r="A21" s="486" t="s">
        <v>2787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5">
        <f>+N19+N12</f>
        <v>128713.69</v>
      </c>
      <c r="O21" s="488"/>
      <c r="P21" s="488"/>
      <c r="Q21" s="645">
        <f>+Q19+Q12-Q18</f>
        <v>1165.0310833333335</v>
      </c>
      <c r="R21" s="645">
        <f>+R19+R12</f>
        <v>81688.513166666657</v>
      </c>
      <c r="S21" s="645">
        <f t="shared" ref="S21:U21" si="5">+S19+S12</f>
        <v>68921.885416666672</v>
      </c>
      <c r="T21" s="645">
        <f t="shared" si="5"/>
        <v>11231.37225</v>
      </c>
      <c r="U21" s="645">
        <f t="shared" si="5"/>
        <v>35793.804583333331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L7" sqref="L7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T1" s="370"/>
    </row>
    <row r="2" spans="1:20" s="371" customFormat="1" ht="20.25" x14ac:dyDescent="0.3">
      <c r="A2" s="668" t="s">
        <v>2342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T2" s="370"/>
    </row>
    <row r="3" spans="1:20" x14ac:dyDescent="0.2">
      <c r="A3" s="684" t="str">
        <f>'Camaras Fotograficas y de Video'!A3:S3</f>
        <v>(Al 30 de Septiembre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43008</v>
      </c>
    </row>
    <row r="5" spans="1:20" s="375" customFormat="1" ht="15.75" x14ac:dyDescent="0.25">
      <c r="A5" s="376"/>
      <c r="D5" s="669" t="s">
        <v>2</v>
      </c>
      <c r="E5" s="670"/>
      <c r="F5" s="671"/>
      <c r="H5" s="378"/>
      <c r="I5" s="378"/>
      <c r="J5" s="378"/>
      <c r="K5" s="378"/>
      <c r="M5" s="525"/>
      <c r="N5" s="672" t="s">
        <v>3</v>
      </c>
      <c r="O5" s="673"/>
      <c r="P5" s="673"/>
      <c r="Q5" s="674"/>
      <c r="R5" s="378"/>
      <c r="T5" s="44"/>
    </row>
    <row r="6" spans="1:20" s="384" customFormat="1" ht="63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2341</v>
      </c>
      <c r="I6" s="383" t="s">
        <v>2340</v>
      </c>
      <c r="J6" s="383" t="s">
        <v>2339</v>
      </c>
      <c r="K6" s="383" t="s">
        <v>2338</v>
      </c>
      <c r="L6" s="524" t="s">
        <v>2337</v>
      </c>
      <c r="M6" s="523" t="s">
        <v>2336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Septiembre 2017</v>
      </c>
      <c r="Q6" s="10" t="str">
        <f>+'Camaras Fotograficas y de Video'!$T$6</f>
        <v>Deprec. a Registrar Septiembre 2017</v>
      </c>
      <c r="R6" s="128" t="s">
        <v>23</v>
      </c>
      <c r="T6" s="385" t="s">
        <v>25</v>
      </c>
    </row>
    <row r="7" spans="1:20" ht="47.25" x14ac:dyDescent="0.25">
      <c r="A7" s="534" t="s">
        <v>2335</v>
      </c>
      <c r="B7" s="474" t="s">
        <v>2091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2334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12276399.399600001</v>
      </c>
      <c r="Q7" s="15">
        <f>P7-O7</f>
        <v>598848.75119999982</v>
      </c>
      <c r="R7" s="5">
        <f>L7-P7</f>
        <v>32637257.940400004</v>
      </c>
      <c r="T7" s="43">
        <f>IF((DATEDIF(C7,T$4,"m"))&gt;=600,600,(DATEDIF(C7,T$4,"m")))</f>
        <v>164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72"/>
  <sheetViews>
    <sheetView topLeftCell="A43" workbookViewId="0">
      <selection activeCell="I61" sqref="I61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3" t="s">
        <v>0</v>
      </c>
      <c r="B1" s="693"/>
      <c r="C1" s="693"/>
      <c r="D1" s="693"/>
      <c r="E1" s="693"/>
      <c r="F1" s="693"/>
      <c r="G1" s="693"/>
      <c r="H1" s="693"/>
      <c r="I1" s="693"/>
      <c r="J1" s="693"/>
    </row>
    <row r="2" spans="1:10" ht="12.75" customHeight="1" x14ac:dyDescent="0.25">
      <c r="A2" s="693"/>
      <c r="B2" s="693"/>
      <c r="C2" s="693"/>
      <c r="D2" s="693"/>
      <c r="E2" s="693"/>
      <c r="F2" s="693"/>
      <c r="G2" s="693"/>
      <c r="H2" s="693"/>
      <c r="I2" s="693"/>
      <c r="J2" s="693"/>
    </row>
    <row r="3" spans="1:10" s="294" customFormat="1" x14ac:dyDescent="0.25">
      <c r="A3" s="693" t="s">
        <v>2356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s="294" customFormat="1" x14ac:dyDescent="0.25">
      <c r="A4" s="693" t="str">
        <f>'Camaras Fotograficas y de Video'!A3:S3</f>
        <v>(Al 30 de Septiembre del 2017)</v>
      </c>
      <c r="B4" s="693"/>
      <c r="C4" s="693"/>
      <c r="D4" s="693"/>
      <c r="E4" s="693"/>
      <c r="F4" s="693"/>
      <c r="G4" s="693"/>
      <c r="H4" s="693"/>
      <c r="I4" s="693"/>
      <c r="J4" s="693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4" t="s">
        <v>2</v>
      </c>
      <c r="E6" s="694"/>
      <c r="F6" s="694"/>
    </row>
    <row r="7" spans="1:10" x14ac:dyDescent="0.25">
      <c r="A7" s="536" t="s">
        <v>7</v>
      </c>
      <c r="B7" s="536" t="s">
        <v>2357</v>
      </c>
      <c r="C7" s="536" t="s">
        <v>2358</v>
      </c>
      <c r="D7" s="536" t="s">
        <v>13</v>
      </c>
      <c r="E7" s="536" t="s">
        <v>14</v>
      </c>
      <c r="F7" s="536" t="s">
        <v>15</v>
      </c>
      <c r="G7" s="536" t="s">
        <v>2359</v>
      </c>
      <c r="H7" s="537" t="s">
        <v>2360</v>
      </c>
      <c r="I7" s="537" t="s">
        <v>6</v>
      </c>
      <c r="J7" s="537" t="s">
        <v>2361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2362</v>
      </c>
      <c r="D9" s="535"/>
      <c r="E9" s="535"/>
      <c r="F9" s="535"/>
    </row>
    <row r="10" spans="1:10" ht="31.5" x14ac:dyDescent="0.25">
      <c r="A10" s="110" t="s">
        <v>2363</v>
      </c>
      <c r="B10" s="110" t="s">
        <v>2364</v>
      </c>
      <c r="C10" s="118" t="s">
        <v>2365</v>
      </c>
      <c r="D10" s="118">
        <v>28</v>
      </c>
      <c r="E10" s="118">
        <v>11</v>
      </c>
      <c r="F10" s="118">
        <v>2003</v>
      </c>
      <c r="G10" s="118" t="s">
        <v>2366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2367</v>
      </c>
      <c r="B11" s="110" t="s">
        <v>2368</v>
      </c>
      <c r="C11" s="118" t="s">
        <v>2369</v>
      </c>
      <c r="D11" s="118">
        <v>27</v>
      </c>
      <c r="E11" s="118">
        <v>11</v>
      </c>
      <c r="F11" s="118">
        <v>2003</v>
      </c>
      <c r="G11" s="118" t="s">
        <v>2366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2370</v>
      </c>
      <c r="D13" s="118"/>
      <c r="E13" s="118"/>
      <c r="F13" s="118"/>
    </row>
    <row r="14" spans="1:10" x14ac:dyDescent="0.25">
      <c r="A14" s="110" t="s">
        <v>2538</v>
      </c>
      <c r="B14" s="110" t="s">
        <v>2371</v>
      </c>
      <c r="C14" s="118" t="s">
        <v>2365</v>
      </c>
      <c r="D14" s="118">
        <v>26</v>
      </c>
      <c r="E14" s="118">
        <v>11</v>
      </c>
      <c r="F14" s="118">
        <v>2003</v>
      </c>
      <c r="G14" s="118" t="s">
        <v>2366</v>
      </c>
      <c r="H14" s="538">
        <v>13000</v>
      </c>
      <c r="I14" s="538" t="s">
        <v>2372</v>
      </c>
      <c r="J14" s="110">
        <v>3320</v>
      </c>
    </row>
    <row r="15" spans="1:10" x14ac:dyDescent="0.25">
      <c r="A15" s="110" t="s">
        <v>2373</v>
      </c>
      <c r="B15" s="110" t="s">
        <v>2374</v>
      </c>
      <c r="C15" s="118" t="s">
        <v>2375</v>
      </c>
      <c r="D15" s="118">
        <v>28</v>
      </c>
      <c r="E15" s="118">
        <v>11</v>
      </c>
      <c r="F15" s="118">
        <v>2003</v>
      </c>
      <c r="G15" s="118" t="s">
        <v>2366</v>
      </c>
      <c r="H15" s="538">
        <v>25000</v>
      </c>
      <c r="I15" s="540" t="s">
        <v>2376</v>
      </c>
      <c r="J15" s="110">
        <v>3314</v>
      </c>
    </row>
    <row r="16" spans="1:10" ht="31.5" x14ac:dyDescent="0.25">
      <c r="A16" s="110" t="s">
        <v>2377</v>
      </c>
      <c r="B16" s="110" t="s">
        <v>2378</v>
      </c>
      <c r="C16" s="118" t="s">
        <v>2375</v>
      </c>
      <c r="D16" s="118">
        <v>28</v>
      </c>
      <c r="E16" s="118">
        <v>11</v>
      </c>
      <c r="F16" s="118">
        <v>2003</v>
      </c>
      <c r="G16" s="118" t="s">
        <v>2366</v>
      </c>
      <c r="H16" s="538">
        <v>7000</v>
      </c>
      <c r="I16" s="540" t="s">
        <v>2379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2380</v>
      </c>
      <c r="D18" s="535"/>
      <c r="E18" s="535"/>
      <c r="F18" s="535"/>
    </row>
    <row r="19" spans="1:10" x14ac:dyDescent="0.25">
      <c r="A19" s="110" t="s">
        <v>2381</v>
      </c>
      <c r="B19" s="110" t="s">
        <v>2382</v>
      </c>
      <c r="C19" s="118" t="s">
        <v>2375</v>
      </c>
      <c r="D19" s="118">
        <v>28</v>
      </c>
      <c r="E19" s="118">
        <v>11</v>
      </c>
      <c r="F19" s="118">
        <v>2003</v>
      </c>
      <c r="G19" s="118" t="s">
        <v>2366</v>
      </c>
      <c r="H19" s="538">
        <v>35525</v>
      </c>
      <c r="I19" s="540" t="s">
        <v>2383</v>
      </c>
      <c r="J19" s="110">
        <v>3314</v>
      </c>
    </row>
    <row r="20" spans="1:10" x14ac:dyDescent="0.25">
      <c r="A20" s="110" t="s">
        <v>2384</v>
      </c>
      <c r="B20" s="110" t="s">
        <v>2385</v>
      </c>
      <c r="C20" s="118" t="s">
        <v>2365</v>
      </c>
      <c r="D20" s="118">
        <v>28</v>
      </c>
      <c r="E20" s="118">
        <v>11</v>
      </c>
      <c r="F20" s="118">
        <v>2003</v>
      </c>
      <c r="G20" s="118" t="s">
        <v>2366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2386</v>
      </c>
      <c r="D22" s="535"/>
      <c r="E22" s="535"/>
      <c r="F22" s="535"/>
    </row>
    <row r="23" spans="1:10" x14ac:dyDescent="0.25">
      <c r="A23" s="110" t="s">
        <v>2387</v>
      </c>
      <c r="B23" s="110" t="s">
        <v>2388</v>
      </c>
      <c r="C23" s="118" t="s">
        <v>2375</v>
      </c>
      <c r="D23" s="118">
        <v>27</v>
      </c>
      <c r="E23" s="118">
        <v>11</v>
      </c>
      <c r="F23" s="118">
        <v>2003</v>
      </c>
      <c r="G23" s="118" t="s">
        <v>2366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2389</v>
      </c>
      <c r="D25" s="118"/>
      <c r="E25" s="118"/>
      <c r="F25" s="118"/>
    </row>
    <row r="26" spans="1:10" x14ac:dyDescent="0.25">
      <c r="A26" s="110" t="s">
        <v>2390</v>
      </c>
      <c r="B26" s="110" t="s">
        <v>2388</v>
      </c>
      <c r="C26" s="118" t="s">
        <v>2375</v>
      </c>
      <c r="D26" s="118">
        <v>26</v>
      </c>
      <c r="E26" s="118">
        <v>11</v>
      </c>
      <c r="F26" s="118">
        <v>2003</v>
      </c>
      <c r="G26" s="118" t="s">
        <v>2366</v>
      </c>
      <c r="H26" s="538">
        <v>6000</v>
      </c>
      <c r="I26" s="538"/>
      <c r="J26" s="110">
        <v>3320</v>
      </c>
    </row>
    <row r="27" spans="1:10" x14ac:dyDescent="0.25">
      <c r="A27" s="110" t="s">
        <v>2387</v>
      </c>
      <c r="B27" s="110" t="s">
        <v>2368</v>
      </c>
      <c r="C27" s="118" t="s">
        <v>2391</v>
      </c>
      <c r="D27" s="118">
        <v>26</v>
      </c>
      <c r="E27" s="118">
        <v>11</v>
      </c>
      <c r="F27" s="118">
        <v>2003</v>
      </c>
      <c r="G27" s="118" t="s">
        <v>2366</v>
      </c>
      <c r="H27" s="665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2392</v>
      </c>
      <c r="D29" s="535"/>
      <c r="E29" s="535"/>
      <c r="F29" s="535"/>
    </row>
    <row r="30" spans="1:10" x14ac:dyDescent="0.25">
      <c r="A30" s="110" t="s">
        <v>2387</v>
      </c>
      <c r="B30" s="110" t="s">
        <v>2393</v>
      </c>
      <c r="C30" s="118" t="s">
        <v>2394</v>
      </c>
      <c r="D30" s="118">
        <v>27</v>
      </c>
      <c r="E30" s="118">
        <v>11</v>
      </c>
      <c r="F30" s="118">
        <v>2003</v>
      </c>
      <c r="G30" s="118" t="s">
        <v>2366</v>
      </c>
      <c r="H30" s="538">
        <v>25500</v>
      </c>
      <c r="I30" s="538" t="s">
        <v>2395</v>
      </c>
      <c r="J30" s="110">
        <v>3321</v>
      </c>
    </row>
    <row r="31" spans="1:10" x14ac:dyDescent="0.25">
      <c r="A31" s="110" t="s">
        <v>2396</v>
      </c>
      <c r="B31" s="110" t="s">
        <v>2397</v>
      </c>
      <c r="C31" s="118" t="s">
        <v>2375</v>
      </c>
      <c r="D31" s="118">
        <v>27</v>
      </c>
      <c r="E31" s="118">
        <v>11</v>
      </c>
      <c r="F31" s="118">
        <v>2003</v>
      </c>
      <c r="G31" s="118" t="s">
        <v>2366</v>
      </c>
      <c r="H31" s="665">
        <v>25500</v>
      </c>
      <c r="I31" s="538" t="s">
        <v>119</v>
      </c>
      <c r="J31" s="110">
        <v>3321</v>
      </c>
    </row>
    <row r="32" spans="1:10" ht="31.5" x14ac:dyDescent="0.25">
      <c r="A32" s="110" t="s">
        <v>2398</v>
      </c>
      <c r="B32" s="110" t="s">
        <v>2399</v>
      </c>
      <c r="C32" s="118" t="s">
        <v>2375</v>
      </c>
      <c r="D32" s="118">
        <v>27</v>
      </c>
      <c r="E32" s="118">
        <v>11</v>
      </c>
      <c r="F32" s="118">
        <v>2003</v>
      </c>
      <c r="G32" s="118" t="s">
        <v>2366</v>
      </c>
      <c r="H32" s="538">
        <v>7000</v>
      </c>
      <c r="I32" s="540" t="s">
        <v>2400</v>
      </c>
      <c r="J32" s="110">
        <v>3321</v>
      </c>
    </row>
    <row r="33" spans="1:10" x14ac:dyDescent="0.25">
      <c r="A33" s="102" t="s">
        <v>2401</v>
      </c>
      <c r="B33" s="102" t="s">
        <v>2402</v>
      </c>
      <c r="C33" s="118" t="s">
        <v>2369</v>
      </c>
      <c r="D33" s="118">
        <v>27</v>
      </c>
      <c r="E33" s="118">
        <v>11</v>
      </c>
      <c r="F33" s="118">
        <v>2003</v>
      </c>
      <c r="G33" s="118" t="s">
        <v>2366</v>
      </c>
      <c r="H33" s="538">
        <v>45500</v>
      </c>
      <c r="I33" s="538" t="s">
        <v>2403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2392</v>
      </c>
      <c r="D35" s="535"/>
      <c r="E35" s="535"/>
      <c r="F35" s="535"/>
    </row>
    <row r="36" spans="1:10" x14ac:dyDescent="0.25">
      <c r="A36" s="110" t="s">
        <v>2404</v>
      </c>
      <c r="B36" s="110" t="s">
        <v>2405</v>
      </c>
      <c r="C36" s="118" t="s">
        <v>2365</v>
      </c>
      <c r="D36" s="118">
        <v>26</v>
      </c>
      <c r="E36" s="118">
        <v>11</v>
      </c>
      <c r="F36" s="118">
        <v>2003</v>
      </c>
      <c r="G36" s="118" t="s">
        <v>2366</v>
      </c>
      <c r="H36" s="538">
        <v>35500</v>
      </c>
      <c r="I36" s="538"/>
      <c r="J36" s="110">
        <v>3320</v>
      </c>
    </row>
    <row r="37" spans="1:10" x14ac:dyDescent="0.25">
      <c r="A37" s="110" t="s">
        <v>2406</v>
      </c>
      <c r="B37" s="110" t="s">
        <v>2407</v>
      </c>
      <c r="C37" s="118" t="s">
        <v>2365</v>
      </c>
      <c r="D37" s="118">
        <v>28</v>
      </c>
      <c r="E37" s="118">
        <v>11</v>
      </c>
      <c r="F37" s="118">
        <v>2003</v>
      </c>
      <c r="G37" s="118" t="s">
        <v>2366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2408</v>
      </c>
      <c r="D39" s="535"/>
      <c r="E39" s="535"/>
      <c r="F39" s="535"/>
    </row>
    <row r="40" spans="1:10" ht="31.5" x14ac:dyDescent="0.25">
      <c r="A40" s="110" t="s">
        <v>2409</v>
      </c>
      <c r="B40" s="110" t="s">
        <v>2410</v>
      </c>
      <c r="C40" s="118" t="s">
        <v>2375</v>
      </c>
      <c r="D40" s="118">
        <v>27</v>
      </c>
      <c r="E40" s="118">
        <v>11</v>
      </c>
      <c r="F40" s="118">
        <v>2003</v>
      </c>
      <c r="G40" s="118" t="s">
        <v>2366</v>
      </c>
      <c r="H40" s="538">
        <v>7000</v>
      </c>
      <c r="I40" s="539" t="s">
        <v>2400</v>
      </c>
      <c r="J40" s="110">
        <v>3321</v>
      </c>
    </row>
    <row r="41" spans="1:10" x14ac:dyDescent="0.25">
      <c r="A41" s="110" t="s">
        <v>2411</v>
      </c>
      <c r="B41" s="110" t="s">
        <v>2388</v>
      </c>
      <c r="C41" s="118" t="s">
        <v>2375</v>
      </c>
      <c r="D41" s="118">
        <v>27</v>
      </c>
      <c r="E41" s="118">
        <v>11</v>
      </c>
      <c r="F41" s="118">
        <v>2003</v>
      </c>
      <c r="G41" s="118" t="s">
        <v>2366</v>
      </c>
      <c r="H41" s="665">
        <v>6600</v>
      </c>
      <c r="I41" s="538" t="s">
        <v>2412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2413</v>
      </c>
      <c r="D43" s="535"/>
      <c r="E43" s="535"/>
      <c r="F43" s="535"/>
    </row>
    <row r="44" spans="1:10" x14ac:dyDescent="0.25">
      <c r="A44" s="110" t="s">
        <v>2414</v>
      </c>
      <c r="B44" s="110" t="s">
        <v>2415</v>
      </c>
      <c r="C44" s="118" t="s">
        <v>2375</v>
      </c>
      <c r="D44" s="118">
        <v>26</v>
      </c>
      <c r="E44" s="118">
        <v>11</v>
      </c>
      <c r="F44" s="118">
        <v>2003</v>
      </c>
      <c r="G44" s="118" t="s">
        <v>2366</v>
      </c>
      <c r="H44" s="538">
        <v>6000</v>
      </c>
      <c r="I44" s="540" t="s">
        <v>2376</v>
      </c>
      <c r="J44" s="110">
        <v>3320</v>
      </c>
    </row>
    <row r="45" spans="1:10" x14ac:dyDescent="0.25">
      <c r="A45" s="110" t="s">
        <v>2416</v>
      </c>
      <c r="B45" s="110" t="s">
        <v>2415</v>
      </c>
      <c r="C45" s="118" t="s">
        <v>2365</v>
      </c>
      <c r="D45" s="118">
        <v>28</v>
      </c>
      <c r="E45" s="118">
        <v>11</v>
      </c>
      <c r="F45" s="118">
        <v>2003</v>
      </c>
      <c r="G45" s="118" t="s">
        <v>2366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2417</v>
      </c>
      <c r="D47" s="535"/>
      <c r="E47" s="535"/>
      <c r="F47" s="535"/>
    </row>
    <row r="48" spans="1:10" x14ac:dyDescent="0.25">
      <c r="A48" s="110" t="s">
        <v>2418</v>
      </c>
      <c r="B48" s="110" t="s">
        <v>2539</v>
      </c>
      <c r="C48" s="118" t="s">
        <v>2375</v>
      </c>
      <c r="D48" s="118">
        <v>28</v>
      </c>
      <c r="E48" s="118">
        <v>11</v>
      </c>
      <c r="F48" s="118">
        <v>2003</v>
      </c>
      <c r="G48" s="118" t="s">
        <v>2366</v>
      </c>
      <c r="H48" s="665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2419</v>
      </c>
      <c r="D50" s="118"/>
      <c r="E50" s="118"/>
      <c r="F50" s="118"/>
    </row>
    <row r="51" spans="1:10" x14ac:dyDescent="0.25">
      <c r="A51" s="110" t="s">
        <v>2420</v>
      </c>
      <c r="B51" s="110" t="s">
        <v>2421</v>
      </c>
      <c r="C51" s="118" t="s">
        <v>2422</v>
      </c>
      <c r="D51" s="118">
        <v>27</v>
      </c>
      <c r="E51" s="118">
        <v>11</v>
      </c>
      <c r="F51" s="118">
        <v>2003</v>
      </c>
      <c r="G51" s="118" t="s">
        <v>2366</v>
      </c>
      <c r="H51" s="541">
        <v>18000</v>
      </c>
      <c r="I51" s="541"/>
      <c r="J51" s="110">
        <v>3321</v>
      </c>
    </row>
    <row r="52" spans="1:10" x14ac:dyDescent="0.25">
      <c r="A52" s="110" t="s">
        <v>2423</v>
      </c>
      <c r="B52" s="110" t="s">
        <v>2424</v>
      </c>
      <c r="C52" s="118" t="s">
        <v>2422</v>
      </c>
      <c r="D52" s="118">
        <v>26</v>
      </c>
      <c r="E52" s="118">
        <v>11</v>
      </c>
      <c r="F52" s="118">
        <v>2003</v>
      </c>
      <c r="G52" s="118" t="s">
        <v>2366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2425</v>
      </c>
      <c r="C54" s="535"/>
      <c r="D54" s="535"/>
      <c r="E54" s="535"/>
      <c r="F54" s="535"/>
      <c r="G54" s="535"/>
    </row>
    <row r="55" spans="1:10" x14ac:dyDescent="0.25">
      <c r="A55" s="110" t="s">
        <v>2426</v>
      </c>
      <c r="B55" s="110" t="s">
        <v>2427</v>
      </c>
      <c r="C55" s="118" t="s">
        <v>2428</v>
      </c>
      <c r="D55" s="118">
        <v>27</v>
      </c>
      <c r="E55" s="118">
        <v>11</v>
      </c>
      <c r="F55" s="118">
        <v>2003</v>
      </c>
      <c r="G55" s="118" t="s">
        <v>2366</v>
      </c>
      <c r="H55" s="541">
        <v>7000</v>
      </c>
      <c r="I55" s="542" t="s">
        <v>2429</v>
      </c>
      <c r="J55" s="110">
        <v>3418</v>
      </c>
    </row>
    <row r="56" spans="1:10" x14ac:dyDescent="0.25">
      <c r="A56" s="110" t="s">
        <v>2430</v>
      </c>
      <c r="B56" s="110" t="s">
        <v>2378</v>
      </c>
      <c r="C56" s="118" t="s">
        <v>2391</v>
      </c>
      <c r="D56" s="118">
        <v>27</v>
      </c>
      <c r="E56" s="118">
        <v>11</v>
      </c>
      <c r="F56" s="118">
        <v>2003</v>
      </c>
      <c r="G56" s="118" t="s">
        <v>2366</v>
      </c>
      <c r="H56" s="541">
        <v>5000</v>
      </c>
      <c r="I56" s="543" t="s">
        <v>2376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2431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>
        <v>436025</v>
      </c>
    </row>
    <row r="61" spans="1:10" ht="16.5" thickTop="1" x14ac:dyDescent="0.25">
      <c r="I61" s="541">
        <f>+H60-I60</f>
        <v>69396</v>
      </c>
    </row>
    <row r="62" spans="1:10" x14ac:dyDescent="0.25">
      <c r="A62" s="550" t="s">
        <v>2432</v>
      </c>
    </row>
    <row r="63" spans="1:10" x14ac:dyDescent="0.25">
      <c r="A63" s="110" t="s">
        <v>2433</v>
      </c>
    </row>
    <row r="69" spans="9:9" x14ac:dyDescent="0.25">
      <c r="I69" s="538">
        <f>6000+25500+600</f>
        <v>32100</v>
      </c>
    </row>
    <row r="70" spans="9:9" x14ac:dyDescent="0.25">
      <c r="I70" s="538">
        <v>37296</v>
      </c>
    </row>
    <row r="71" spans="9:9" x14ac:dyDescent="0.25">
      <c r="I71" s="538">
        <f>+I69+I70</f>
        <v>69396</v>
      </c>
    </row>
    <row r="72" spans="9:9" x14ac:dyDescent="0.25">
      <c r="I72" s="666">
        <f>+I61-I71</f>
        <v>0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H5" sqref="H5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7" t="s">
        <v>0</v>
      </c>
      <c r="B1" s="667"/>
      <c r="C1" s="667"/>
      <c r="D1" s="667"/>
      <c r="E1" s="667"/>
      <c r="F1" s="667"/>
      <c r="G1" s="667"/>
    </row>
    <row r="2" spans="1:11" ht="20.25" x14ac:dyDescent="0.3">
      <c r="A2" s="668" t="s">
        <v>2558</v>
      </c>
      <c r="B2" s="668"/>
      <c r="C2" s="668"/>
      <c r="D2" s="668"/>
      <c r="E2" s="668"/>
      <c r="F2" s="668"/>
      <c r="G2" s="668"/>
    </row>
    <row r="3" spans="1:11" x14ac:dyDescent="0.2">
      <c r="A3" s="684" t="str">
        <f>'Camaras Fotograficas y de Video'!A3:S3</f>
        <v>(Al 30 de Septiembre del 2017)</v>
      </c>
      <c r="B3" s="684"/>
      <c r="C3" s="684"/>
      <c r="D3" s="684"/>
      <c r="E3" s="684"/>
      <c r="F3" s="684"/>
      <c r="G3" s="684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72" t="s">
        <v>3</v>
      </c>
      <c r="D5" s="673"/>
      <c r="E5" s="673"/>
      <c r="F5" s="674"/>
      <c r="G5" s="378"/>
    </row>
    <row r="6" spans="1:11" ht="63" x14ac:dyDescent="0.2">
      <c r="A6" s="379" t="s">
        <v>7</v>
      </c>
      <c r="B6" s="481" t="s">
        <v>2355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Septiembre 2017</v>
      </c>
      <c r="F6" s="10" t="str">
        <f>+'Camaras Fotograficas y de Video'!$T$6</f>
        <v>Deprec. a Registrar Septiembre 2017</v>
      </c>
      <c r="G6" s="481" t="s">
        <v>2354</v>
      </c>
    </row>
    <row r="7" spans="1:11" x14ac:dyDescent="0.2">
      <c r="A7" s="526" t="s">
        <v>2690</v>
      </c>
      <c r="B7" s="527">
        <f>+'Camaras Fotograficas y de Video'!N50</f>
        <v>412228.27749999985</v>
      </c>
      <c r="C7" s="527">
        <f>+'Camaras Fotograficas y de Video'!Q50</f>
        <v>6220.9296250000016</v>
      </c>
      <c r="D7" s="527">
        <f>+'Camaras Fotograficas y de Video'!R50</f>
        <v>29153.47825</v>
      </c>
      <c r="E7" s="527">
        <f>+'Camaras Fotograficas y de Video'!S50</f>
        <v>80537.297541666689</v>
      </c>
      <c r="F7" s="527">
        <f>+'Camaras Fotograficas y de Video'!T50</f>
        <v>51383.819291666667</v>
      </c>
      <c r="G7" s="527">
        <f>+'Camaras Fotograficas y de Video'!U50</f>
        <v>331690.97995833319</v>
      </c>
      <c r="I7" s="527"/>
      <c r="K7" s="527"/>
    </row>
    <row r="8" spans="1:11" x14ac:dyDescent="0.2">
      <c r="A8" s="526" t="s">
        <v>2353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10655486.768333333</v>
      </c>
      <c r="F8" s="527">
        <f>+'Equipos de Transporte'!U25</f>
        <v>719312.6370000001</v>
      </c>
      <c r="G8" s="527">
        <f>+'Equipos de Transporte'!V25</f>
        <v>2477492.4516666667</v>
      </c>
      <c r="I8" s="527"/>
      <c r="K8" s="527"/>
    </row>
    <row r="9" spans="1:11" x14ac:dyDescent="0.2">
      <c r="A9" s="526" t="s">
        <v>2352</v>
      </c>
      <c r="B9" s="527">
        <f>+'Eq. Computos '!P440</f>
        <v>21090216.140831001</v>
      </c>
      <c r="C9" s="527">
        <f>+'Eq. Computos '!T440</f>
        <v>162716.12078888892</v>
      </c>
      <c r="D9" s="527">
        <f>+'Eq. Computos '!U440</f>
        <v>19780449.38239</v>
      </c>
      <c r="E9" s="527">
        <f>+'Eq. Computos '!V440</f>
        <v>21244193.536156662</v>
      </c>
      <c r="F9" s="527">
        <f>+'Eq. Computos '!W440</f>
        <v>1463744.1537666663</v>
      </c>
      <c r="G9" s="527">
        <f>+'Eq. Computos '!X440</f>
        <v>2282706.1291222228</v>
      </c>
      <c r="I9" s="527"/>
      <c r="K9" s="527"/>
    </row>
    <row r="10" spans="1:11" x14ac:dyDescent="0.2">
      <c r="A10" s="526" t="s">
        <v>2351</v>
      </c>
      <c r="B10" s="527">
        <f>+'Equipos Médicos'!N93</f>
        <v>904325.46000000008</v>
      </c>
      <c r="C10" s="527">
        <f>+'Equipos Médicos'!P93</f>
        <v>2241.7000000000012</v>
      </c>
      <c r="D10" s="527">
        <f>+'Equipos Médicos'!Q93</f>
        <v>888580.56</v>
      </c>
      <c r="E10" s="527">
        <f>+'Equipos Médicos'!R93</f>
        <v>904272.46000000008</v>
      </c>
      <c r="F10" s="527">
        <f>+'Equipos Médicos'!S93</f>
        <v>15691.899999999998</v>
      </c>
      <c r="G10" s="527">
        <f>+'Equipos Médicos'!T93</f>
        <v>52.999999999961346</v>
      </c>
      <c r="I10" s="527"/>
      <c r="K10" s="527"/>
    </row>
    <row r="11" spans="1:11" x14ac:dyDescent="0.2">
      <c r="A11" s="526" t="s">
        <v>2350</v>
      </c>
      <c r="B11" s="527">
        <f>+'Equipos de Comunicaciones'!M109</f>
        <v>4721698.4984499989</v>
      </c>
      <c r="C11" s="527">
        <f>+'Equipos de Comunicaciones'!O109</f>
        <v>80475.724091944445</v>
      </c>
      <c r="D11" s="527">
        <f>+'Equipos de Comunicaciones'!P109</f>
        <v>3528202.8102908302</v>
      </c>
      <c r="E11" s="527">
        <f>+'Equipos de Comunicaciones'!Q109</f>
        <v>4096379.5104961102</v>
      </c>
      <c r="F11" s="527">
        <f>+'Equipos de Comunicaciones'!R109</f>
        <v>568176.70020527777</v>
      </c>
      <c r="G11" s="527">
        <f>+'Equipos de Comunicaciones'!S109</f>
        <v>625319.98795388918</v>
      </c>
      <c r="I11" s="527"/>
      <c r="K11" s="527"/>
    </row>
    <row r="12" spans="1:11" x14ac:dyDescent="0.2">
      <c r="A12" s="526" t="s">
        <v>2349</v>
      </c>
      <c r="B12" s="527">
        <f>+'Eq. y Muebles de Ofic.'!N1000</f>
        <v>9367820.1305548176</v>
      </c>
      <c r="C12" s="527">
        <f>+'Eq. y Muebles de Ofic.'!R1000</f>
        <v>71492.993076845698</v>
      </c>
      <c r="D12" s="527">
        <f>+'Eq. y Muebles de Ofic.'!S1000</f>
        <v>6383698.89783742</v>
      </c>
      <c r="E12" s="527">
        <f>+'Eq. y Muebles de Ofic.'!T1000</f>
        <v>6663608.7795262262</v>
      </c>
      <c r="F12" s="527">
        <f>+'Eq. y Muebles de Ofic.'!U1000</f>
        <v>453935.96810827812</v>
      </c>
      <c r="G12" s="527">
        <f>+'Eq. y Muebles de Ofic.'!V1000</f>
        <v>2704211.35102859</v>
      </c>
      <c r="I12" s="527"/>
      <c r="K12" s="527"/>
    </row>
    <row r="13" spans="1:11" x14ac:dyDescent="0.2">
      <c r="A13" s="526" t="s">
        <v>2633</v>
      </c>
      <c r="B13" s="527">
        <f>+Electrodomésticos!N17</f>
        <v>59319.99</v>
      </c>
      <c r="C13" s="527">
        <f>+Electrodomésticos!Q17</f>
        <v>494.27491666666674</v>
      </c>
      <c r="D13" s="527">
        <f>+Electrodomésticos!R17</f>
        <v>1412.6165000000001</v>
      </c>
      <c r="E13" s="527">
        <f>+Electrodomésticos!S17</f>
        <v>4517.7240833333335</v>
      </c>
      <c r="F13" s="527">
        <f>+Electrodomésticos!T17</f>
        <v>3105.107583333333</v>
      </c>
      <c r="G13" s="527">
        <f>+Electrodomésticos!U17</f>
        <v>54802.265916666671</v>
      </c>
      <c r="I13" s="527"/>
      <c r="K13" s="527"/>
    </row>
    <row r="14" spans="1:11" x14ac:dyDescent="0.2">
      <c r="A14" s="526" t="s">
        <v>2712</v>
      </c>
      <c r="B14" s="527">
        <f>+'Sistema Aire Acondicionado'!N51</f>
        <v>1311443.6638129756</v>
      </c>
      <c r="C14" s="527">
        <f>+'Sistema Aire Acondicionado'!Q51</f>
        <v>8002.7105317747983</v>
      </c>
      <c r="D14" s="527">
        <f>+'Sistema Aire Acondicionado'!R51</f>
        <v>845410.97628059704</v>
      </c>
      <c r="E14" s="527">
        <f>+'Sistema Aire Acondicionado'!S51</f>
        <v>910735.28964990331</v>
      </c>
      <c r="F14" s="527">
        <f>+'Sistema Aire Acondicionado'!T51</f>
        <v>65324.313369306517</v>
      </c>
      <c r="G14" s="527">
        <f>+'Sistema Aire Acondicionado'!U51</f>
        <v>411189.81016307243</v>
      </c>
      <c r="I14" s="527"/>
      <c r="K14" s="527"/>
    </row>
    <row r="15" spans="1:11" x14ac:dyDescent="0.2">
      <c r="A15" s="526" t="s">
        <v>2771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2208436.2984166667</v>
      </c>
      <c r="F15" s="527">
        <f>+'Equipos de Generación Eléctrica'!T33</f>
        <v>248968.38574999984</v>
      </c>
      <c r="G15" s="527">
        <f>+'Equipos de Generación Eléctrica'!U33</f>
        <v>1194170.5115833336</v>
      </c>
      <c r="I15" s="527"/>
      <c r="K15" s="527"/>
    </row>
    <row r="16" spans="1:11" x14ac:dyDescent="0.2">
      <c r="A16" s="526" t="s">
        <v>2348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68921.885416666672</v>
      </c>
      <c r="F16" s="527">
        <f>+'Equipos Varios'!T21</f>
        <v>11231.37225</v>
      </c>
      <c r="G16" s="527">
        <f>+'Equipos Varios'!U21</f>
        <v>35793.804583333331</v>
      </c>
      <c r="I16" s="527"/>
      <c r="K16" s="527"/>
    </row>
    <row r="17" spans="1:11" x14ac:dyDescent="0.2">
      <c r="B17" s="531">
        <f>SUM(B7:B16)</f>
        <v>54881349.881148793</v>
      </c>
      <c r="C17" s="531">
        <f t="shared" ref="C17:G17" si="0">SUM(C7:C16)</f>
        <v>441088.05053112056</v>
      </c>
      <c r="D17" s="531">
        <f t="shared" si="0"/>
        <v>43810410.674548849</v>
      </c>
      <c r="E17" s="531">
        <f t="shared" si="0"/>
        <v>46837089.549620569</v>
      </c>
      <c r="F17" s="531">
        <f t="shared" si="0"/>
        <v>3600874.3573245285</v>
      </c>
      <c r="G17" s="531">
        <f t="shared" si="0"/>
        <v>10117430.291976109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2347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2346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12276399.399600001</v>
      </c>
      <c r="F21" s="530">
        <f>+Edificaciones!Q7</f>
        <v>598848.75119999982</v>
      </c>
      <c r="G21" s="530">
        <f>Edificaciones!R7</f>
        <v>32637257.940400004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2345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f>+'Obras de Arte'!H60</f>
        <v>505421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2344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2343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168938961.19114879</v>
      </c>
      <c r="C31" s="529">
        <f t="shared" si="1"/>
        <v>892181.93193112058</v>
      </c>
      <c r="D31" s="529">
        <f>+D17+D19+D21+D24+D27+D29</f>
        <v>56983645.00294885</v>
      </c>
      <c r="E31" s="529">
        <f t="shared" si="1"/>
        <v>59489726.736720569</v>
      </c>
      <c r="F31" s="529">
        <f t="shared" si="1"/>
        <v>4199723.1085245283</v>
      </c>
      <c r="G31" s="529">
        <f t="shared" si="1"/>
        <v>110026720.73487611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G16" activePane="bottomRight" state="frozen"/>
      <selection sqref="A1:S2"/>
      <selection pane="topRight" sqref="A1:S2"/>
      <selection pane="bottomLeft" sqref="A1:S2"/>
      <selection pane="bottomRight" activeCell="F22" sqref="F22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</row>
    <row r="2" spans="1:24" s="422" customFormat="1" ht="20.25" x14ac:dyDescent="0.3">
      <c r="A2" s="676" t="s">
        <v>2178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</row>
    <row r="3" spans="1:24" s="423" customFormat="1" ht="20.25" x14ac:dyDescent="0.3">
      <c r="A3" s="675" t="str">
        <f>'Camaras Fotograficas y de Video'!A3:S3</f>
        <v>(Al 30 de Septiembre del 2017)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43008</v>
      </c>
    </row>
    <row r="5" spans="1:24" x14ac:dyDescent="0.25">
      <c r="H5" s="677" t="s">
        <v>2</v>
      </c>
      <c r="I5" s="678"/>
      <c r="J5" s="679"/>
      <c r="R5" s="672" t="s">
        <v>3</v>
      </c>
      <c r="S5" s="673"/>
      <c r="T5" s="673"/>
      <c r="U5" s="674"/>
      <c r="X5" s="44"/>
    </row>
    <row r="6" spans="1:24" s="11" customFormat="1" ht="63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Septiembre 2017</v>
      </c>
      <c r="U6" s="10" t="str">
        <f>+'Camaras Fotograficas y de Video'!$T$6</f>
        <v>Deprec. a Registrar Septiembre 2017</v>
      </c>
      <c r="V6" s="128" t="s">
        <v>23</v>
      </c>
      <c r="X6" s="385" t="s">
        <v>25</v>
      </c>
    </row>
    <row r="7" spans="1:24" x14ac:dyDescent="0.25">
      <c r="A7" s="77" t="s">
        <v>2179</v>
      </c>
      <c r="B7" s="74" t="s">
        <v>2613</v>
      </c>
      <c r="C7" s="77" t="s">
        <v>2180</v>
      </c>
      <c r="D7" s="77" t="s">
        <v>2616</v>
      </c>
      <c r="E7" s="7" t="s">
        <v>2181</v>
      </c>
      <c r="F7" s="77" t="s">
        <v>2182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2183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2184</v>
      </c>
      <c r="B8" s="430" t="s">
        <v>2617</v>
      </c>
      <c r="C8" s="77" t="s">
        <v>2180</v>
      </c>
      <c r="D8" s="77" t="s">
        <v>2618</v>
      </c>
      <c r="E8" s="77" t="s">
        <v>2185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2183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2186</v>
      </c>
      <c r="B9" s="74" t="s">
        <v>2612</v>
      </c>
      <c r="C9" s="77" t="s">
        <v>2180</v>
      </c>
      <c r="D9" s="77" t="s">
        <v>2611</v>
      </c>
      <c r="E9" s="77" t="s">
        <v>2187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2183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2188</v>
      </c>
      <c r="B10" s="74" t="s">
        <v>2612</v>
      </c>
      <c r="C10" s="77" t="s">
        <v>2180</v>
      </c>
      <c r="D10" s="77" t="s">
        <v>2611</v>
      </c>
      <c r="E10" s="77" t="s">
        <v>2189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2183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2612</v>
      </c>
      <c r="C11" s="77" t="s">
        <v>2619</v>
      </c>
      <c r="D11" s="77" t="s">
        <v>2624</v>
      </c>
      <c r="E11" s="77" t="s">
        <v>2620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2183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2621</v>
      </c>
      <c r="C12" s="77" t="s">
        <v>2622</v>
      </c>
      <c r="D12" s="77" t="s">
        <v>2623</v>
      </c>
      <c r="E12" s="77" t="s">
        <v>2625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2183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2614</v>
      </c>
      <c r="C13" s="77" t="s">
        <v>2190</v>
      </c>
      <c r="D13" s="77" t="s">
        <v>2191</v>
      </c>
      <c r="F13" s="74" t="s">
        <v>2192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2183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2614</v>
      </c>
      <c r="C14" s="77" t="s">
        <v>2190</v>
      </c>
      <c r="D14" s="77" t="s">
        <v>2191</v>
      </c>
      <c r="F14" s="74" t="s">
        <v>2192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2183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2615</v>
      </c>
      <c r="C15" s="7" t="s">
        <v>2180</v>
      </c>
      <c r="D15" s="7" t="s">
        <v>2611</v>
      </c>
      <c r="F15" s="566"/>
      <c r="H15" s="635"/>
      <c r="I15" s="635"/>
      <c r="J15" s="633"/>
      <c r="M15" s="7" t="s">
        <v>2183</v>
      </c>
      <c r="N15" s="445">
        <v>1128390.1399999999</v>
      </c>
      <c r="O15" s="636" t="s">
        <v>2193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2194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2195</v>
      </c>
      <c r="C18" s="77" t="s">
        <v>2196</v>
      </c>
      <c r="D18" s="77" t="s">
        <v>2197</v>
      </c>
      <c r="E18" s="77" t="s">
        <v>2198</v>
      </c>
      <c r="F18" s="74" t="s">
        <v>2199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2200</v>
      </c>
      <c r="M18" s="77" t="s">
        <v>2183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882352.1166666667</v>
      </c>
      <c r="U18" s="15">
        <f>T18-S18</f>
        <v>193687.05000000005</v>
      </c>
      <c r="V18" s="6">
        <f>N18-T18</f>
        <v>408895.8833333333</v>
      </c>
      <c r="X18" s="43">
        <f>IF((DATEDIF(G18,X$4,"m"))&gt;=60,60,(DATEDIF(G18,X$4,"m")))</f>
        <v>41</v>
      </c>
    </row>
    <row r="19" spans="2:24" ht="31.5" x14ac:dyDescent="0.25">
      <c r="B19" s="52" t="s">
        <v>2195</v>
      </c>
      <c r="C19" s="77" t="s">
        <v>2196</v>
      </c>
      <c r="D19" s="77" t="s">
        <v>2197</v>
      </c>
      <c r="E19" s="77" t="s">
        <v>2201</v>
      </c>
      <c r="F19" s="74" t="s">
        <v>2199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2202</v>
      </c>
      <c r="M19" s="77" t="s">
        <v>2183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882352.1166666667</v>
      </c>
      <c r="U19" s="15">
        <f>T19-S19</f>
        <v>193687.05000000005</v>
      </c>
      <c r="V19" s="6">
        <f>N19-T19</f>
        <v>408895.8833333333</v>
      </c>
      <c r="X19" s="43">
        <f>IF((DATEDIF(G19,X$4,"m"))&gt;=60,60,(DATEDIF(G19,X$4,"m")))</f>
        <v>41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1764704.2333333334</v>
      </c>
      <c r="U20" s="435">
        <f>SUM(U18:U19)</f>
        <v>387374.10000000009</v>
      </c>
      <c r="V20" s="435">
        <f>SUM(V18:V19)</f>
        <v>817791.7666666666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2645</v>
      </c>
      <c r="C22" s="77" t="s">
        <v>2646</v>
      </c>
      <c r="D22" s="77" t="s">
        <v>2647</v>
      </c>
      <c r="E22" s="77" t="s">
        <v>2648</v>
      </c>
      <c r="F22" s="74" t="s">
        <v>2649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2650</v>
      </c>
      <c r="M22" s="77" t="s">
        <v>2183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553230.89500000002</v>
      </c>
      <c r="U22" s="15">
        <f>T22-S22</f>
        <v>331938.53700000001</v>
      </c>
      <c r="V22" s="6">
        <f>N22-T22</f>
        <v>1659693.6850000001</v>
      </c>
      <c r="X22" s="43">
        <f>IF((DATEDIF(G22,X$4,"m"))&gt;=60,60,(DATEDIF(G22,X$4,"m")))</f>
        <v>15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553230.89500000002</v>
      </c>
      <c r="U23" s="435">
        <f t="shared" ref="U23:V23" si="10">SUM(U22)</f>
        <v>331938.53700000001</v>
      </c>
      <c r="V23" s="435">
        <f t="shared" si="10"/>
        <v>1659693.6850000001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10655486.768333333</v>
      </c>
      <c r="U25" s="435">
        <f>+U16+U20+U23</f>
        <v>719312.6370000001</v>
      </c>
      <c r="V25" s="435">
        <f>+V16+V20+V23</f>
        <v>2477492.4516666667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87"/>
  <sheetViews>
    <sheetView zoomScale="85" zoomScaleNormal="85" workbookViewId="0">
      <pane xSplit="4" ySplit="6" topLeftCell="J425" activePane="bottomRight" state="frozen"/>
      <selection pane="topRight" activeCell="C1" sqref="C1"/>
      <selection pane="bottomLeft" activeCell="A6" sqref="A6"/>
      <selection pane="bottomRight" activeCell="T441" sqref="T441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</row>
    <row r="2" spans="1:29" s="1" customFormat="1" ht="20.25" x14ac:dyDescent="0.3">
      <c r="A2" s="681" t="s">
        <v>1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</row>
    <row r="3" spans="1:29" s="1" customFormat="1" x14ac:dyDescent="0.25">
      <c r="A3" s="682" t="str">
        <f>+'Camaras Fotograficas y de Video'!A3:U3</f>
        <v>(Al 30 de Septiembre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43008</v>
      </c>
    </row>
    <row r="5" spans="1:29" x14ac:dyDescent="0.25">
      <c r="J5" s="683" t="s">
        <v>2</v>
      </c>
      <c r="K5" s="683"/>
      <c r="L5" s="683"/>
      <c r="T5" s="672" t="s">
        <v>3</v>
      </c>
      <c r="U5" s="673"/>
      <c r="V5" s="673"/>
      <c r="W5" s="674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Septiembre 2017</v>
      </c>
      <c r="W6" s="10" t="str">
        <f>+'Camaras Fotograficas y de Video'!$T$6</f>
        <v>Deprec. a Registrar Septiembre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2756</v>
      </c>
      <c r="C67" s="4" t="s">
        <v>2757</v>
      </c>
      <c r="D67" s="4" t="s">
        <v>205</v>
      </c>
      <c r="E67" s="4" t="s">
        <v>28</v>
      </c>
      <c r="F67" s="4" t="s">
        <v>206</v>
      </c>
      <c r="G67" s="4" t="s">
        <v>2758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2752</v>
      </c>
      <c r="E199" s="75" t="s">
        <v>475</v>
      </c>
      <c r="F199" s="79" t="s">
        <v>2753</v>
      </c>
      <c r="G199" s="75"/>
      <c r="H199" s="75" t="s">
        <v>2754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2755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>(((P318)-1)/3)/12</f>
        <v>8197.9527777777785</v>
      </c>
      <c r="U318" s="5">
        <v>213146.77222222224</v>
      </c>
      <c r="V318" s="76">
        <f>T318*AB318</f>
        <v>286928.34722222225</v>
      </c>
      <c r="W318" s="76">
        <f>+V318-U318</f>
        <v>73781.575000000012</v>
      </c>
      <c r="X318" s="76">
        <f>P318-V318</f>
        <v>8198.9527777777403</v>
      </c>
      <c r="Y318" s="103" t="s">
        <v>636</v>
      </c>
      <c r="AB318" s="66">
        <f>IF((DATEDIF(I318,AB$4,"m"))&gt;=36,36,(DATEDIF(I318,AB$4,"m")))</f>
        <v>35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8197.9527777777785</v>
      </c>
      <c r="U319" s="112">
        <v>213146.77222222224</v>
      </c>
      <c r="V319" s="112">
        <f>SUM(V318)</f>
        <v>286928.34722222225</v>
      </c>
      <c r="W319" s="112">
        <f>SUM(W318)</f>
        <v>73781.575000000012</v>
      </c>
      <c r="X319" s="112">
        <f>SUM(X318)</f>
        <v>8198.9527777777403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9871.8055555555566</v>
      </c>
      <c r="W321" s="76">
        <f>+V321-U321</f>
        <v>2613.1250000000009</v>
      </c>
      <c r="X321" s="76">
        <f>P321-V321</f>
        <v>581.69444444444343</v>
      </c>
      <c r="Y321" s="33" t="s">
        <v>641</v>
      </c>
      <c r="AB321" s="66">
        <f>IF((DATEDIF(I321,AB$4,"m"))&gt;=36,36,(DATEDIF(I321,AB$4,"m")))</f>
        <v>34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9871.8055555555566</v>
      </c>
      <c r="W322" s="112">
        <f>SUM(W320:W321)</f>
        <v>2613.1250000000009</v>
      </c>
      <c r="X322" s="112">
        <f>SUM(X320:X321)</f>
        <v>581.69444444444343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8488.3000000000011</v>
      </c>
      <c r="U324" s="577">
        <v>220405.4527777778</v>
      </c>
      <c r="V324" s="577">
        <f>+V319+V322</f>
        <v>296800.15277777781</v>
      </c>
      <c r="W324" s="577">
        <f>+W319+W322</f>
        <v>76394.700000000012</v>
      </c>
      <c r="X324" s="577">
        <f>+X319+X322</f>
        <v>8780.6472222221837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4">+P315+P324</f>
        <v>15537938.592431</v>
      </c>
      <c r="Q326" s="28"/>
      <c r="R326" s="28"/>
      <c r="S326" s="28"/>
      <c r="T326" s="85">
        <f>+T315+T324</f>
        <v>8488.3000000000011</v>
      </c>
      <c r="U326" s="85">
        <v>17889182.769656666</v>
      </c>
      <c r="V326" s="85">
        <f t="shared" ref="V326:X326" si="45">+V315+V324</f>
        <v>17965577.469656665</v>
      </c>
      <c r="W326" s="85">
        <f t="shared" si="45"/>
        <v>76394.700000000012</v>
      </c>
      <c r="X326" s="85">
        <f t="shared" si="45"/>
        <v>9044.647222222362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2450</v>
      </c>
      <c r="E328" s="96"/>
      <c r="F328" s="96" t="s">
        <v>2451</v>
      </c>
      <c r="G328" s="96" t="s">
        <v>2452</v>
      </c>
      <c r="H328" s="96" t="s">
        <v>2453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2454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115800.37333333334</v>
      </c>
      <c r="W328" s="76">
        <f>+V328-U328</f>
        <v>32568.854999999996</v>
      </c>
      <c r="X328" s="76">
        <f>P328-V328</f>
        <v>14476.046666666662</v>
      </c>
      <c r="Y328" s="103" t="s">
        <v>636</v>
      </c>
      <c r="AB328" s="66">
        <f>IF((DATEDIF(I328,AB$4,"m"))&gt;=36,36,(DATEDIF(I328,AB$4,"m")))</f>
        <v>32</v>
      </c>
    </row>
    <row r="329" spans="1:28" s="110" customFormat="1" x14ac:dyDescent="0.25">
      <c r="A329" s="97"/>
      <c r="B329" s="97"/>
      <c r="C329" s="97"/>
      <c r="D329" s="576" t="s">
        <v>2455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115800.37333333334</v>
      </c>
      <c r="W329" s="112">
        <f>SUM(W328)</f>
        <v>32568.854999999996</v>
      </c>
      <c r="X329" s="112">
        <f>SUM(X328)</f>
        <v>14476.046666666662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2460</v>
      </c>
      <c r="E331" s="96" t="s">
        <v>2461</v>
      </c>
      <c r="F331" s="96" t="s">
        <v>2462</v>
      </c>
      <c r="G331" s="96" t="s">
        <v>2463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2464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23659.888888888887</v>
      </c>
      <c r="W331" s="76">
        <f>+V331-U331</f>
        <v>6869</v>
      </c>
      <c r="X331" s="76">
        <f>P331-V331</f>
        <v>3817.1111111111131</v>
      </c>
      <c r="Y331" s="103"/>
      <c r="AB331" s="66">
        <f>IF((DATEDIF(I331,AB$4,"m"))&gt;=36,36,(DATEDIF(I331,AB$4,"m")))</f>
        <v>31</v>
      </c>
    </row>
    <row r="332" spans="1:28" s="110" customFormat="1" x14ac:dyDescent="0.25">
      <c r="A332" s="97"/>
      <c r="B332" s="97"/>
      <c r="C332" s="97"/>
      <c r="D332" s="576" t="s">
        <v>2465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23659.888888888887</v>
      </c>
      <c r="W332" s="112">
        <f>SUM(W331)</f>
        <v>6869</v>
      </c>
      <c r="X332" s="112">
        <f>SUM(X331)</f>
        <v>3817.1111111111131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2466</v>
      </c>
      <c r="E334" s="96"/>
      <c r="F334" s="96" t="s">
        <v>2467</v>
      </c>
      <c r="G334" s="96"/>
      <c r="H334" s="40" t="s">
        <v>2468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2469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247619.15</v>
      </c>
      <c r="W334" s="76">
        <f>+V334-U334</f>
        <v>74285.744999999995</v>
      </c>
      <c r="X334" s="76">
        <f>P334-V334</f>
        <v>49524.829999999987</v>
      </c>
      <c r="Y334" s="103"/>
      <c r="AB334" s="66">
        <f t="shared" ref="AB334:AB365" si="46">IF((DATEDIF(I334,AB$4,"m"))&gt;=36,36,(DATEDIF(I334,AB$4,"m")))</f>
        <v>30</v>
      </c>
    </row>
    <row r="335" spans="1:28" s="102" customFormat="1" ht="14.25" customHeight="1" x14ac:dyDescent="0.25">
      <c r="A335" s="96"/>
      <c r="B335" s="96"/>
      <c r="C335" s="96"/>
      <c r="D335" s="7" t="s">
        <v>2470</v>
      </c>
      <c r="E335" s="96" t="s">
        <v>43</v>
      </c>
      <c r="F335" s="96" t="s">
        <v>2471</v>
      </c>
      <c r="G335" s="200" t="s">
        <v>2472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2473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33981.083333333336</v>
      </c>
      <c r="W335" s="76">
        <f>+V335-U335</f>
        <v>10194.325000000001</v>
      </c>
      <c r="X335" s="76">
        <f>P335-V335</f>
        <v>6797.2166666666672</v>
      </c>
      <c r="Y335" s="103"/>
      <c r="AB335" s="66">
        <f t="shared" si="46"/>
        <v>30</v>
      </c>
    </row>
    <row r="336" spans="1:28" s="102" customFormat="1" ht="14.25" customHeight="1" x14ac:dyDescent="0.25">
      <c r="A336" s="96"/>
      <c r="B336" s="96"/>
      <c r="C336" s="96"/>
      <c r="D336" s="7" t="s">
        <v>2470</v>
      </c>
      <c r="E336" s="96" t="s">
        <v>43</v>
      </c>
      <c r="F336" s="96" t="s">
        <v>2471</v>
      </c>
      <c r="G336" s="200" t="s">
        <v>2474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2473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7">(((P336)-1)/3)/12</f>
        <v>1132.7027777777778</v>
      </c>
      <c r="U336" s="5">
        <v>23786.758333333335</v>
      </c>
      <c r="V336" s="76">
        <f t="shared" ref="V336:V365" si="48">T336*AB336</f>
        <v>33981.083333333336</v>
      </c>
      <c r="W336" s="76">
        <f t="shared" ref="W336:W365" si="49">+V336-U336</f>
        <v>10194.325000000001</v>
      </c>
      <c r="X336" s="76">
        <f t="shared" ref="X336:X365" si="50">P336-V336</f>
        <v>6797.2166666666672</v>
      </c>
      <c r="Y336" s="103"/>
      <c r="AB336" s="66">
        <f t="shared" si="46"/>
        <v>30</v>
      </c>
    </row>
    <row r="337" spans="1:28" s="102" customFormat="1" ht="14.25" customHeight="1" x14ac:dyDescent="0.25">
      <c r="A337" s="96"/>
      <c r="B337" s="96"/>
      <c r="C337" s="96"/>
      <c r="D337" s="7" t="s">
        <v>2470</v>
      </c>
      <c r="E337" s="96" t="s">
        <v>43</v>
      </c>
      <c r="F337" s="96" t="s">
        <v>2471</v>
      </c>
      <c r="G337" s="200" t="s">
        <v>2475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2473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7"/>
        <v>1132.7027777777778</v>
      </c>
      <c r="U337" s="5">
        <v>23786.758333333335</v>
      </c>
      <c r="V337" s="76">
        <f t="shared" si="48"/>
        <v>33981.083333333336</v>
      </c>
      <c r="W337" s="76">
        <f t="shared" si="49"/>
        <v>10194.325000000001</v>
      </c>
      <c r="X337" s="76">
        <f t="shared" si="50"/>
        <v>6797.2166666666672</v>
      </c>
      <c r="Y337" s="103"/>
      <c r="AB337" s="66">
        <f t="shared" si="46"/>
        <v>30</v>
      </c>
    </row>
    <row r="338" spans="1:28" s="102" customFormat="1" ht="14.25" customHeight="1" x14ac:dyDescent="0.25">
      <c r="A338" s="96"/>
      <c r="B338" s="96"/>
      <c r="C338" s="96"/>
      <c r="D338" s="7" t="s">
        <v>2470</v>
      </c>
      <c r="E338" s="96" t="s">
        <v>43</v>
      </c>
      <c r="F338" s="96" t="s">
        <v>2471</v>
      </c>
      <c r="G338" s="200" t="s">
        <v>2476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2473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7"/>
        <v>1132.7027777777778</v>
      </c>
      <c r="U338" s="5">
        <v>23786.758333333335</v>
      </c>
      <c r="V338" s="76">
        <f t="shared" si="48"/>
        <v>33981.083333333336</v>
      </c>
      <c r="W338" s="76">
        <f t="shared" si="49"/>
        <v>10194.325000000001</v>
      </c>
      <c r="X338" s="76">
        <f t="shared" si="50"/>
        <v>6797.2166666666672</v>
      </c>
      <c r="Y338" s="103"/>
      <c r="AB338" s="66">
        <f t="shared" si="46"/>
        <v>30</v>
      </c>
    </row>
    <row r="339" spans="1:28" s="102" customFormat="1" ht="14.25" customHeight="1" x14ac:dyDescent="0.25">
      <c r="A339" s="96"/>
      <c r="B339" s="96"/>
      <c r="C339" s="96"/>
      <c r="D339" s="7" t="s">
        <v>2470</v>
      </c>
      <c r="E339" s="96" t="s">
        <v>43</v>
      </c>
      <c r="F339" s="96" t="s">
        <v>2471</v>
      </c>
      <c r="G339" s="200" t="s">
        <v>2477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2473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7"/>
        <v>1132.7027777777778</v>
      </c>
      <c r="U339" s="5">
        <v>23786.758333333335</v>
      </c>
      <c r="V339" s="76">
        <f t="shared" si="48"/>
        <v>33981.083333333336</v>
      </c>
      <c r="W339" s="76">
        <f t="shared" si="49"/>
        <v>10194.325000000001</v>
      </c>
      <c r="X339" s="76">
        <f t="shared" si="50"/>
        <v>6797.2166666666672</v>
      </c>
      <c r="Y339" s="103"/>
      <c r="AB339" s="66">
        <f t="shared" si="46"/>
        <v>30</v>
      </c>
    </row>
    <row r="340" spans="1:28" s="102" customFormat="1" ht="14.25" customHeight="1" x14ac:dyDescent="0.25">
      <c r="A340" s="96"/>
      <c r="B340" s="96"/>
      <c r="C340" s="96"/>
      <c r="D340" s="7" t="s">
        <v>2470</v>
      </c>
      <c r="E340" s="96" t="s">
        <v>43</v>
      </c>
      <c r="F340" s="96" t="s">
        <v>2471</v>
      </c>
      <c r="G340" s="200" t="s">
        <v>2478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2473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7"/>
        <v>1132.7027777777778</v>
      </c>
      <c r="U340" s="5">
        <v>23786.758333333335</v>
      </c>
      <c r="V340" s="76">
        <f t="shared" si="48"/>
        <v>33981.083333333336</v>
      </c>
      <c r="W340" s="76">
        <f t="shared" si="49"/>
        <v>10194.325000000001</v>
      </c>
      <c r="X340" s="76">
        <f t="shared" si="50"/>
        <v>6797.2166666666672</v>
      </c>
      <c r="Y340" s="103"/>
      <c r="AB340" s="66">
        <f t="shared" si="46"/>
        <v>30</v>
      </c>
    </row>
    <row r="341" spans="1:28" s="102" customFormat="1" ht="14.25" customHeight="1" x14ac:dyDescent="0.25">
      <c r="A341" s="96"/>
      <c r="B341" s="96"/>
      <c r="C341" s="96"/>
      <c r="D341" s="7" t="s">
        <v>2470</v>
      </c>
      <c r="E341" s="96" t="s">
        <v>43</v>
      </c>
      <c r="F341" s="96" t="s">
        <v>2471</v>
      </c>
      <c r="G341" s="200" t="s">
        <v>2479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2473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7"/>
        <v>1132.7027777777778</v>
      </c>
      <c r="U341" s="5">
        <v>23786.758333333335</v>
      </c>
      <c r="V341" s="76">
        <f t="shared" si="48"/>
        <v>33981.083333333336</v>
      </c>
      <c r="W341" s="76">
        <f t="shared" si="49"/>
        <v>10194.325000000001</v>
      </c>
      <c r="X341" s="76">
        <f t="shared" si="50"/>
        <v>6797.2166666666672</v>
      </c>
      <c r="Y341" s="103"/>
      <c r="AB341" s="66">
        <f t="shared" si="46"/>
        <v>30</v>
      </c>
    </row>
    <row r="342" spans="1:28" s="102" customFormat="1" ht="14.25" customHeight="1" x14ac:dyDescent="0.25">
      <c r="A342" s="96"/>
      <c r="B342" s="96"/>
      <c r="C342" s="96"/>
      <c r="D342" s="7" t="s">
        <v>2470</v>
      </c>
      <c r="E342" s="96" t="s">
        <v>43</v>
      </c>
      <c r="F342" s="96" t="s">
        <v>2471</v>
      </c>
      <c r="G342" s="200" t="s">
        <v>2480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2473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7"/>
        <v>1132.7027777777778</v>
      </c>
      <c r="U342" s="5">
        <v>23786.758333333335</v>
      </c>
      <c r="V342" s="76">
        <f t="shared" si="48"/>
        <v>33981.083333333336</v>
      </c>
      <c r="W342" s="76">
        <f t="shared" si="49"/>
        <v>10194.325000000001</v>
      </c>
      <c r="X342" s="76">
        <f t="shared" si="50"/>
        <v>6797.2166666666672</v>
      </c>
      <c r="Y342" s="103"/>
      <c r="AB342" s="66">
        <f t="shared" si="46"/>
        <v>30</v>
      </c>
    </row>
    <row r="343" spans="1:28" s="102" customFormat="1" ht="14.25" customHeight="1" x14ac:dyDescent="0.25">
      <c r="A343" s="96"/>
      <c r="B343" s="96"/>
      <c r="C343" s="96"/>
      <c r="D343" s="7" t="s">
        <v>2470</v>
      </c>
      <c r="E343" s="96" t="s">
        <v>43</v>
      </c>
      <c r="F343" s="96" t="s">
        <v>2471</v>
      </c>
      <c r="G343" s="200" t="s">
        <v>2481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2473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7"/>
        <v>1132.7027777777778</v>
      </c>
      <c r="U343" s="5">
        <v>23786.758333333335</v>
      </c>
      <c r="V343" s="76">
        <f t="shared" si="48"/>
        <v>33981.083333333336</v>
      </c>
      <c r="W343" s="76">
        <f t="shared" si="49"/>
        <v>10194.325000000001</v>
      </c>
      <c r="X343" s="76">
        <f t="shared" si="50"/>
        <v>6797.2166666666672</v>
      </c>
      <c r="Y343" s="103"/>
      <c r="AB343" s="66">
        <f t="shared" si="46"/>
        <v>30</v>
      </c>
    </row>
    <row r="344" spans="1:28" s="102" customFormat="1" ht="14.25" customHeight="1" x14ac:dyDescent="0.25">
      <c r="A344" s="96"/>
      <c r="B344" s="96"/>
      <c r="C344" s="96"/>
      <c r="D344" s="7" t="s">
        <v>2470</v>
      </c>
      <c r="E344" s="96" t="s">
        <v>43</v>
      </c>
      <c r="F344" s="96" t="s">
        <v>2471</v>
      </c>
      <c r="G344" s="200" t="s">
        <v>2482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2473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7"/>
        <v>1132.7027777777778</v>
      </c>
      <c r="U344" s="5">
        <v>23786.758333333335</v>
      </c>
      <c r="V344" s="76">
        <f t="shared" si="48"/>
        <v>33981.083333333336</v>
      </c>
      <c r="W344" s="76">
        <f t="shared" si="49"/>
        <v>10194.325000000001</v>
      </c>
      <c r="X344" s="76">
        <f t="shared" si="50"/>
        <v>6797.2166666666672</v>
      </c>
      <c r="Y344" s="103"/>
      <c r="AB344" s="66">
        <f t="shared" si="46"/>
        <v>30</v>
      </c>
    </row>
    <row r="345" spans="1:28" s="102" customFormat="1" ht="14.25" customHeight="1" x14ac:dyDescent="0.25">
      <c r="A345" s="96"/>
      <c r="B345" s="96"/>
      <c r="C345" s="96"/>
      <c r="D345" s="7" t="s">
        <v>2470</v>
      </c>
      <c r="E345" s="96" t="s">
        <v>43</v>
      </c>
      <c r="F345" s="96" t="s">
        <v>2471</v>
      </c>
      <c r="G345" s="200" t="s">
        <v>2483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2473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7"/>
        <v>1132.7027777777778</v>
      </c>
      <c r="U345" s="5">
        <v>23786.758333333335</v>
      </c>
      <c r="V345" s="76">
        <f t="shared" si="48"/>
        <v>33981.083333333336</v>
      </c>
      <c r="W345" s="76">
        <f t="shared" si="49"/>
        <v>10194.325000000001</v>
      </c>
      <c r="X345" s="76">
        <f t="shared" si="50"/>
        <v>6797.2166666666672</v>
      </c>
      <c r="Y345" s="103"/>
      <c r="AB345" s="66">
        <f t="shared" si="46"/>
        <v>30</v>
      </c>
    </row>
    <row r="346" spans="1:28" s="102" customFormat="1" ht="14.25" customHeight="1" x14ac:dyDescent="0.25">
      <c r="A346" s="96"/>
      <c r="B346" s="96"/>
      <c r="C346" s="96"/>
      <c r="D346" s="7" t="s">
        <v>2470</v>
      </c>
      <c r="E346" s="96" t="s">
        <v>43</v>
      </c>
      <c r="F346" s="96" t="s">
        <v>2471</v>
      </c>
      <c r="G346" s="200" t="s">
        <v>2484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2473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7"/>
        <v>1132.7027777777778</v>
      </c>
      <c r="U346" s="5">
        <v>23786.758333333335</v>
      </c>
      <c r="V346" s="76">
        <f t="shared" si="48"/>
        <v>33981.083333333336</v>
      </c>
      <c r="W346" s="76">
        <f t="shared" si="49"/>
        <v>10194.325000000001</v>
      </c>
      <c r="X346" s="76">
        <f t="shared" si="50"/>
        <v>6797.2166666666672</v>
      </c>
      <c r="Y346" s="103"/>
      <c r="AB346" s="66">
        <f t="shared" si="46"/>
        <v>30</v>
      </c>
    </row>
    <row r="347" spans="1:28" s="102" customFormat="1" ht="14.25" customHeight="1" x14ac:dyDescent="0.25">
      <c r="A347" s="96"/>
      <c r="B347" s="96"/>
      <c r="C347" s="96"/>
      <c r="D347" s="7" t="s">
        <v>2470</v>
      </c>
      <c r="E347" s="96" t="s">
        <v>43</v>
      </c>
      <c r="F347" s="96" t="s">
        <v>2471</v>
      </c>
      <c r="G347" s="200" t="s">
        <v>2485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2473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7"/>
        <v>1132.7027777777778</v>
      </c>
      <c r="U347" s="5">
        <v>23786.758333333335</v>
      </c>
      <c r="V347" s="76">
        <f t="shared" si="48"/>
        <v>33981.083333333336</v>
      </c>
      <c r="W347" s="76">
        <f t="shared" si="49"/>
        <v>10194.325000000001</v>
      </c>
      <c r="X347" s="76">
        <f t="shared" si="50"/>
        <v>6797.2166666666672</v>
      </c>
      <c r="Y347" s="103"/>
      <c r="AB347" s="66">
        <f t="shared" si="46"/>
        <v>30</v>
      </c>
    </row>
    <row r="348" spans="1:28" s="102" customFormat="1" ht="14.25" customHeight="1" x14ac:dyDescent="0.25">
      <c r="A348" s="96"/>
      <c r="B348" s="96"/>
      <c r="C348" s="96"/>
      <c r="D348" s="7" t="s">
        <v>2470</v>
      </c>
      <c r="E348" s="96" t="s">
        <v>43</v>
      </c>
      <c r="F348" s="96" t="s">
        <v>2471</v>
      </c>
      <c r="G348" s="200" t="s">
        <v>2486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2473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7"/>
        <v>1132.7027777777778</v>
      </c>
      <c r="U348" s="5">
        <v>23786.758333333335</v>
      </c>
      <c r="V348" s="76">
        <f t="shared" si="48"/>
        <v>33981.083333333336</v>
      </c>
      <c r="W348" s="76">
        <f t="shared" si="49"/>
        <v>10194.325000000001</v>
      </c>
      <c r="X348" s="76">
        <f t="shared" si="50"/>
        <v>6797.2166666666672</v>
      </c>
      <c r="Y348" s="103"/>
      <c r="AB348" s="66">
        <f t="shared" si="46"/>
        <v>30</v>
      </c>
    </row>
    <row r="349" spans="1:28" s="102" customFormat="1" ht="14.25" customHeight="1" x14ac:dyDescent="0.25">
      <c r="A349" s="96"/>
      <c r="B349" s="96"/>
      <c r="C349" s="96"/>
      <c r="D349" s="7" t="s">
        <v>2470</v>
      </c>
      <c r="E349" s="96" t="s">
        <v>43</v>
      </c>
      <c r="F349" s="96" t="s">
        <v>2471</v>
      </c>
      <c r="G349" s="200" t="s">
        <v>2487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2473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7"/>
        <v>1132.7027777777778</v>
      </c>
      <c r="U349" s="5">
        <v>23786.758333333335</v>
      </c>
      <c r="V349" s="76">
        <f t="shared" si="48"/>
        <v>33981.083333333336</v>
      </c>
      <c r="W349" s="76">
        <f t="shared" si="49"/>
        <v>10194.325000000001</v>
      </c>
      <c r="X349" s="76">
        <f t="shared" si="50"/>
        <v>6797.2166666666672</v>
      </c>
      <c r="Y349" s="103"/>
      <c r="AB349" s="66">
        <f t="shared" si="46"/>
        <v>30</v>
      </c>
    </row>
    <row r="350" spans="1:28" s="102" customFormat="1" ht="14.25" customHeight="1" x14ac:dyDescent="0.25">
      <c r="A350" s="96"/>
      <c r="B350" s="96"/>
      <c r="C350" s="96"/>
      <c r="D350" s="7" t="s">
        <v>2488</v>
      </c>
      <c r="E350" s="96" t="s">
        <v>43</v>
      </c>
      <c r="F350" s="96" t="s">
        <v>2489</v>
      </c>
      <c r="G350" s="96" t="s">
        <v>2490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2473</v>
      </c>
      <c r="O350" s="96" t="s">
        <v>624</v>
      </c>
      <c r="P350" s="101">
        <v>5287.11</v>
      </c>
      <c r="Q350" s="101"/>
      <c r="S350" s="102">
        <v>3</v>
      </c>
      <c r="T350" s="30">
        <f t="shared" si="47"/>
        <v>146.83638888888888</v>
      </c>
      <c r="U350" s="5">
        <v>3083.5641666666666</v>
      </c>
      <c r="V350" s="76">
        <f t="shared" si="48"/>
        <v>4405.0916666666662</v>
      </c>
      <c r="W350" s="76">
        <f t="shared" si="49"/>
        <v>1321.5274999999997</v>
      </c>
      <c r="X350" s="76">
        <f t="shared" si="50"/>
        <v>882.01833333333343</v>
      </c>
      <c r="Y350" s="103"/>
      <c r="AB350" s="66">
        <f t="shared" si="46"/>
        <v>30</v>
      </c>
    </row>
    <row r="351" spans="1:28" s="102" customFormat="1" ht="14.25" customHeight="1" x14ac:dyDescent="0.25">
      <c r="A351" s="96"/>
      <c r="B351" s="96"/>
      <c r="C351" s="96"/>
      <c r="D351" s="7" t="s">
        <v>2488</v>
      </c>
      <c r="E351" s="96" t="s">
        <v>43</v>
      </c>
      <c r="F351" s="96" t="s">
        <v>2489</v>
      </c>
      <c r="G351" s="96" t="s">
        <v>2491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2473</v>
      </c>
      <c r="O351" s="96" t="s">
        <v>624</v>
      </c>
      <c r="P351" s="101">
        <v>5287.11</v>
      </c>
      <c r="Q351" s="101"/>
      <c r="S351" s="102">
        <v>3</v>
      </c>
      <c r="T351" s="30">
        <f t="shared" si="47"/>
        <v>146.83638888888888</v>
      </c>
      <c r="U351" s="5">
        <v>3083.5641666666666</v>
      </c>
      <c r="V351" s="76">
        <f t="shared" si="48"/>
        <v>4405.0916666666662</v>
      </c>
      <c r="W351" s="76">
        <f t="shared" si="49"/>
        <v>1321.5274999999997</v>
      </c>
      <c r="X351" s="76">
        <f t="shared" si="50"/>
        <v>882.01833333333343</v>
      </c>
      <c r="Y351" s="103"/>
      <c r="AB351" s="66">
        <f t="shared" si="46"/>
        <v>30</v>
      </c>
    </row>
    <row r="352" spans="1:28" s="102" customFormat="1" ht="14.25" customHeight="1" x14ac:dyDescent="0.25">
      <c r="A352" s="96"/>
      <c r="B352" s="96"/>
      <c r="C352" s="96"/>
      <c r="D352" s="7" t="s">
        <v>2488</v>
      </c>
      <c r="E352" s="96" t="s">
        <v>43</v>
      </c>
      <c r="F352" s="96" t="s">
        <v>2489</v>
      </c>
      <c r="G352" s="96" t="s">
        <v>2492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2473</v>
      </c>
      <c r="O352" s="96" t="s">
        <v>624</v>
      </c>
      <c r="P352" s="101">
        <v>5287.11</v>
      </c>
      <c r="Q352" s="101"/>
      <c r="S352" s="102">
        <v>3</v>
      </c>
      <c r="T352" s="30">
        <f t="shared" si="47"/>
        <v>146.83638888888888</v>
      </c>
      <c r="U352" s="5">
        <v>3083.5641666666666</v>
      </c>
      <c r="V352" s="76">
        <f t="shared" si="48"/>
        <v>4405.0916666666662</v>
      </c>
      <c r="W352" s="76">
        <f t="shared" si="49"/>
        <v>1321.5274999999997</v>
      </c>
      <c r="X352" s="76">
        <f t="shared" si="50"/>
        <v>882.01833333333343</v>
      </c>
      <c r="Y352" s="103"/>
      <c r="AB352" s="66">
        <f t="shared" si="46"/>
        <v>30</v>
      </c>
    </row>
    <row r="353" spans="1:28" s="102" customFormat="1" ht="14.25" customHeight="1" x14ac:dyDescent="0.25">
      <c r="A353" s="96"/>
      <c r="B353" s="96"/>
      <c r="C353" s="96"/>
      <c r="D353" s="7" t="s">
        <v>2488</v>
      </c>
      <c r="E353" s="96" t="s">
        <v>43</v>
      </c>
      <c r="F353" s="96" t="s">
        <v>2489</v>
      </c>
      <c r="G353" s="96" t="s">
        <v>2493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2473</v>
      </c>
      <c r="O353" s="96" t="s">
        <v>624</v>
      </c>
      <c r="P353" s="101">
        <v>5287.11</v>
      </c>
      <c r="Q353" s="101"/>
      <c r="S353" s="102">
        <v>3</v>
      </c>
      <c r="T353" s="30">
        <f t="shared" si="47"/>
        <v>146.83638888888888</v>
      </c>
      <c r="U353" s="5">
        <v>3083.5641666666666</v>
      </c>
      <c r="V353" s="76">
        <f t="shared" si="48"/>
        <v>4405.0916666666662</v>
      </c>
      <c r="W353" s="76">
        <f t="shared" si="49"/>
        <v>1321.5274999999997</v>
      </c>
      <c r="X353" s="76">
        <f t="shared" si="50"/>
        <v>882.01833333333343</v>
      </c>
      <c r="Y353" s="103"/>
      <c r="AB353" s="66">
        <f t="shared" si="46"/>
        <v>30</v>
      </c>
    </row>
    <row r="354" spans="1:28" s="102" customFormat="1" ht="14.25" customHeight="1" x14ac:dyDescent="0.25">
      <c r="A354" s="96"/>
      <c r="B354" s="96"/>
      <c r="C354" s="96"/>
      <c r="D354" s="7" t="s">
        <v>2488</v>
      </c>
      <c r="E354" s="96" t="s">
        <v>43</v>
      </c>
      <c r="F354" s="96" t="s">
        <v>2489</v>
      </c>
      <c r="G354" s="96" t="s">
        <v>2494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2473</v>
      </c>
      <c r="O354" s="96" t="s">
        <v>624</v>
      </c>
      <c r="P354" s="101">
        <v>5287.11</v>
      </c>
      <c r="Q354" s="101"/>
      <c r="S354" s="102">
        <v>3</v>
      </c>
      <c r="T354" s="30">
        <f t="shared" si="47"/>
        <v>146.83638888888888</v>
      </c>
      <c r="U354" s="5">
        <v>3083.5641666666666</v>
      </c>
      <c r="V354" s="76">
        <f t="shared" si="48"/>
        <v>4405.0916666666662</v>
      </c>
      <c r="W354" s="76">
        <f t="shared" si="49"/>
        <v>1321.5274999999997</v>
      </c>
      <c r="X354" s="76">
        <f t="shared" si="50"/>
        <v>882.01833333333343</v>
      </c>
      <c r="Y354" s="103"/>
      <c r="AB354" s="66">
        <f t="shared" si="46"/>
        <v>30</v>
      </c>
    </row>
    <row r="355" spans="1:28" s="102" customFormat="1" ht="14.25" customHeight="1" x14ac:dyDescent="0.25">
      <c r="A355" s="96"/>
      <c r="B355" s="96"/>
      <c r="C355" s="96"/>
      <c r="D355" s="7" t="s">
        <v>2488</v>
      </c>
      <c r="E355" s="96" t="s">
        <v>43</v>
      </c>
      <c r="F355" s="96" t="s">
        <v>2489</v>
      </c>
      <c r="G355" s="96" t="s">
        <v>2495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2473</v>
      </c>
      <c r="O355" s="96" t="s">
        <v>624</v>
      </c>
      <c r="P355" s="101">
        <v>5287.11</v>
      </c>
      <c r="Q355" s="101"/>
      <c r="S355" s="102">
        <v>3</v>
      </c>
      <c r="T355" s="30">
        <f t="shared" si="47"/>
        <v>146.83638888888888</v>
      </c>
      <c r="U355" s="5">
        <v>3083.5641666666666</v>
      </c>
      <c r="V355" s="76">
        <f t="shared" si="48"/>
        <v>4405.0916666666662</v>
      </c>
      <c r="W355" s="76">
        <f t="shared" si="49"/>
        <v>1321.5274999999997</v>
      </c>
      <c r="X355" s="76">
        <f t="shared" si="50"/>
        <v>882.01833333333343</v>
      </c>
      <c r="Y355" s="103"/>
      <c r="AB355" s="66">
        <f t="shared" si="46"/>
        <v>30</v>
      </c>
    </row>
    <row r="356" spans="1:28" s="102" customFormat="1" ht="14.25" customHeight="1" x14ac:dyDescent="0.25">
      <c r="A356" s="96"/>
      <c r="B356" s="96"/>
      <c r="C356" s="96"/>
      <c r="D356" s="7" t="s">
        <v>2488</v>
      </c>
      <c r="E356" s="96" t="s">
        <v>43</v>
      </c>
      <c r="F356" s="96" t="s">
        <v>2489</v>
      </c>
      <c r="G356" s="96" t="s">
        <v>2496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2473</v>
      </c>
      <c r="O356" s="96" t="s">
        <v>624</v>
      </c>
      <c r="P356" s="101">
        <v>5287.11</v>
      </c>
      <c r="Q356" s="101"/>
      <c r="S356" s="102">
        <v>3</v>
      </c>
      <c r="T356" s="30">
        <f t="shared" si="47"/>
        <v>146.83638888888888</v>
      </c>
      <c r="U356" s="5">
        <v>3083.5641666666666</v>
      </c>
      <c r="V356" s="76">
        <f t="shared" si="48"/>
        <v>4405.0916666666662</v>
      </c>
      <c r="W356" s="76">
        <f t="shared" si="49"/>
        <v>1321.5274999999997</v>
      </c>
      <c r="X356" s="76">
        <f t="shared" si="50"/>
        <v>882.01833333333343</v>
      </c>
      <c r="Y356" s="103"/>
      <c r="AB356" s="66">
        <f t="shared" si="46"/>
        <v>30</v>
      </c>
    </row>
    <row r="357" spans="1:28" s="102" customFormat="1" ht="14.25" customHeight="1" x14ac:dyDescent="0.25">
      <c r="A357" s="96"/>
      <c r="B357" s="96"/>
      <c r="C357" s="96"/>
      <c r="D357" s="7" t="s">
        <v>2488</v>
      </c>
      <c r="E357" s="96" t="s">
        <v>43</v>
      </c>
      <c r="F357" s="96" t="s">
        <v>2489</v>
      </c>
      <c r="G357" s="96" t="s">
        <v>2497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2473</v>
      </c>
      <c r="O357" s="96" t="s">
        <v>624</v>
      </c>
      <c r="P357" s="101">
        <v>5287.11</v>
      </c>
      <c r="Q357" s="101"/>
      <c r="S357" s="102">
        <v>3</v>
      </c>
      <c r="T357" s="30">
        <f t="shared" si="47"/>
        <v>146.83638888888888</v>
      </c>
      <c r="U357" s="5">
        <v>3083.5641666666666</v>
      </c>
      <c r="V357" s="76">
        <f t="shared" si="48"/>
        <v>4405.0916666666662</v>
      </c>
      <c r="W357" s="76">
        <f t="shared" si="49"/>
        <v>1321.5274999999997</v>
      </c>
      <c r="X357" s="76">
        <f t="shared" si="50"/>
        <v>882.01833333333343</v>
      </c>
      <c r="Y357" s="103"/>
      <c r="AB357" s="66">
        <f t="shared" si="46"/>
        <v>30</v>
      </c>
    </row>
    <row r="358" spans="1:28" s="102" customFormat="1" ht="14.25" customHeight="1" x14ac:dyDescent="0.25">
      <c r="A358" s="96"/>
      <c r="B358" s="96"/>
      <c r="C358" s="96"/>
      <c r="D358" s="7" t="s">
        <v>2488</v>
      </c>
      <c r="E358" s="96" t="s">
        <v>43</v>
      </c>
      <c r="F358" s="96" t="s">
        <v>2489</v>
      </c>
      <c r="G358" s="96" t="s">
        <v>2498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2473</v>
      </c>
      <c r="O358" s="96" t="s">
        <v>624</v>
      </c>
      <c r="P358" s="101">
        <v>5287.11</v>
      </c>
      <c r="Q358" s="101"/>
      <c r="S358" s="102">
        <v>3</v>
      </c>
      <c r="T358" s="30">
        <f t="shared" si="47"/>
        <v>146.83638888888888</v>
      </c>
      <c r="U358" s="5">
        <v>3083.5641666666666</v>
      </c>
      <c r="V358" s="76">
        <f t="shared" si="48"/>
        <v>4405.0916666666662</v>
      </c>
      <c r="W358" s="76">
        <f t="shared" si="49"/>
        <v>1321.5274999999997</v>
      </c>
      <c r="X358" s="76">
        <f t="shared" si="50"/>
        <v>882.01833333333343</v>
      </c>
      <c r="Y358" s="103"/>
      <c r="AB358" s="66">
        <f t="shared" si="46"/>
        <v>30</v>
      </c>
    </row>
    <row r="359" spans="1:28" s="102" customFormat="1" ht="14.25" customHeight="1" x14ac:dyDescent="0.25">
      <c r="A359" s="96"/>
      <c r="B359" s="96"/>
      <c r="C359" s="96"/>
      <c r="D359" s="7" t="s">
        <v>2488</v>
      </c>
      <c r="E359" s="96" t="s">
        <v>43</v>
      </c>
      <c r="F359" s="96" t="s">
        <v>2489</v>
      </c>
      <c r="G359" s="96" t="s">
        <v>2499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2473</v>
      </c>
      <c r="O359" s="96" t="s">
        <v>624</v>
      </c>
      <c r="P359" s="101">
        <v>5287.11</v>
      </c>
      <c r="Q359" s="101"/>
      <c r="S359" s="102">
        <v>3</v>
      </c>
      <c r="T359" s="30">
        <f t="shared" si="47"/>
        <v>146.83638888888888</v>
      </c>
      <c r="U359" s="5">
        <v>3083.5641666666666</v>
      </c>
      <c r="V359" s="76">
        <f t="shared" si="48"/>
        <v>4405.0916666666662</v>
      </c>
      <c r="W359" s="76">
        <f t="shared" si="49"/>
        <v>1321.5274999999997</v>
      </c>
      <c r="X359" s="76">
        <f t="shared" si="50"/>
        <v>882.01833333333343</v>
      </c>
      <c r="Y359" s="103"/>
      <c r="AB359" s="66">
        <f t="shared" si="46"/>
        <v>30</v>
      </c>
    </row>
    <row r="360" spans="1:28" s="102" customFormat="1" ht="14.25" customHeight="1" x14ac:dyDescent="0.25">
      <c r="A360" s="96"/>
      <c r="B360" s="96"/>
      <c r="C360" s="96"/>
      <c r="D360" s="7" t="s">
        <v>2488</v>
      </c>
      <c r="E360" s="96" t="s">
        <v>43</v>
      </c>
      <c r="F360" s="96" t="s">
        <v>2489</v>
      </c>
      <c r="G360" s="96" t="s">
        <v>2500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2473</v>
      </c>
      <c r="O360" s="96" t="s">
        <v>624</v>
      </c>
      <c r="P360" s="101">
        <v>5287.11</v>
      </c>
      <c r="Q360" s="101"/>
      <c r="S360" s="102">
        <v>3</v>
      </c>
      <c r="T360" s="30">
        <f t="shared" si="47"/>
        <v>146.83638888888888</v>
      </c>
      <c r="U360" s="5">
        <v>3083.5641666666666</v>
      </c>
      <c r="V360" s="76">
        <f t="shared" si="48"/>
        <v>4405.0916666666662</v>
      </c>
      <c r="W360" s="76">
        <f t="shared" si="49"/>
        <v>1321.5274999999997</v>
      </c>
      <c r="X360" s="76">
        <f t="shared" si="50"/>
        <v>882.01833333333343</v>
      </c>
      <c r="Y360" s="103"/>
      <c r="AB360" s="66">
        <f t="shared" si="46"/>
        <v>30</v>
      </c>
    </row>
    <row r="361" spans="1:28" s="102" customFormat="1" ht="14.25" customHeight="1" x14ac:dyDescent="0.25">
      <c r="A361" s="96"/>
      <c r="B361" s="96"/>
      <c r="C361" s="96"/>
      <c r="D361" s="7" t="s">
        <v>2488</v>
      </c>
      <c r="E361" s="96" t="s">
        <v>43</v>
      </c>
      <c r="F361" s="96" t="s">
        <v>2489</v>
      </c>
      <c r="G361" s="96" t="s">
        <v>2501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2473</v>
      </c>
      <c r="O361" s="96" t="s">
        <v>624</v>
      </c>
      <c r="P361" s="101">
        <v>5287.11</v>
      </c>
      <c r="Q361" s="101"/>
      <c r="S361" s="102">
        <v>3</v>
      </c>
      <c r="T361" s="30">
        <f t="shared" si="47"/>
        <v>146.83638888888888</v>
      </c>
      <c r="U361" s="5">
        <v>3083.5641666666666</v>
      </c>
      <c r="V361" s="76">
        <f t="shared" si="48"/>
        <v>4405.0916666666662</v>
      </c>
      <c r="W361" s="76">
        <f t="shared" si="49"/>
        <v>1321.5274999999997</v>
      </c>
      <c r="X361" s="76">
        <f t="shared" si="50"/>
        <v>882.01833333333343</v>
      </c>
      <c r="Y361" s="103"/>
      <c r="AB361" s="66">
        <f t="shared" si="46"/>
        <v>30</v>
      </c>
    </row>
    <row r="362" spans="1:28" s="102" customFormat="1" ht="14.25" customHeight="1" x14ac:dyDescent="0.25">
      <c r="A362" s="96"/>
      <c r="B362" s="96"/>
      <c r="C362" s="96"/>
      <c r="D362" s="7" t="s">
        <v>2488</v>
      </c>
      <c r="E362" s="96" t="s">
        <v>43</v>
      </c>
      <c r="F362" s="96" t="s">
        <v>2489</v>
      </c>
      <c r="G362" s="96" t="s">
        <v>2502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2473</v>
      </c>
      <c r="O362" s="96" t="s">
        <v>624</v>
      </c>
      <c r="P362" s="101">
        <v>5287.11</v>
      </c>
      <c r="Q362" s="101"/>
      <c r="S362" s="102">
        <v>3</v>
      </c>
      <c r="T362" s="30">
        <f t="shared" si="47"/>
        <v>146.83638888888888</v>
      </c>
      <c r="U362" s="5">
        <v>3083.5641666666666</v>
      </c>
      <c r="V362" s="76">
        <f t="shared" si="48"/>
        <v>4405.0916666666662</v>
      </c>
      <c r="W362" s="76">
        <f t="shared" si="49"/>
        <v>1321.5274999999997</v>
      </c>
      <c r="X362" s="76">
        <f t="shared" si="50"/>
        <v>882.01833333333343</v>
      </c>
      <c r="Y362" s="103"/>
      <c r="AB362" s="66">
        <f t="shared" si="46"/>
        <v>30</v>
      </c>
    </row>
    <row r="363" spans="1:28" s="102" customFormat="1" ht="14.25" customHeight="1" x14ac:dyDescent="0.25">
      <c r="A363" s="96"/>
      <c r="B363" s="96"/>
      <c r="C363" s="96"/>
      <c r="D363" s="7" t="s">
        <v>2488</v>
      </c>
      <c r="E363" s="96" t="s">
        <v>43</v>
      </c>
      <c r="F363" s="96" t="s">
        <v>2489</v>
      </c>
      <c r="G363" s="96" t="s">
        <v>2503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2473</v>
      </c>
      <c r="O363" s="96" t="s">
        <v>624</v>
      </c>
      <c r="P363" s="101">
        <v>5287.11</v>
      </c>
      <c r="Q363" s="101"/>
      <c r="S363" s="102">
        <v>3</v>
      </c>
      <c r="T363" s="30">
        <f t="shared" si="47"/>
        <v>146.83638888888888</v>
      </c>
      <c r="U363" s="5">
        <v>3083.5641666666666</v>
      </c>
      <c r="V363" s="76">
        <f t="shared" si="48"/>
        <v>4405.0916666666662</v>
      </c>
      <c r="W363" s="76">
        <f t="shared" si="49"/>
        <v>1321.5274999999997</v>
      </c>
      <c r="X363" s="76">
        <f t="shared" si="50"/>
        <v>882.01833333333343</v>
      </c>
      <c r="Y363" s="103"/>
      <c r="AB363" s="66">
        <f t="shared" si="46"/>
        <v>30</v>
      </c>
    </row>
    <row r="364" spans="1:28" s="102" customFormat="1" ht="14.25" customHeight="1" x14ac:dyDescent="0.25">
      <c r="A364" s="96"/>
      <c r="B364" s="96"/>
      <c r="C364" s="96"/>
      <c r="D364" s="7" t="s">
        <v>2488</v>
      </c>
      <c r="E364" s="96" t="s">
        <v>43</v>
      </c>
      <c r="F364" s="96" t="s">
        <v>2489</v>
      </c>
      <c r="G364" s="96" t="s">
        <v>2504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2473</v>
      </c>
      <c r="O364" s="96" t="s">
        <v>624</v>
      </c>
      <c r="P364" s="101">
        <v>5287.11</v>
      </c>
      <c r="Q364" s="101"/>
      <c r="S364" s="102">
        <v>3</v>
      </c>
      <c r="T364" s="30">
        <f t="shared" si="47"/>
        <v>146.83638888888888</v>
      </c>
      <c r="U364" s="5">
        <v>3083.5641666666666</v>
      </c>
      <c r="V364" s="76">
        <f t="shared" si="48"/>
        <v>4405.0916666666662</v>
      </c>
      <c r="W364" s="76">
        <f t="shared" si="49"/>
        <v>1321.5274999999997</v>
      </c>
      <c r="X364" s="76">
        <f t="shared" si="50"/>
        <v>882.01833333333343</v>
      </c>
      <c r="Y364" s="103"/>
      <c r="AB364" s="66">
        <f t="shared" si="46"/>
        <v>30</v>
      </c>
    </row>
    <row r="365" spans="1:28" s="102" customFormat="1" ht="14.25" customHeight="1" x14ac:dyDescent="0.25">
      <c r="A365" s="96"/>
      <c r="B365" s="96"/>
      <c r="C365" s="96"/>
      <c r="D365" s="7" t="s">
        <v>2505</v>
      </c>
      <c r="E365" s="96" t="s">
        <v>545</v>
      </c>
      <c r="F365" s="96" t="s">
        <v>2506</v>
      </c>
      <c r="G365" s="96" t="s">
        <v>2507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2473</v>
      </c>
      <c r="O365" s="96" t="s">
        <v>624</v>
      </c>
      <c r="P365" s="101">
        <v>48969.79</v>
      </c>
      <c r="Q365" s="101"/>
      <c r="S365" s="102">
        <v>3</v>
      </c>
      <c r="T365" s="30">
        <f t="shared" si="47"/>
        <v>1360.2441666666666</v>
      </c>
      <c r="U365" s="5">
        <v>28565.127499999999</v>
      </c>
      <c r="V365" s="76">
        <f t="shared" si="48"/>
        <v>40807.324999999997</v>
      </c>
      <c r="W365" s="76">
        <f t="shared" si="49"/>
        <v>12242.197499999998</v>
      </c>
      <c r="X365" s="76">
        <f t="shared" si="50"/>
        <v>8162.4650000000038</v>
      </c>
      <c r="Y365" s="103"/>
      <c r="AB365" s="66">
        <f t="shared" si="46"/>
        <v>30</v>
      </c>
    </row>
    <row r="366" spans="1:28" s="110" customFormat="1" x14ac:dyDescent="0.25">
      <c r="A366" s="97"/>
      <c r="B366" s="97"/>
      <c r="C366" s="97"/>
      <c r="D366" s="576" t="s">
        <v>2508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1">SUM(V334:V365)</f>
        <v>864219.10000000021</v>
      </c>
      <c r="W366" s="108">
        <f t="shared" si="51"/>
        <v>259265.73000000004</v>
      </c>
      <c r="X366" s="108">
        <f t="shared" si="51"/>
        <v>172875.82000000018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2529</v>
      </c>
      <c r="E368" s="96" t="s">
        <v>2530</v>
      </c>
      <c r="F368" s="96" t="s">
        <v>2531</v>
      </c>
      <c r="G368" s="96"/>
      <c r="H368" s="40" t="s">
        <v>2532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2533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2">(((P368)-1)/3)/12</f>
        <v>29706.739999999994</v>
      </c>
      <c r="U368" s="5">
        <v>594134.79999999993</v>
      </c>
      <c r="V368" s="76">
        <f t="shared" ref="V368" si="53">T368*AB368</f>
        <v>861495.45999999985</v>
      </c>
      <c r="W368" s="76">
        <f t="shared" ref="W368" si="54">+V368-U368</f>
        <v>267360.65999999992</v>
      </c>
      <c r="X368" s="76">
        <f t="shared" ref="X368" si="55">P368-V368</f>
        <v>207948.18000000005</v>
      </c>
      <c r="Y368" s="103"/>
      <c r="AB368" s="66">
        <f t="shared" ref="AB368:AB377" si="56">IF((DATEDIF(I368,AB$4,"m"))&gt;=36,36,(DATEDIF(I368,AB$4,"m")))</f>
        <v>29</v>
      </c>
    </row>
    <row r="369" spans="1:28" s="102" customFormat="1" ht="14.25" customHeight="1" x14ac:dyDescent="0.25">
      <c r="A369" s="96"/>
      <c r="B369" s="96"/>
      <c r="C369" s="96"/>
      <c r="D369" s="7" t="s">
        <v>2516</v>
      </c>
      <c r="E369" s="96" t="s">
        <v>28</v>
      </c>
      <c r="F369" s="96" t="s">
        <v>2526</v>
      </c>
      <c r="G369" s="96" t="s">
        <v>2517</v>
      </c>
      <c r="H369" s="40" t="s">
        <v>2525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2527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7">(((P369)-1)/3)/12</f>
        <v>1450.9670833333332</v>
      </c>
      <c r="U369" s="5">
        <v>29019.341666666664</v>
      </c>
      <c r="V369" s="76">
        <f t="shared" ref="V369:V376" si="58">T369*AB369</f>
        <v>42078.04541666666</v>
      </c>
      <c r="W369" s="76">
        <f t="shared" ref="W369:W377" si="59">+V369-U369</f>
        <v>13058.703749999997</v>
      </c>
      <c r="X369" s="76">
        <f t="shared" ref="X369:X377" si="60">P369-V369</f>
        <v>10157.769583333342</v>
      </c>
      <c r="Y369" s="103"/>
      <c r="AB369" s="66">
        <f t="shared" si="56"/>
        <v>29</v>
      </c>
    </row>
    <row r="370" spans="1:28" s="102" customFormat="1" ht="14.25" customHeight="1" x14ac:dyDescent="0.25">
      <c r="A370" s="96"/>
      <c r="B370" s="96"/>
      <c r="C370" s="96"/>
      <c r="D370" s="7" t="s">
        <v>2516</v>
      </c>
      <c r="E370" s="96" t="s">
        <v>28</v>
      </c>
      <c r="F370" s="96" t="s">
        <v>2526</v>
      </c>
      <c r="G370" s="96" t="s">
        <v>2518</v>
      </c>
      <c r="H370" s="40" t="s">
        <v>2525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2527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7"/>
        <v>1450.9670833333332</v>
      </c>
      <c r="U370" s="5">
        <v>29019.341666666664</v>
      </c>
      <c r="V370" s="76">
        <f t="shared" si="58"/>
        <v>42078.04541666666</v>
      </c>
      <c r="W370" s="76">
        <f t="shared" si="59"/>
        <v>13058.703749999997</v>
      </c>
      <c r="X370" s="76">
        <f t="shared" si="60"/>
        <v>10157.769583333342</v>
      </c>
      <c r="Y370" s="103"/>
      <c r="AB370" s="66">
        <f t="shared" si="56"/>
        <v>29</v>
      </c>
    </row>
    <row r="371" spans="1:28" s="102" customFormat="1" ht="14.25" customHeight="1" x14ac:dyDescent="0.25">
      <c r="A371" s="96"/>
      <c r="B371" s="96"/>
      <c r="C371" s="96"/>
      <c r="D371" s="7" t="s">
        <v>2516</v>
      </c>
      <c r="E371" s="96" t="s">
        <v>28</v>
      </c>
      <c r="F371" s="96" t="s">
        <v>2526</v>
      </c>
      <c r="G371" s="96" t="s">
        <v>2519</v>
      </c>
      <c r="H371" s="40" t="s">
        <v>2525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2527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7"/>
        <v>1450.9670833333332</v>
      </c>
      <c r="U371" s="5">
        <v>29019.341666666664</v>
      </c>
      <c r="V371" s="76">
        <f t="shared" si="58"/>
        <v>42078.04541666666</v>
      </c>
      <c r="W371" s="76">
        <f t="shared" si="59"/>
        <v>13058.703749999997</v>
      </c>
      <c r="X371" s="76">
        <f t="shared" si="60"/>
        <v>10157.769583333342</v>
      </c>
      <c r="Y371" s="103"/>
      <c r="AB371" s="66">
        <f t="shared" si="56"/>
        <v>29</v>
      </c>
    </row>
    <row r="372" spans="1:28" s="102" customFormat="1" ht="14.25" customHeight="1" x14ac:dyDescent="0.25">
      <c r="A372" s="96"/>
      <c r="B372" s="96"/>
      <c r="C372" s="96"/>
      <c r="D372" s="7" t="s">
        <v>2516</v>
      </c>
      <c r="E372" s="96" t="s">
        <v>28</v>
      </c>
      <c r="F372" s="96" t="s">
        <v>2526</v>
      </c>
      <c r="G372" s="96" t="s">
        <v>2520</v>
      </c>
      <c r="H372" s="40" t="s">
        <v>2525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2527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7"/>
        <v>1450.9670833333332</v>
      </c>
      <c r="U372" s="5">
        <v>29019.341666666664</v>
      </c>
      <c r="V372" s="76">
        <f t="shared" si="58"/>
        <v>42078.04541666666</v>
      </c>
      <c r="W372" s="76">
        <f t="shared" si="59"/>
        <v>13058.703749999997</v>
      </c>
      <c r="X372" s="76">
        <f t="shared" si="60"/>
        <v>10157.769583333342</v>
      </c>
      <c r="Y372" s="103"/>
      <c r="AB372" s="66">
        <f t="shared" si="56"/>
        <v>29</v>
      </c>
    </row>
    <row r="373" spans="1:28" s="102" customFormat="1" ht="14.25" customHeight="1" x14ac:dyDescent="0.25">
      <c r="A373" s="96"/>
      <c r="B373" s="96"/>
      <c r="C373" s="96"/>
      <c r="D373" s="7" t="s">
        <v>2516</v>
      </c>
      <c r="E373" s="96" t="s">
        <v>28</v>
      </c>
      <c r="F373" s="96" t="s">
        <v>2526</v>
      </c>
      <c r="G373" s="96" t="s">
        <v>2521</v>
      </c>
      <c r="H373" s="40" t="s">
        <v>2525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2527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7"/>
        <v>1450.9670833333332</v>
      </c>
      <c r="U373" s="5">
        <v>29019.341666666664</v>
      </c>
      <c r="V373" s="76">
        <f t="shared" si="58"/>
        <v>42078.04541666666</v>
      </c>
      <c r="W373" s="76">
        <f t="shared" si="59"/>
        <v>13058.703749999997</v>
      </c>
      <c r="X373" s="76">
        <f t="shared" si="60"/>
        <v>10157.769583333342</v>
      </c>
      <c r="Y373" s="103"/>
      <c r="AB373" s="66">
        <f t="shared" si="56"/>
        <v>29</v>
      </c>
    </row>
    <row r="374" spans="1:28" s="102" customFormat="1" ht="14.25" customHeight="1" x14ac:dyDescent="0.25">
      <c r="A374" s="96"/>
      <c r="B374" s="96"/>
      <c r="C374" s="96"/>
      <c r="D374" s="7" t="s">
        <v>2516</v>
      </c>
      <c r="E374" s="96" t="s">
        <v>28</v>
      </c>
      <c r="F374" s="96" t="s">
        <v>2526</v>
      </c>
      <c r="G374" s="96" t="s">
        <v>2522</v>
      </c>
      <c r="H374" s="40" t="s">
        <v>2525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2527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7"/>
        <v>1450.9670833333332</v>
      </c>
      <c r="U374" s="5">
        <v>29019.341666666664</v>
      </c>
      <c r="V374" s="76">
        <f t="shared" si="58"/>
        <v>42078.04541666666</v>
      </c>
      <c r="W374" s="76">
        <f t="shared" si="59"/>
        <v>13058.703749999997</v>
      </c>
      <c r="X374" s="76">
        <f t="shared" si="60"/>
        <v>10157.769583333342</v>
      </c>
      <c r="Y374" s="103"/>
      <c r="AB374" s="66">
        <f t="shared" si="56"/>
        <v>29</v>
      </c>
    </row>
    <row r="375" spans="1:28" s="102" customFormat="1" ht="14.25" customHeight="1" x14ac:dyDescent="0.25">
      <c r="A375" s="96"/>
      <c r="B375" s="96"/>
      <c r="C375" s="96"/>
      <c r="D375" s="7" t="s">
        <v>2516</v>
      </c>
      <c r="E375" s="96" t="s">
        <v>28</v>
      </c>
      <c r="F375" s="96" t="s">
        <v>2526</v>
      </c>
      <c r="G375" s="96" t="s">
        <v>2523</v>
      </c>
      <c r="H375" s="40" t="s">
        <v>2525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2527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7"/>
        <v>1450.9670833333332</v>
      </c>
      <c r="U375" s="5">
        <v>29019.341666666664</v>
      </c>
      <c r="V375" s="76">
        <f t="shared" si="58"/>
        <v>42078.04541666666</v>
      </c>
      <c r="W375" s="76">
        <f t="shared" si="59"/>
        <v>13058.703749999997</v>
      </c>
      <c r="X375" s="76">
        <f t="shared" si="60"/>
        <v>10157.769583333342</v>
      </c>
      <c r="Y375" s="103"/>
      <c r="AB375" s="66">
        <f t="shared" si="56"/>
        <v>29</v>
      </c>
    </row>
    <row r="376" spans="1:28" s="102" customFormat="1" ht="14.25" customHeight="1" x14ac:dyDescent="0.25">
      <c r="A376" s="96"/>
      <c r="B376" s="96"/>
      <c r="C376" s="96"/>
      <c r="D376" s="7" t="s">
        <v>2516</v>
      </c>
      <c r="E376" s="96" t="s">
        <v>28</v>
      </c>
      <c r="F376" s="96" t="s">
        <v>2526</v>
      </c>
      <c r="G376" s="96" t="s">
        <v>2524</v>
      </c>
      <c r="H376" s="40" t="s">
        <v>2525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2527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7"/>
        <v>1450.9670833333332</v>
      </c>
      <c r="U376" s="5">
        <v>29019.341666666664</v>
      </c>
      <c r="V376" s="76">
        <f t="shared" si="58"/>
        <v>42078.04541666666</v>
      </c>
      <c r="W376" s="76">
        <f t="shared" si="59"/>
        <v>13058.703749999997</v>
      </c>
      <c r="X376" s="76">
        <f t="shared" si="60"/>
        <v>10157.769583333342</v>
      </c>
      <c r="Y376" s="103"/>
      <c r="AB376" s="66">
        <f t="shared" si="56"/>
        <v>29</v>
      </c>
    </row>
    <row r="377" spans="1:28" s="102" customFormat="1" ht="14.25" customHeight="1" x14ac:dyDescent="0.25">
      <c r="A377" s="96"/>
      <c r="B377" s="96"/>
      <c r="C377" s="96"/>
      <c r="D377" s="7" t="s">
        <v>2535</v>
      </c>
      <c r="E377" s="96" t="s">
        <v>545</v>
      </c>
      <c r="F377" s="96" t="s">
        <v>639</v>
      </c>
      <c r="G377" s="96" t="s">
        <v>2537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2536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8961</v>
      </c>
      <c r="W377" s="76">
        <f t="shared" si="59"/>
        <v>2781</v>
      </c>
      <c r="X377" s="76">
        <f t="shared" si="60"/>
        <v>2164</v>
      </c>
      <c r="Y377" s="103"/>
      <c r="AB377" s="66">
        <f t="shared" si="56"/>
        <v>29</v>
      </c>
    </row>
    <row r="378" spans="1:28" s="110" customFormat="1" x14ac:dyDescent="0.25">
      <c r="A378" s="97"/>
      <c r="B378" s="97"/>
      <c r="C378" s="97"/>
      <c r="D378" s="576" t="s">
        <v>2528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1">SUM(V368:V377)</f>
        <v>1207080.8233333332</v>
      </c>
      <c r="W378" s="108">
        <f t="shared" si="61"/>
        <v>374611.2899999998</v>
      </c>
      <c r="X378" s="108">
        <f t="shared" si="61"/>
        <v>291374.33666666679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2568</v>
      </c>
      <c r="E380" s="96" t="s">
        <v>2567</v>
      </c>
      <c r="F380" s="96"/>
      <c r="G380" s="96" t="s">
        <v>2569</v>
      </c>
      <c r="H380" s="40" t="s">
        <v>2566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2565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58177</v>
      </c>
      <c r="W380" s="76">
        <f>+V380-U380</f>
        <v>18699.75</v>
      </c>
      <c r="X380" s="76">
        <f>P380-V380</f>
        <v>16623</v>
      </c>
      <c r="Y380" s="103"/>
      <c r="AB380" s="66">
        <f>IF((DATEDIF(I380,AB$4,"m"))&gt;=36,36,(DATEDIF(I380,AB$4,"m")))</f>
        <v>28</v>
      </c>
    </row>
    <row r="381" spans="1:28" s="110" customFormat="1" x14ac:dyDescent="0.25">
      <c r="A381" s="97"/>
      <c r="B381" s="97"/>
      <c r="C381" s="97"/>
      <c r="D381" s="576" t="s">
        <v>2570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2">SUM(V380)</f>
        <v>58177</v>
      </c>
      <c r="W381" s="108">
        <f t="shared" si="62"/>
        <v>18699.75</v>
      </c>
      <c r="X381" s="108">
        <f t="shared" si="62"/>
        <v>16623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2571</v>
      </c>
      <c r="E384" s="96" t="s">
        <v>43</v>
      </c>
      <c r="F384" s="96" t="s">
        <v>2572</v>
      </c>
      <c r="G384" s="96" t="s">
        <v>2573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2574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60958.289999999994</v>
      </c>
      <c r="W384" s="76">
        <f>+V384-U384</f>
        <v>20319.429999999993</v>
      </c>
      <c r="X384" s="76">
        <f>P384-V384</f>
        <v>20320.430000000008</v>
      </c>
      <c r="Y384" s="103"/>
      <c r="AB384" s="66">
        <f>IF((DATEDIF(I384,AB$4,"m"))&gt;=36,36,(DATEDIF(I384,AB$4,"m")))</f>
        <v>27</v>
      </c>
    </row>
    <row r="385" spans="1:28" s="110" customFormat="1" x14ac:dyDescent="0.25">
      <c r="A385" s="97"/>
      <c r="B385" s="97"/>
      <c r="C385" s="97"/>
      <c r="D385" s="576" t="s">
        <v>2575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3">SUM(V384)</f>
        <v>60958.289999999994</v>
      </c>
      <c r="W385" s="108">
        <f t="shared" si="63"/>
        <v>20319.429999999993</v>
      </c>
      <c r="X385" s="108">
        <f t="shared" si="63"/>
        <v>20320.430000000008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2535</v>
      </c>
      <c r="E388" s="96" t="s">
        <v>28</v>
      </c>
      <c r="F388" s="96" t="s">
        <v>639</v>
      </c>
      <c r="G388" s="96" t="s">
        <v>2582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2583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7221.5</v>
      </c>
      <c r="W388" s="76">
        <f t="shared" ref="W388" si="64">+V388-U388</f>
        <v>2499.75</v>
      </c>
      <c r="X388" s="76">
        <f t="shared" ref="X388" si="65">P388-V388</f>
        <v>2778.5</v>
      </c>
      <c r="Y388" s="103"/>
      <c r="AB388" s="66">
        <f>IF((DATEDIF(I388,AB$4,"m"))&gt;=36,36,(DATEDIF(I388,AB$4,"m")))</f>
        <v>26</v>
      </c>
    </row>
    <row r="389" spans="1:28" s="102" customFormat="1" ht="14.25" customHeight="1" x14ac:dyDescent="0.25">
      <c r="A389" s="96"/>
      <c r="B389" s="96"/>
      <c r="C389" s="96"/>
      <c r="D389" s="7" t="s">
        <v>2535</v>
      </c>
      <c r="E389" s="96" t="s">
        <v>28</v>
      </c>
      <c r="F389" s="96" t="s">
        <v>2584</v>
      </c>
      <c r="G389" s="96" t="s">
        <v>2585</v>
      </c>
      <c r="H389" s="40" t="s">
        <v>2525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2586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16907.366666666669</v>
      </c>
      <c r="W389" s="76">
        <f t="shared" ref="W389" si="66">+V389-U389</f>
        <v>5852.5500000000011</v>
      </c>
      <c r="X389" s="76">
        <f t="shared" ref="X389" si="67">P389-V389</f>
        <v>6503.8333333333321</v>
      </c>
      <c r="Y389" s="103"/>
      <c r="AB389" s="66">
        <f>IF((DATEDIF(I389,AB$4,"m"))&gt;=36,36,(DATEDIF(I389,AB$4,"m")))</f>
        <v>26</v>
      </c>
    </row>
    <row r="390" spans="1:28" s="110" customFormat="1" x14ac:dyDescent="0.25">
      <c r="A390" s="97"/>
      <c r="B390" s="97"/>
      <c r="C390" s="97"/>
      <c r="D390" s="576" t="s">
        <v>2581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24128.866666666669</v>
      </c>
      <c r="W390" s="108">
        <f t="shared" ref="W390:X390" si="68">SUM(W388:W389)</f>
        <v>8352.3000000000011</v>
      </c>
      <c r="X390" s="108">
        <f t="shared" si="68"/>
        <v>9282.3333333333321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2449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2354024.3422222226</v>
      </c>
      <c r="W393" s="577">
        <f>+W329+W332+W366+W378+W381+W385+W390</f>
        <v>720686.35499999975</v>
      </c>
      <c r="X393" s="577">
        <f>+X329+X332+X366+X378+X381+X385+X390</f>
        <v>528769.07777777803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2634</v>
      </c>
      <c r="E397" s="96" t="s">
        <v>513</v>
      </c>
      <c r="F397" s="96" t="s">
        <v>2635</v>
      </c>
      <c r="G397" s="96" t="s">
        <v>2636</v>
      </c>
      <c r="H397" s="40" t="s">
        <v>2525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2637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9602.3888888888887</v>
      </c>
      <c r="W397" s="76">
        <f>+V397-U397</f>
        <v>4548.5</v>
      </c>
      <c r="X397" s="76">
        <f t="shared" ref="X397" si="69">P397-V397</f>
        <v>8592.6111111111113</v>
      </c>
      <c r="Y397" s="103"/>
      <c r="AB397" s="66">
        <f>IF((DATEDIF(I397,AB$4,"m"))&gt;=36,36,(DATEDIF(I397,AB$4,"m")))</f>
        <v>19</v>
      </c>
    </row>
    <row r="398" spans="1:28" s="110" customFormat="1" x14ac:dyDescent="0.25">
      <c r="A398" s="97"/>
      <c r="B398" s="97"/>
      <c r="C398" s="97"/>
      <c r="D398" s="576" t="s">
        <v>2641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0">SUM(V396:V397)</f>
        <v>9602.3888888888887</v>
      </c>
      <c r="W398" s="108">
        <f t="shared" si="70"/>
        <v>4548.5</v>
      </c>
      <c r="X398" s="108">
        <f t="shared" si="70"/>
        <v>8592.6111111111113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2666</v>
      </c>
      <c r="E400" s="96"/>
      <c r="F400" s="96" t="s">
        <v>2667</v>
      </c>
      <c r="G400" s="133">
        <v>160870009506</v>
      </c>
      <c r="H400" s="40" t="s">
        <v>2668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2669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416578.15416666667</v>
      </c>
      <c r="W400" s="76">
        <f>+V400-U400</f>
        <v>249946.89250000002</v>
      </c>
      <c r="X400" s="76">
        <f t="shared" ref="X400" si="71">P400-V400</f>
        <v>583210.41583333327</v>
      </c>
      <c r="Y400" s="103"/>
      <c r="AB400" s="66">
        <f>IF((DATEDIF(I400,AB$4,"m"))&gt;=36,36,(DATEDIF(I400,AB$4,"m")))</f>
        <v>15</v>
      </c>
    </row>
    <row r="401" spans="1:28" s="102" customFormat="1" ht="14.25" customHeight="1" x14ac:dyDescent="0.25">
      <c r="A401" s="96"/>
      <c r="B401" s="96"/>
      <c r="C401" s="96"/>
      <c r="D401" s="7" t="s">
        <v>2658</v>
      </c>
      <c r="E401" s="96" t="s">
        <v>513</v>
      </c>
      <c r="F401" s="96" t="s">
        <v>2659</v>
      </c>
      <c r="G401" s="96"/>
      <c r="H401" s="40" t="s">
        <v>2525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2660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16052.429166666669</v>
      </c>
      <c r="W401" s="76">
        <f>+V401-U401</f>
        <v>9631.4575000000004</v>
      </c>
      <c r="X401" s="76">
        <f t="shared" ref="X401" si="72">P401-V401</f>
        <v>22474.400833333333</v>
      </c>
      <c r="Y401" s="103"/>
      <c r="AB401" s="66">
        <f>IF((DATEDIF(I401,AB$4,"m"))&gt;=36,36,(DATEDIF(I401,AB$4,"m")))</f>
        <v>15</v>
      </c>
    </row>
    <row r="402" spans="1:28" s="110" customFormat="1" x14ac:dyDescent="0.25">
      <c r="A402" s="97"/>
      <c r="B402" s="97"/>
      <c r="C402" s="97"/>
      <c r="D402" s="576" t="s">
        <v>2653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432630.58333333337</v>
      </c>
      <c r="W402" s="108">
        <f>SUM(W399:W401)</f>
        <v>259578.35</v>
      </c>
      <c r="X402" s="108">
        <f>SUM(X399:X401)</f>
        <v>605684.81666666665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2535</v>
      </c>
      <c r="E404" s="96" t="s">
        <v>28</v>
      </c>
      <c r="F404" s="96" t="s">
        <v>2681</v>
      </c>
      <c r="G404" s="96" t="s">
        <v>2682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2683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3">(((P404)-1)/3)/12</f>
        <v>227.75</v>
      </c>
      <c r="U404" s="5">
        <v>683.25</v>
      </c>
      <c r="V404" s="76">
        <f t="shared" ref="V404" si="74">T404*AB404</f>
        <v>2733</v>
      </c>
      <c r="W404" s="76">
        <f t="shared" ref="W404" si="75">+V404-U404</f>
        <v>2049.75</v>
      </c>
      <c r="X404" s="76">
        <f t="shared" ref="X404" si="76">P404-V404</f>
        <v>5467</v>
      </c>
      <c r="Y404" s="103"/>
      <c r="AB404" s="66">
        <f>IF((DATEDIF(I404,AB$4,"m"))&gt;=36,36,(DATEDIF(I404,AB$4,"m")))</f>
        <v>12</v>
      </c>
    </row>
    <row r="405" spans="1:28" s="102" customFormat="1" ht="14.25" customHeight="1" x14ac:dyDescent="0.25">
      <c r="A405" s="96"/>
      <c r="B405" s="96"/>
      <c r="C405" s="96"/>
      <c r="D405" s="7" t="s">
        <v>2535</v>
      </c>
      <c r="E405" s="96" t="s">
        <v>28</v>
      </c>
      <c r="F405" s="96" t="s">
        <v>2681</v>
      </c>
      <c r="G405" s="96" t="s">
        <v>2684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2683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7">(((P405)-1)/3)/12</f>
        <v>227.75</v>
      </c>
      <c r="U405" s="5">
        <v>683.25</v>
      </c>
      <c r="V405" s="76">
        <f t="shared" ref="V405" si="78">T405*AB405</f>
        <v>2733</v>
      </c>
      <c r="W405" s="76">
        <f t="shared" ref="W405" si="79">+V405-U405</f>
        <v>2049.75</v>
      </c>
      <c r="X405" s="76">
        <f t="shared" ref="X405" si="80">P405-V405</f>
        <v>5467</v>
      </c>
      <c r="Y405" s="103"/>
      <c r="AB405" s="66">
        <f>IF((DATEDIF(I405,AB$4,"m"))&gt;=36,36,(DATEDIF(I405,AB$4,"m")))</f>
        <v>12</v>
      </c>
    </row>
    <row r="406" spans="1:28" s="102" customFormat="1" ht="14.25" customHeight="1" x14ac:dyDescent="0.25">
      <c r="A406" s="96"/>
      <c r="B406" s="96"/>
      <c r="C406" s="96"/>
      <c r="D406" s="7" t="s">
        <v>2678</v>
      </c>
      <c r="E406" s="96" t="s">
        <v>43</v>
      </c>
      <c r="F406" s="96" t="s">
        <v>2679</v>
      </c>
      <c r="G406" s="96" t="s">
        <v>2680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2685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1">(((P406)-1)/3)/12</f>
        <v>1468.0277777777776</v>
      </c>
      <c r="U406" s="5">
        <v>4404.083333333333</v>
      </c>
      <c r="V406" s="76">
        <f t="shared" ref="V406" si="82">T406*AB406</f>
        <v>17616.333333333332</v>
      </c>
      <c r="W406" s="76">
        <f t="shared" ref="W406" si="83">+V406-U406</f>
        <v>13212.25</v>
      </c>
      <c r="X406" s="76">
        <f t="shared" ref="X406" si="84">P406-V406</f>
        <v>35233.666666666672</v>
      </c>
      <c r="Y406" s="103"/>
      <c r="AB406" s="66">
        <f>IF((DATEDIF(I406,AB$4,"m"))&gt;=36,36,(DATEDIF(I406,AB$4,"m")))</f>
        <v>12</v>
      </c>
    </row>
    <row r="407" spans="1:28" s="102" customFormat="1" ht="14.25" customHeight="1" x14ac:dyDescent="0.25">
      <c r="A407" s="96"/>
      <c r="B407" s="96"/>
      <c r="C407" s="96"/>
      <c r="D407" s="7" t="s">
        <v>2686</v>
      </c>
      <c r="E407" s="96" t="s">
        <v>2687</v>
      </c>
      <c r="F407" s="96" t="s">
        <v>2688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2685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5">(((P407)-1)/3)/12</f>
        <v>109.69444444444444</v>
      </c>
      <c r="U407" s="5">
        <v>329.08333333333331</v>
      </c>
      <c r="V407" s="76">
        <f t="shared" ref="V407" si="86">T407*AB407</f>
        <v>1316.3333333333333</v>
      </c>
      <c r="W407" s="76">
        <f t="shared" ref="W407" si="87">+V407-U407</f>
        <v>987.25</v>
      </c>
      <c r="X407" s="76">
        <f t="shared" ref="X407" si="88">P407-V407</f>
        <v>2633.666666666667</v>
      </c>
      <c r="Y407" s="103"/>
      <c r="AB407" s="66">
        <f>IF((DATEDIF(I407,AB$4,"m"))&gt;=36,36,(DATEDIF(I407,AB$4,"m")))</f>
        <v>12</v>
      </c>
    </row>
    <row r="408" spans="1:28" s="102" customFormat="1" ht="14.25" customHeight="1" x14ac:dyDescent="0.25">
      <c r="A408" s="96"/>
      <c r="B408" s="96"/>
      <c r="C408" s="96"/>
      <c r="D408" s="7" t="s">
        <v>2686</v>
      </c>
      <c r="E408" s="96" t="s">
        <v>2687</v>
      </c>
      <c r="F408" s="96" t="s">
        <v>2688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2685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89">(((P408)-1)/3)/12</f>
        <v>109.69444444444444</v>
      </c>
      <c r="U408" s="5">
        <v>329.08333333333331</v>
      </c>
      <c r="V408" s="76">
        <f t="shared" ref="V408" si="90">T408*AB408</f>
        <v>1316.3333333333333</v>
      </c>
      <c r="W408" s="76">
        <f t="shared" ref="W408" si="91">+V408-U408</f>
        <v>987.25</v>
      </c>
      <c r="X408" s="76">
        <f t="shared" ref="X408" si="92">P408-V408</f>
        <v>2633.666666666667</v>
      </c>
      <c r="Y408" s="103"/>
      <c r="AB408" s="66">
        <f>IF((DATEDIF(I408,AB$4,"m"))&gt;=36,36,(DATEDIF(I408,AB$4,"m")))</f>
        <v>12</v>
      </c>
    </row>
    <row r="409" spans="1:28" s="110" customFormat="1" x14ac:dyDescent="0.25">
      <c r="A409" s="97"/>
      <c r="B409" s="97"/>
      <c r="C409" s="97"/>
      <c r="D409" s="576" t="s">
        <v>2689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25714.999999999996</v>
      </c>
      <c r="W409" s="108">
        <f>SUM(W404:W408)</f>
        <v>19286.25</v>
      </c>
      <c r="X409" s="108">
        <f>SUM(X404:X408)</f>
        <v>51435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2699</v>
      </c>
      <c r="E412" s="96"/>
      <c r="F412" s="96" t="s">
        <v>2700</v>
      </c>
      <c r="G412" s="96" t="s">
        <v>2701</v>
      </c>
      <c r="H412" s="96" t="s">
        <v>2453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2702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133405.25</v>
      </c>
      <c r="W412" s="76">
        <f>+V412-U412</f>
        <v>109149.75</v>
      </c>
      <c r="X412" s="76">
        <f>P412-V412</f>
        <v>303194.75</v>
      </c>
      <c r="Y412" s="103"/>
      <c r="AB412" s="66">
        <f>IF((DATEDIF(I412,AB$4,"m"))&gt;=36,36,(DATEDIF(I412,AB$4,"m")))</f>
        <v>11</v>
      </c>
    </row>
    <row r="413" spans="1:28" s="102" customFormat="1" ht="14.25" customHeight="1" x14ac:dyDescent="0.25">
      <c r="A413" s="96"/>
      <c r="B413" s="96"/>
      <c r="C413" s="96"/>
      <c r="D413" s="97" t="s">
        <v>2709</v>
      </c>
      <c r="E413" s="96"/>
      <c r="F413" s="96"/>
      <c r="G413" s="96"/>
      <c r="H413" s="96" t="s">
        <v>2710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2711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208507.80805555556</v>
      </c>
      <c r="W413" s="76">
        <f>+V413-U413</f>
        <v>170597.29750000002</v>
      </c>
      <c r="X413" s="76">
        <f>P413-V413</f>
        <v>473882.3819444445</v>
      </c>
      <c r="Y413" s="103"/>
      <c r="AB413" s="66">
        <f>IF((DATEDIF(I413,AB$4,"m"))&gt;=36,36,(DATEDIF(I413,AB$4,"m")))</f>
        <v>11</v>
      </c>
    </row>
    <row r="414" spans="1:28" s="110" customFormat="1" x14ac:dyDescent="0.25">
      <c r="A414" s="97"/>
      <c r="B414" s="97"/>
      <c r="C414" s="97"/>
      <c r="D414" s="576" t="s">
        <v>2692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341913.05805555556</v>
      </c>
      <c r="W414" s="112">
        <f t="shared" ref="W414:X414" si="93">SUM(W412:W413)</f>
        <v>279747.04749999999</v>
      </c>
      <c r="X414" s="112">
        <f t="shared" si="93"/>
        <v>777077.1319444445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2720</v>
      </c>
      <c r="E416" s="96" t="s">
        <v>43</v>
      </c>
      <c r="F416" s="96" t="s">
        <v>2719</v>
      </c>
      <c r="G416" s="96"/>
      <c r="H416" s="40" t="s">
        <v>2721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2722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4">(((P416)-1)/3)/12</f>
        <v>1238.9722222222222</v>
      </c>
      <c r="U416" s="5">
        <v>1238.9722222222222</v>
      </c>
      <c r="V416" s="76">
        <f t="shared" ref="V416" si="95">T416*AB416</f>
        <v>12389.722222222223</v>
      </c>
      <c r="W416" s="76">
        <f t="shared" ref="W416" si="96">+V416-U416</f>
        <v>11150.75</v>
      </c>
      <c r="X416" s="76">
        <f t="shared" ref="X416" si="97">P416-V416</f>
        <v>32214.277777777777</v>
      </c>
      <c r="Y416" s="103"/>
      <c r="AB416" s="66">
        <f t="shared" ref="AB416:AB432" si="98">IF((DATEDIF(I416,AB$4,"m"))&gt;=36,36,(DATEDIF(I416,AB$4,"m")))</f>
        <v>10</v>
      </c>
    </row>
    <row r="417" spans="1:28" s="102" customFormat="1" ht="14.25" customHeight="1" x14ac:dyDescent="0.25">
      <c r="A417" s="96"/>
      <c r="B417" s="96"/>
      <c r="C417" s="96"/>
      <c r="D417" s="7" t="s">
        <v>2720</v>
      </c>
      <c r="E417" s="96" t="s">
        <v>43</v>
      </c>
      <c r="F417" s="96" t="s">
        <v>2719</v>
      </c>
      <c r="G417" s="96"/>
      <c r="H417" s="40" t="s">
        <v>2721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2722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99">(((P417)-1)/3)/12</f>
        <v>1238.9722222222222</v>
      </c>
      <c r="U417" s="5">
        <v>1238.9722222222222</v>
      </c>
      <c r="V417" s="76">
        <f t="shared" ref="V417:V418" si="100">T417*AB417</f>
        <v>12389.722222222223</v>
      </c>
      <c r="W417" s="76">
        <f t="shared" ref="W417:W418" si="101">+V417-U417</f>
        <v>11150.75</v>
      </c>
      <c r="X417" s="76">
        <f t="shared" ref="X417:X418" si="102">P417-V417</f>
        <v>32214.277777777777</v>
      </c>
      <c r="Y417" s="103"/>
      <c r="AB417" s="66">
        <f t="shared" si="98"/>
        <v>10</v>
      </c>
    </row>
    <row r="418" spans="1:28" s="102" customFormat="1" ht="14.25" customHeight="1" x14ac:dyDescent="0.25">
      <c r="A418" s="96"/>
      <c r="B418" s="96"/>
      <c r="C418" s="96"/>
      <c r="D418" s="7" t="s">
        <v>2720</v>
      </c>
      <c r="E418" s="96" t="s">
        <v>43</v>
      </c>
      <c r="F418" s="96" t="s">
        <v>2719</v>
      </c>
      <c r="G418" s="96"/>
      <c r="H418" s="40" t="s">
        <v>2721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2722</v>
      </c>
      <c r="O418" s="96" t="s">
        <v>624</v>
      </c>
      <c r="P418" s="101">
        <v>44604</v>
      </c>
      <c r="Q418" s="101"/>
      <c r="S418" s="102">
        <v>3</v>
      </c>
      <c r="T418" s="30">
        <f t="shared" si="99"/>
        <v>1238.9722222222222</v>
      </c>
      <c r="U418" s="5">
        <v>1238.9722222222222</v>
      </c>
      <c r="V418" s="76">
        <f t="shared" si="100"/>
        <v>12389.722222222223</v>
      </c>
      <c r="W418" s="76">
        <f t="shared" si="101"/>
        <v>11150.75</v>
      </c>
      <c r="X418" s="76">
        <f t="shared" si="102"/>
        <v>32214.277777777777</v>
      </c>
      <c r="Y418" s="103"/>
      <c r="AB418" s="66">
        <f t="shared" si="98"/>
        <v>10</v>
      </c>
    </row>
    <row r="419" spans="1:28" s="102" customFormat="1" ht="14.25" customHeight="1" x14ac:dyDescent="0.25">
      <c r="A419" s="96"/>
      <c r="B419" s="96"/>
      <c r="C419" s="96"/>
      <c r="D419" s="7" t="s">
        <v>2728</v>
      </c>
      <c r="E419" s="96" t="s">
        <v>2729</v>
      </c>
      <c r="F419" s="96"/>
      <c r="G419" s="96" t="s">
        <v>2730</v>
      </c>
      <c r="H419" s="97" t="s">
        <v>2562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2723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3723.0286666666666</v>
      </c>
      <c r="W419" s="76">
        <f>+V419-U419</f>
        <v>3350.7258000000002</v>
      </c>
      <c r="X419" s="76">
        <f>P419-V419</f>
        <v>9680.8745333333336</v>
      </c>
      <c r="Y419" s="103"/>
      <c r="AB419" s="66">
        <f t="shared" si="98"/>
        <v>10</v>
      </c>
    </row>
    <row r="420" spans="1:28" s="102" customFormat="1" ht="14.25" customHeight="1" x14ac:dyDescent="0.25">
      <c r="A420" s="96"/>
      <c r="B420" s="96"/>
      <c r="C420" s="96"/>
      <c r="D420" s="7" t="s">
        <v>2728</v>
      </c>
      <c r="E420" s="96" t="s">
        <v>2729</v>
      </c>
      <c r="F420" s="96"/>
      <c r="G420" s="96" t="s">
        <v>2731</v>
      </c>
      <c r="H420" s="97" t="s">
        <v>2562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2723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3">(((P420)-1)/3)/12</f>
        <v>372.30286666666666</v>
      </c>
      <c r="U420" s="5">
        <v>372.30286666666666</v>
      </c>
      <c r="V420" s="76">
        <f t="shared" ref="V420:V428" si="104">T420*AB420</f>
        <v>3723.0286666666666</v>
      </c>
      <c r="W420" s="76">
        <f t="shared" ref="W420:W428" si="105">+V420-U420</f>
        <v>3350.7258000000002</v>
      </c>
      <c r="X420" s="76">
        <f t="shared" ref="X420:X428" si="106">P420-V420</f>
        <v>9680.8745333333336</v>
      </c>
      <c r="Y420" s="103"/>
      <c r="AB420" s="66">
        <f t="shared" si="98"/>
        <v>10</v>
      </c>
    </row>
    <row r="421" spans="1:28" s="102" customFormat="1" ht="14.25" customHeight="1" x14ac:dyDescent="0.25">
      <c r="A421" s="96"/>
      <c r="B421" s="96"/>
      <c r="C421" s="96"/>
      <c r="D421" s="7" t="s">
        <v>2728</v>
      </c>
      <c r="E421" s="96" t="s">
        <v>2729</v>
      </c>
      <c r="F421" s="96"/>
      <c r="G421" s="96" t="s">
        <v>2732</v>
      </c>
      <c r="H421" s="97" t="s">
        <v>2562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2723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3"/>
        <v>372.30286666666666</v>
      </c>
      <c r="U421" s="5">
        <v>372.30286666666666</v>
      </c>
      <c r="V421" s="76">
        <f t="shared" si="104"/>
        <v>3723.0286666666666</v>
      </c>
      <c r="W421" s="76">
        <f t="shared" si="105"/>
        <v>3350.7258000000002</v>
      </c>
      <c r="X421" s="76">
        <f t="shared" si="106"/>
        <v>9680.8745333333336</v>
      </c>
      <c r="Y421" s="103"/>
      <c r="AB421" s="66">
        <f t="shared" si="98"/>
        <v>10</v>
      </c>
    </row>
    <row r="422" spans="1:28" s="102" customFormat="1" ht="14.25" customHeight="1" x14ac:dyDescent="0.25">
      <c r="A422" s="96"/>
      <c r="B422" s="96"/>
      <c r="C422" s="96"/>
      <c r="D422" s="7" t="s">
        <v>2728</v>
      </c>
      <c r="E422" s="96" t="s">
        <v>2729</v>
      </c>
      <c r="F422" s="96"/>
      <c r="G422" s="96" t="s">
        <v>2733</v>
      </c>
      <c r="H422" s="97" t="s">
        <v>2562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2723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3"/>
        <v>372.30286666666666</v>
      </c>
      <c r="U422" s="5">
        <v>372.30286666666666</v>
      </c>
      <c r="V422" s="76">
        <f t="shared" si="104"/>
        <v>3723.0286666666666</v>
      </c>
      <c r="W422" s="76">
        <f t="shared" si="105"/>
        <v>3350.7258000000002</v>
      </c>
      <c r="X422" s="76">
        <f t="shared" si="106"/>
        <v>9680.8745333333336</v>
      </c>
      <c r="Y422" s="103"/>
      <c r="AB422" s="66">
        <f t="shared" si="98"/>
        <v>10</v>
      </c>
    </row>
    <row r="423" spans="1:28" s="102" customFormat="1" ht="14.25" customHeight="1" x14ac:dyDescent="0.25">
      <c r="A423" s="96"/>
      <c r="B423" s="96"/>
      <c r="C423" s="96"/>
      <c r="D423" s="7" t="s">
        <v>2728</v>
      </c>
      <c r="E423" s="96" t="s">
        <v>2729</v>
      </c>
      <c r="F423" s="96"/>
      <c r="G423" s="96" t="s">
        <v>2734</v>
      </c>
      <c r="H423" s="97" t="s">
        <v>2562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2723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3"/>
        <v>372.30286666666666</v>
      </c>
      <c r="U423" s="5">
        <v>372.30286666666666</v>
      </c>
      <c r="V423" s="76">
        <f t="shared" si="104"/>
        <v>3723.0286666666666</v>
      </c>
      <c r="W423" s="76">
        <f t="shared" si="105"/>
        <v>3350.7258000000002</v>
      </c>
      <c r="X423" s="76">
        <f t="shared" si="106"/>
        <v>9680.8745333333336</v>
      </c>
      <c r="Y423" s="103"/>
      <c r="AB423" s="66">
        <f t="shared" si="98"/>
        <v>10</v>
      </c>
    </row>
    <row r="424" spans="1:28" s="102" customFormat="1" ht="14.25" customHeight="1" x14ac:dyDescent="0.25">
      <c r="A424" s="96"/>
      <c r="B424" s="96"/>
      <c r="C424" s="96"/>
      <c r="D424" s="7" t="s">
        <v>2728</v>
      </c>
      <c r="E424" s="96" t="s">
        <v>2729</v>
      </c>
      <c r="F424" s="96"/>
      <c r="G424" s="96" t="s">
        <v>2735</v>
      </c>
      <c r="H424" s="97" t="s">
        <v>2562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2723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3"/>
        <v>372.30286666666666</v>
      </c>
      <c r="U424" s="5">
        <v>372.30286666666666</v>
      </c>
      <c r="V424" s="76">
        <f t="shared" si="104"/>
        <v>3723.0286666666666</v>
      </c>
      <c r="W424" s="76">
        <f t="shared" si="105"/>
        <v>3350.7258000000002</v>
      </c>
      <c r="X424" s="76">
        <f t="shared" si="106"/>
        <v>9680.8745333333336</v>
      </c>
      <c r="Y424" s="103"/>
      <c r="AB424" s="66">
        <f t="shared" si="98"/>
        <v>10</v>
      </c>
    </row>
    <row r="425" spans="1:28" s="102" customFormat="1" ht="14.25" customHeight="1" x14ac:dyDescent="0.25">
      <c r="A425" s="96"/>
      <c r="B425" s="96"/>
      <c r="C425" s="96"/>
      <c r="D425" s="7" t="s">
        <v>2728</v>
      </c>
      <c r="E425" s="96" t="s">
        <v>2729</v>
      </c>
      <c r="F425" s="96"/>
      <c r="G425" s="96" t="s">
        <v>2736</v>
      </c>
      <c r="H425" s="97" t="s">
        <v>2562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2723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3"/>
        <v>372.30286666666666</v>
      </c>
      <c r="U425" s="5">
        <v>372.30286666666666</v>
      </c>
      <c r="V425" s="76">
        <f t="shared" si="104"/>
        <v>3723.0286666666666</v>
      </c>
      <c r="W425" s="76">
        <f t="shared" si="105"/>
        <v>3350.7258000000002</v>
      </c>
      <c r="X425" s="76">
        <f t="shared" si="106"/>
        <v>9680.8745333333336</v>
      </c>
      <c r="Y425" s="103"/>
      <c r="AB425" s="66">
        <f t="shared" si="98"/>
        <v>10</v>
      </c>
    </row>
    <row r="426" spans="1:28" s="102" customFormat="1" ht="14.25" customHeight="1" x14ac:dyDescent="0.25">
      <c r="A426" s="96"/>
      <c r="B426" s="96"/>
      <c r="C426" s="96"/>
      <c r="D426" s="7" t="s">
        <v>2728</v>
      </c>
      <c r="E426" s="96" t="s">
        <v>2729</v>
      </c>
      <c r="F426" s="96"/>
      <c r="G426" s="96" t="s">
        <v>2737</v>
      </c>
      <c r="H426" s="97" t="s">
        <v>2562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2723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3"/>
        <v>372.30286666666666</v>
      </c>
      <c r="U426" s="5">
        <v>372.30286666666666</v>
      </c>
      <c r="V426" s="76">
        <f t="shared" si="104"/>
        <v>3723.0286666666666</v>
      </c>
      <c r="W426" s="76">
        <f t="shared" si="105"/>
        <v>3350.7258000000002</v>
      </c>
      <c r="X426" s="76">
        <f t="shared" si="106"/>
        <v>9680.8745333333336</v>
      </c>
      <c r="Y426" s="103"/>
      <c r="AB426" s="66">
        <f t="shared" si="98"/>
        <v>10</v>
      </c>
    </row>
    <row r="427" spans="1:28" s="102" customFormat="1" ht="14.25" customHeight="1" x14ac:dyDescent="0.25">
      <c r="A427" s="96"/>
      <c r="B427" s="96"/>
      <c r="C427" s="96"/>
      <c r="D427" s="7" t="s">
        <v>2728</v>
      </c>
      <c r="E427" s="96" t="s">
        <v>2729</v>
      </c>
      <c r="F427" s="96"/>
      <c r="G427" s="96" t="s">
        <v>2738</v>
      </c>
      <c r="H427" s="97" t="s">
        <v>2562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2723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3"/>
        <v>372.30286666666666</v>
      </c>
      <c r="U427" s="5">
        <v>372.30286666666666</v>
      </c>
      <c r="V427" s="76">
        <f t="shared" si="104"/>
        <v>3723.0286666666666</v>
      </c>
      <c r="W427" s="76">
        <f t="shared" si="105"/>
        <v>3350.7258000000002</v>
      </c>
      <c r="X427" s="76">
        <f t="shared" si="106"/>
        <v>9680.8745333333336</v>
      </c>
      <c r="Y427" s="103"/>
      <c r="AB427" s="66">
        <f t="shared" si="98"/>
        <v>10</v>
      </c>
    </row>
    <row r="428" spans="1:28" s="102" customFormat="1" ht="14.25" customHeight="1" x14ac:dyDescent="0.25">
      <c r="A428" s="96"/>
      <c r="B428" s="96"/>
      <c r="C428" s="96"/>
      <c r="D428" s="7" t="s">
        <v>2728</v>
      </c>
      <c r="E428" s="96" t="s">
        <v>2729</v>
      </c>
      <c r="F428" s="96"/>
      <c r="G428" s="96" t="s">
        <v>2739</v>
      </c>
      <c r="H428" s="97" t="s">
        <v>2562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2723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3"/>
        <v>372.30286666666666</v>
      </c>
      <c r="U428" s="5">
        <v>372.30286666666666</v>
      </c>
      <c r="V428" s="76">
        <f t="shared" si="104"/>
        <v>3723.0286666666666</v>
      </c>
      <c r="W428" s="76">
        <f t="shared" si="105"/>
        <v>3350.7258000000002</v>
      </c>
      <c r="X428" s="76">
        <f t="shared" si="106"/>
        <v>9680.8745333333336</v>
      </c>
      <c r="Y428" s="103"/>
      <c r="AB428" s="66">
        <f t="shared" si="98"/>
        <v>10</v>
      </c>
    </row>
    <row r="429" spans="1:28" s="102" customFormat="1" ht="14.25" customHeight="1" x14ac:dyDescent="0.25">
      <c r="A429" s="96"/>
      <c r="B429" s="96"/>
      <c r="C429" s="96"/>
      <c r="D429" s="7" t="s">
        <v>2728</v>
      </c>
      <c r="E429" s="96" t="s">
        <v>2729</v>
      </c>
      <c r="F429" s="96"/>
      <c r="G429" s="96" t="s">
        <v>2740</v>
      </c>
      <c r="H429" s="97" t="s">
        <v>2562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2723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7">(((P429)-1)/3)/12</f>
        <v>372.30286666666666</v>
      </c>
      <c r="U429" s="5">
        <v>372.30286666666666</v>
      </c>
      <c r="V429" s="76">
        <f t="shared" ref="V429:V430" si="108">T429*AB429</f>
        <v>3723.0286666666666</v>
      </c>
      <c r="W429" s="76">
        <f t="shared" ref="W429:W430" si="109">+V429-U429</f>
        <v>3350.7258000000002</v>
      </c>
      <c r="X429" s="76">
        <f t="shared" ref="X429:X430" si="110">P429-V429</f>
        <v>9680.8745333333336</v>
      </c>
      <c r="Y429" s="103"/>
      <c r="AB429" s="66">
        <f t="shared" si="98"/>
        <v>10</v>
      </c>
    </row>
    <row r="430" spans="1:28" s="102" customFormat="1" ht="14.25" customHeight="1" x14ac:dyDescent="0.25">
      <c r="A430" s="96"/>
      <c r="B430" s="96"/>
      <c r="C430" s="96"/>
      <c r="D430" s="7" t="s">
        <v>2728</v>
      </c>
      <c r="E430" s="96" t="s">
        <v>2729</v>
      </c>
      <c r="F430" s="96"/>
      <c r="G430" s="96" t="s">
        <v>2741</v>
      </c>
      <c r="H430" s="97" t="s">
        <v>2562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2723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7"/>
        <v>372.30286666666666</v>
      </c>
      <c r="U430" s="5">
        <v>372.30286666666666</v>
      </c>
      <c r="V430" s="76">
        <f t="shared" si="108"/>
        <v>3723.0286666666666</v>
      </c>
      <c r="W430" s="76">
        <f t="shared" si="109"/>
        <v>3350.7258000000002</v>
      </c>
      <c r="X430" s="76">
        <f t="shared" si="110"/>
        <v>9680.8745333333336</v>
      </c>
      <c r="Y430" s="103"/>
      <c r="AB430" s="66">
        <f t="shared" si="98"/>
        <v>10</v>
      </c>
    </row>
    <row r="431" spans="1:28" s="102" customFormat="1" ht="14.25" customHeight="1" x14ac:dyDescent="0.25">
      <c r="A431" s="96"/>
      <c r="B431" s="96"/>
      <c r="C431" s="96"/>
      <c r="D431" s="97" t="s">
        <v>2725</v>
      </c>
      <c r="E431" s="96" t="s">
        <v>2461</v>
      </c>
      <c r="F431" s="96" t="s">
        <v>2506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2726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16172.197222222223</v>
      </c>
      <c r="W431" s="76">
        <f>+V431-U431</f>
        <v>14554.977500000001</v>
      </c>
      <c r="X431" s="76">
        <f>P431-V431</f>
        <v>42048.712777777779</v>
      </c>
      <c r="Y431" s="103"/>
      <c r="AB431" s="66">
        <f t="shared" si="98"/>
        <v>10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2727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2726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14259.719444444445</v>
      </c>
      <c r="W432" s="76">
        <f>+V432-U432</f>
        <v>12833.747500000001</v>
      </c>
      <c r="X432" s="76">
        <f>P432-V432</f>
        <v>37076.270555555551</v>
      </c>
      <c r="Y432" s="33">
        <v>17320</v>
      </c>
      <c r="AB432" s="66">
        <f t="shared" si="98"/>
        <v>10</v>
      </c>
    </row>
    <row r="433" spans="1:28" s="110" customFormat="1" x14ac:dyDescent="0.25">
      <c r="A433" s="97"/>
      <c r="B433" s="97"/>
      <c r="C433" s="97"/>
      <c r="D433" s="576" t="s">
        <v>2718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112277.42733333333</v>
      </c>
      <c r="W433" s="112">
        <f>SUM(W416:W432)</f>
        <v>101049.68460000001</v>
      </c>
      <c r="X433" s="112">
        <f>SUM(X416:X432)</f>
        <v>291938.31106666656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2640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922138.45761111111</v>
      </c>
      <c r="W435" s="577">
        <f>+W398+W402+W409+W414+W433</f>
        <v>664209.8321</v>
      </c>
      <c r="X435" s="577">
        <f>+X398+X402+X409+X414+X433</f>
        <v>1734727.870788889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x14ac:dyDescent="0.25">
      <c r="A437" s="40"/>
      <c r="B437" s="40"/>
      <c r="C437" s="40"/>
      <c r="D437" s="61" t="s">
        <v>638</v>
      </c>
      <c r="E437" s="40" t="s">
        <v>513</v>
      </c>
      <c r="F437" s="40" t="s">
        <v>2775</v>
      </c>
      <c r="G437" s="40"/>
      <c r="H437" s="40" t="s">
        <v>443</v>
      </c>
      <c r="I437" s="98">
        <v>42773</v>
      </c>
      <c r="J437" s="99">
        <v>7</v>
      </c>
      <c r="K437" s="99">
        <v>2</v>
      </c>
      <c r="L437" s="100">
        <v>2017</v>
      </c>
      <c r="M437" s="96" t="s">
        <v>34</v>
      </c>
      <c r="N437" s="96" t="s">
        <v>2776</v>
      </c>
      <c r="O437" s="96" t="s">
        <v>624</v>
      </c>
      <c r="P437" s="30">
        <v>12617.8</v>
      </c>
      <c r="S437" s="51">
        <v>3</v>
      </c>
      <c r="T437" s="30">
        <f>(((P437)-1)/3)/12</f>
        <v>350.46666666666664</v>
      </c>
      <c r="U437" s="5">
        <v>0</v>
      </c>
      <c r="V437" s="76">
        <f>T437*AB437</f>
        <v>2453.2666666666664</v>
      </c>
      <c r="W437" s="76">
        <f>+V437-U437</f>
        <v>2453.2666666666664</v>
      </c>
      <c r="X437" s="76">
        <f>P437-V437</f>
        <v>10164.533333333333</v>
      </c>
      <c r="Y437" s="33">
        <v>17320</v>
      </c>
      <c r="AB437" s="66">
        <f t="shared" ref="AB437" si="111">IF((DATEDIF(I437,AB$4,"m"))&gt;=36,36,(DATEDIF(I437,AB$4,"m")))</f>
        <v>7</v>
      </c>
    </row>
    <row r="438" spans="1:28" s="110" customFormat="1" x14ac:dyDescent="0.25">
      <c r="A438" s="97"/>
      <c r="B438" s="97"/>
      <c r="C438" s="97"/>
      <c r="D438" s="576" t="s">
        <v>2777</v>
      </c>
      <c r="E438" s="97"/>
      <c r="F438" s="97"/>
      <c r="G438" s="97"/>
      <c r="H438" s="97"/>
      <c r="I438" s="105"/>
      <c r="J438" s="106"/>
      <c r="K438" s="106"/>
      <c r="L438" s="107"/>
      <c r="M438" s="97"/>
      <c r="N438" s="97"/>
      <c r="O438" s="97"/>
      <c r="P438" s="108">
        <f>SUM(P437)</f>
        <v>12617.8</v>
      </c>
      <c r="Q438" s="101"/>
      <c r="R438" s="102"/>
      <c r="S438" s="281"/>
      <c r="T438" s="112">
        <f>SUM(T437:T437)</f>
        <v>350.46666666666664</v>
      </c>
      <c r="U438" s="112">
        <v>0</v>
      </c>
      <c r="V438" s="112">
        <f>SUM(V437:V437)</f>
        <v>2453.2666666666664</v>
      </c>
      <c r="W438" s="112">
        <f>SUM(W437:W437)</f>
        <v>2453.2666666666664</v>
      </c>
      <c r="X438" s="112">
        <f>SUM(X437:X437)</f>
        <v>10164.533333333333</v>
      </c>
      <c r="AB438" s="136"/>
    </row>
    <row r="439" spans="1:28" x14ac:dyDescent="0.25">
      <c r="A439" s="95"/>
      <c r="B439" s="95"/>
      <c r="C439" s="95"/>
      <c r="D439" s="7"/>
      <c r="E439" s="7"/>
      <c r="F439" s="7"/>
      <c r="G439" s="7"/>
      <c r="H439" s="7"/>
      <c r="I439" s="7"/>
      <c r="J439" s="36"/>
      <c r="K439" s="36"/>
      <c r="L439" s="7"/>
      <c r="M439" s="7"/>
      <c r="N439" s="7"/>
      <c r="O439" s="7"/>
      <c r="P439" s="7"/>
      <c r="S439" s="33"/>
      <c r="T439" s="7"/>
      <c r="U439" s="7"/>
      <c r="V439" s="7"/>
      <c r="W439" s="7"/>
      <c r="X439" s="7"/>
    </row>
    <row r="440" spans="1:28" s="33" customFormat="1" ht="16.5" thickBot="1" x14ac:dyDescent="0.3">
      <c r="A440" s="22" t="s">
        <v>2770</v>
      </c>
      <c r="B440" s="56"/>
      <c r="C440" s="56"/>
      <c r="D440" s="56"/>
      <c r="E440" s="56"/>
      <c r="F440" s="56"/>
      <c r="G440" s="56"/>
      <c r="H440" s="56"/>
      <c r="I440" s="72"/>
      <c r="J440" s="57"/>
      <c r="K440" s="57"/>
      <c r="L440" s="58"/>
      <c r="M440" s="56"/>
      <c r="N440" s="56"/>
      <c r="O440" s="56"/>
      <c r="P440" s="85">
        <f>+P326+P393+P435+P438</f>
        <v>21090216.140831001</v>
      </c>
      <c r="Q440" s="28"/>
      <c r="R440" s="28"/>
      <c r="S440" s="28"/>
      <c r="T440" s="85">
        <f>+T326+T393+T435+T438</f>
        <v>162716.12078888892</v>
      </c>
      <c r="U440" s="85">
        <v>19780449.38239</v>
      </c>
      <c r="V440" s="85">
        <f>+V326+V393+V435+V438</f>
        <v>21244193.536156662</v>
      </c>
      <c r="W440" s="85">
        <f>+W326+W393+W435+W438</f>
        <v>1463744.1537666663</v>
      </c>
      <c r="X440" s="85">
        <f>+X326+X393+X435+X438</f>
        <v>2282706.1291222228</v>
      </c>
    </row>
    <row r="441" spans="1:28" ht="16.5" thickTop="1" x14ac:dyDescent="0.25">
      <c r="A441" s="95"/>
      <c r="B441" s="95"/>
      <c r="C441" s="95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8" x14ac:dyDescent="0.25">
      <c r="A442" s="95"/>
      <c r="B442" s="95"/>
      <c r="C442" s="95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538"/>
      <c r="S442" s="33"/>
      <c r="T442" s="7"/>
      <c r="U442" s="7"/>
      <c r="V442" s="7"/>
      <c r="W442" s="7"/>
      <c r="X442" s="7"/>
    </row>
    <row r="443" spans="1:28" x14ac:dyDescent="0.25">
      <c r="A443" s="95"/>
      <c r="B443" s="95"/>
      <c r="C443" s="95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38"/>
      <c r="S443" s="33"/>
      <c r="T443" s="445"/>
      <c r="U443" s="7"/>
      <c r="V443" s="7"/>
      <c r="W443" s="7"/>
      <c r="X443" s="7"/>
    </row>
    <row r="444" spans="1:28" x14ac:dyDescent="0.25">
      <c r="A444" s="95"/>
      <c r="B444" s="95"/>
      <c r="C444" s="95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38"/>
      <c r="S444" s="33"/>
      <c r="T444" s="7"/>
      <c r="U444" s="7"/>
      <c r="V444" s="7"/>
      <c r="W444" s="7"/>
      <c r="X444" s="7"/>
    </row>
    <row r="445" spans="1:28" x14ac:dyDescent="0.25">
      <c r="A445" s="95"/>
      <c r="B445" s="95"/>
      <c r="C445" s="95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643"/>
      <c r="S445" s="33"/>
      <c r="T445" s="7"/>
      <c r="U445" s="7"/>
      <c r="V445" s="7"/>
      <c r="W445" s="7"/>
      <c r="X445" s="7"/>
    </row>
    <row r="446" spans="1:28" x14ac:dyDescent="0.25">
      <c r="A446" s="95"/>
      <c r="B446" s="95"/>
      <c r="C446" s="95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538"/>
      <c r="S446" s="33"/>
      <c r="T446" s="7"/>
      <c r="U446" s="7"/>
      <c r="V446" s="7"/>
      <c r="W446" s="7"/>
      <c r="X446" s="7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38"/>
      <c r="S447" s="33"/>
      <c r="T447" s="7"/>
      <c r="U447" s="7"/>
      <c r="V447" s="7"/>
      <c r="W447" s="7"/>
      <c r="X447" s="7"/>
    </row>
    <row r="448" spans="1:28" x14ac:dyDescent="0.25">
      <c r="A448" s="95"/>
      <c r="B448" s="95"/>
      <c r="C448" s="95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38"/>
      <c r="S448" s="33"/>
      <c r="T448" s="7"/>
      <c r="U448" s="7"/>
      <c r="V448" s="7"/>
      <c r="W448" s="7"/>
      <c r="X448" s="7"/>
    </row>
    <row r="449" spans="1:24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606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606"/>
      <c r="S451" s="33"/>
      <c r="T451" s="7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D501" s="34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D576" s="34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115"/>
      <c r="B581" s="115"/>
      <c r="C581" s="115"/>
    </row>
    <row r="582" spans="1:24" x14ac:dyDescent="0.25">
      <c r="A582" s="95"/>
      <c r="B582" s="95"/>
      <c r="C582" s="95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115"/>
      <c r="B584" s="115"/>
      <c r="C584" s="115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5"/>
      <c r="B585" s="115"/>
      <c r="C585" s="115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5"/>
      <c r="B586" s="115"/>
      <c r="C586" s="115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5" t="s">
        <v>252</v>
      </c>
      <c r="B587" s="115"/>
      <c r="C587" s="115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L87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80" t="s">
        <v>0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W2" s="370"/>
    </row>
    <row r="3" spans="1:23" ht="20.25" x14ac:dyDescent="0.3">
      <c r="A3" s="681" t="s">
        <v>2203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W3" s="370"/>
    </row>
    <row r="4" spans="1:23" x14ac:dyDescent="0.2">
      <c r="A4" s="684" t="str">
        <f>'Camaras Fotograficas y de Video'!A3:S3</f>
        <v>(Al 30 de Septiembre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43008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7" t="s">
        <v>646</v>
      </c>
      <c r="I6" s="678"/>
      <c r="J6" s="679"/>
      <c r="K6" s="4"/>
      <c r="L6" s="4"/>
      <c r="M6" s="4"/>
      <c r="N6" s="445"/>
      <c r="O6" s="7"/>
      <c r="P6" s="672" t="s">
        <v>3</v>
      </c>
      <c r="Q6" s="673"/>
      <c r="R6" s="673"/>
      <c r="S6" s="674"/>
      <c r="T6" s="6"/>
      <c r="U6" s="7"/>
      <c r="W6" s="44"/>
    </row>
    <row r="7" spans="1:23" s="77" customFormat="1" ht="32.25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Septiembre 2017</v>
      </c>
      <c r="S7" s="10" t="str">
        <f>+'Camaras Fotograficas y de Video'!$T$6</f>
        <v>Deprec. a Registrar Septiembre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2204</v>
      </c>
      <c r="F8" s="440" t="s">
        <v>2205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2206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2204</v>
      </c>
      <c r="F9" s="440" t="s">
        <v>2205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2206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2204</v>
      </c>
      <c r="F10" s="440" t="s">
        <v>2205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2206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2204</v>
      </c>
      <c r="F11" s="440" t="s">
        <v>2205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2206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2207</v>
      </c>
      <c r="D12" s="440" t="s">
        <v>2208</v>
      </c>
      <c r="F12" s="440" t="s">
        <v>2205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2206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2207</v>
      </c>
      <c r="D13" s="440" t="s">
        <v>2208</v>
      </c>
      <c r="F13" s="440" t="s">
        <v>2205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2206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2207</v>
      </c>
      <c r="D14" s="440" t="s">
        <v>2208</v>
      </c>
      <c r="F14" s="440" t="s">
        <v>2205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2206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2209</v>
      </c>
      <c r="D15" s="440" t="s">
        <v>2210</v>
      </c>
      <c r="F15" s="440" t="s">
        <v>2205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2206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2209</v>
      </c>
      <c r="D16" s="440" t="s">
        <v>2210</v>
      </c>
      <c r="F16" s="440" t="s">
        <v>2205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2206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2209</v>
      </c>
      <c r="D17" s="440" t="s">
        <v>2210</v>
      </c>
      <c r="F17" s="440" t="s">
        <v>2205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2206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2211</v>
      </c>
      <c r="C18" s="440" t="s">
        <v>2212</v>
      </c>
      <c r="D18" s="440">
        <v>1459</v>
      </c>
      <c r="F18" s="440" t="s">
        <v>2205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2206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2211</v>
      </c>
      <c r="C19" s="440" t="s">
        <v>2212</v>
      </c>
      <c r="D19" s="440">
        <v>1459</v>
      </c>
      <c r="F19" s="440" t="s">
        <v>2205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2206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2211</v>
      </c>
      <c r="C20" s="440" t="s">
        <v>2212</v>
      </c>
      <c r="D20" s="440">
        <v>1459</v>
      </c>
      <c r="F20" s="440" t="s">
        <v>2205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2206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2213</v>
      </c>
      <c r="D21" s="440" t="s">
        <v>2214</v>
      </c>
      <c r="F21" s="440" t="s">
        <v>2205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2206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2213</v>
      </c>
      <c r="D22" s="440" t="s">
        <v>2214</v>
      </c>
      <c r="F22" s="440" t="s">
        <v>2205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2206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2213</v>
      </c>
      <c r="D23" s="440" t="s">
        <v>2214</v>
      </c>
      <c r="F23" s="440" t="s">
        <v>2205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2206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2215</v>
      </c>
      <c r="D24" s="440" t="s">
        <v>2216</v>
      </c>
      <c r="F24" s="440" t="s">
        <v>2205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2206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2215</v>
      </c>
      <c r="D25" s="440" t="s">
        <v>2216</v>
      </c>
      <c r="F25" s="440" t="s">
        <v>2205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2206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2215</v>
      </c>
      <c r="D26" s="440" t="s">
        <v>2216</v>
      </c>
      <c r="F26" s="440" t="s">
        <v>2205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2206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2217</v>
      </c>
      <c r="C27" s="440" t="s">
        <v>2218</v>
      </c>
      <c r="D27" s="440" t="s">
        <v>2219</v>
      </c>
      <c r="F27" s="440" t="s">
        <v>2220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2206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2221</v>
      </c>
      <c r="C28" s="440" t="s">
        <v>2218</v>
      </c>
      <c r="D28" s="440" t="s">
        <v>2219</v>
      </c>
      <c r="F28" s="440" t="s">
        <v>2220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2206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2221</v>
      </c>
      <c r="C29" s="440" t="s">
        <v>2218</v>
      </c>
      <c r="D29" s="440" t="s">
        <v>2219</v>
      </c>
      <c r="F29" s="440" t="s">
        <v>2220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2206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2221</v>
      </c>
      <c r="C30" s="440" t="s">
        <v>2218</v>
      </c>
      <c r="D30" s="440" t="s">
        <v>2219</v>
      </c>
      <c r="F30" s="440" t="s">
        <v>2220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2206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2221</v>
      </c>
      <c r="C31" s="440" t="s">
        <v>2218</v>
      </c>
      <c r="D31" s="440" t="s">
        <v>2219</v>
      </c>
      <c r="F31" s="440" t="s">
        <v>2220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2206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2222</v>
      </c>
      <c r="F32" s="440" t="s">
        <v>2223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2206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2222</v>
      </c>
      <c r="F33" s="440" t="s">
        <v>2223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2206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2222</v>
      </c>
      <c r="F34" s="440" t="s">
        <v>2223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2206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2222</v>
      </c>
      <c r="C35" s="455"/>
      <c r="D35" s="455"/>
      <c r="E35" s="455"/>
      <c r="F35" s="455" t="s">
        <v>2223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2206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2222</v>
      </c>
      <c r="F36" s="440" t="s">
        <v>2223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2206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2224</v>
      </c>
      <c r="C37" s="440" t="s">
        <v>2225</v>
      </c>
      <c r="D37" s="440" t="s">
        <v>2226</v>
      </c>
      <c r="F37" s="440" t="s">
        <v>2227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2206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2228</v>
      </c>
      <c r="F38" s="440" t="s">
        <v>2229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2206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2228</v>
      </c>
      <c r="F39" s="440" t="s">
        <v>2230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2206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2228</v>
      </c>
      <c r="F40" s="440" t="s">
        <v>2229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2206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2228</v>
      </c>
      <c r="F41" s="440" t="s">
        <v>2229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2206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2231</v>
      </c>
      <c r="C42" s="440" t="s">
        <v>2232</v>
      </c>
      <c r="F42" s="440" t="s">
        <v>2229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2206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2231</v>
      </c>
      <c r="C43" s="440" t="s">
        <v>2232</v>
      </c>
      <c r="F43" s="440" t="s">
        <v>2229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2206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2231</v>
      </c>
      <c r="C44" s="440" t="s">
        <v>2232</v>
      </c>
      <c r="F44" s="440" t="s">
        <v>2229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2206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2231</v>
      </c>
      <c r="C45" s="440" t="s">
        <v>2232</v>
      </c>
      <c r="F45" s="440" t="s">
        <v>2229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2206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2233</v>
      </c>
      <c r="F46" s="440" t="s">
        <v>2234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2206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2235</v>
      </c>
      <c r="F47" s="440" t="s">
        <v>2234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2206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2236</v>
      </c>
      <c r="F48" s="440" t="s">
        <v>2234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2206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2237</v>
      </c>
      <c r="F49" s="440" t="s">
        <v>2234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2206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2238</v>
      </c>
      <c r="F50" s="440" t="s">
        <v>2234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2206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2239</v>
      </c>
      <c r="F51" s="440" t="s">
        <v>2234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2206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2240</v>
      </c>
      <c r="C54" s="33" t="s">
        <v>2241</v>
      </c>
      <c r="D54" s="33"/>
      <c r="E54" s="33"/>
      <c r="F54" s="33" t="s">
        <v>2242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2206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2243</v>
      </c>
      <c r="C55" s="33" t="s">
        <v>2241</v>
      </c>
      <c r="D55" s="33"/>
      <c r="E55" s="33"/>
      <c r="F55" s="33" t="s">
        <v>2242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2206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2243</v>
      </c>
      <c r="C56" s="33" t="s">
        <v>2241</v>
      </c>
      <c r="D56" s="33"/>
      <c r="E56" s="33"/>
      <c r="F56" s="33" t="s">
        <v>2242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2206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2243</v>
      </c>
      <c r="C57" s="33" t="s">
        <v>2241</v>
      </c>
      <c r="D57" s="33"/>
      <c r="E57" s="33"/>
      <c r="F57" s="33" t="s">
        <v>2242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2206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2243</v>
      </c>
      <c r="C58" s="33" t="s">
        <v>2241</v>
      </c>
      <c r="D58" s="33"/>
      <c r="E58" s="33"/>
      <c r="F58" s="33" t="s">
        <v>2242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2206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 t="shared" si="5"/>
        <v>1</v>
      </c>
      <c r="W58" s="43">
        <f t="shared" si="6"/>
        <v>60</v>
      </c>
    </row>
    <row r="59" spans="1:23" s="440" customFormat="1" ht="15.75" x14ac:dyDescent="0.25">
      <c r="B59" s="451" t="s">
        <v>2243</v>
      </c>
      <c r="C59" s="33" t="s">
        <v>2241</v>
      </c>
      <c r="D59" s="33"/>
      <c r="E59" s="33"/>
      <c r="F59" s="33" t="s">
        <v>2242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2206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2244</v>
      </c>
      <c r="F62" s="440" t="s">
        <v>2245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2246</v>
      </c>
      <c r="F63" s="440" t="s">
        <v>2245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2247</v>
      </c>
      <c r="F64" s="440" t="s">
        <v>2245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2248</v>
      </c>
      <c r="F69" s="440" t="s">
        <v>2249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2250</v>
      </c>
      <c r="M69" s="33" t="s">
        <v>2206</v>
      </c>
      <c r="N69" s="465">
        <f>17500*1.16</f>
        <v>20300</v>
      </c>
      <c r="O69" s="33">
        <v>5</v>
      </c>
      <c r="P69" s="453">
        <f>(N69/O69)/12</f>
        <v>338.33333333333331</v>
      </c>
      <c r="Q69" s="5">
        <v>17931.666666666664</v>
      </c>
      <c r="R69" s="453">
        <f t="shared" ref="R69:R90" si="7">P69*W69</f>
        <v>20300</v>
      </c>
      <c r="S69" s="15">
        <f t="shared" ref="S69:S90" si="8">R69-Q69</f>
        <v>2368.3333333333358</v>
      </c>
      <c r="T69" s="453">
        <f t="shared" ref="T69:T90" si="9">N69-R69</f>
        <v>0</v>
      </c>
      <c r="U69" s="440">
        <v>17271</v>
      </c>
      <c r="W69" s="43">
        <f t="shared" ref="W69:W90" si="10">IF((DATEDIF(G69,W$5,"m"))&gt;=60,60,(DATEDIF(G69,W$5,"m")))</f>
        <v>60</v>
      </c>
    </row>
    <row r="70" spans="1:23" s="440" customFormat="1" ht="15.75" x14ac:dyDescent="0.25">
      <c r="B70" s="33" t="s">
        <v>2248</v>
      </c>
      <c r="F70" s="440" t="s">
        <v>2249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2250</v>
      </c>
      <c r="M70" s="33" t="s">
        <v>2206</v>
      </c>
      <c r="N70" s="465">
        <f>17500*1.16</f>
        <v>20300</v>
      </c>
      <c r="O70" s="33">
        <v>5</v>
      </c>
      <c r="P70" s="453">
        <f t="shared" ref="P70:P90" si="11">(N70/O70)/12</f>
        <v>338.33333333333331</v>
      </c>
      <c r="Q70" s="5">
        <v>17931.666666666664</v>
      </c>
      <c r="R70" s="453">
        <f t="shared" si="7"/>
        <v>20300</v>
      </c>
      <c r="S70" s="15">
        <f t="shared" si="8"/>
        <v>2368.3333333333358</v>
      </c>
      <c r="T70" s="453">
        <f t="shared" si="9"/>
        <v>0</v>
      </c>
      <c r="U70" s="440">
        <v>17271</v>
      </c>
      <c r="W70" s="43">
        <f t="shared" si="10"/>
        <v>60</v>
      </c>
    </row>
    <row r="71" spans="1:23" s="440" customFormat="1" ht="15.75" x14ac:dyDescent="0.25">
      <c r="B71" s="33" t="s">
        <v>2248</v>
      </c>
      <c r="F71" s="440" t="s">
        <v>2249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2250</v>
      </c>
      <c r="M71" s="33" t="s">
        <v>2206</v>
      </c>
      <c r="N71" s="465">
        <f>17500*1.16</f>
        <v>20300</v>
      </c>
      <c r="O71" s="33">
        <v>5</v>
      </c>
      <c r="P71" s="453">
        <f t="shared" si="11"/>
        <v>338.33333333333331</v>
      </c>
      <c r="Q71" s="5">
        <v>17931.666666666664</v>
      </c>
      <c r="R71" s="453">
        <f t="shared" si="7"/>
        <v>20300</v>
      </c>
      <c r="S71" s="15">
        <f t="shared" si="8"/>
        <v>2368.3333333333358</v>
      </c>
      <c r="T71" s="453">
        <f t="shared" si="9"/>
        <v>0</v>
      </c>
      <c r="U71" s="440">
        <v>17271</v>
      </c>
      <c r="W71" s="43">
        <f t="shared" si="10"/>
        <v>60</v>
      </c>
    </row>
    <row r="72" spans="1:23" s="440" customFormat="1" ht="15.75" x14ac:dyDescent="0.25">
      <c r="B72" s="33" t="s">
        <v>2251</v>
      </c>
      <c r="F72" s="440" t="s">
        <v>2252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2253</v>
      </c>
      <c r="M72" s="33" t="s">
        <v>2206</v>
      </c>
      <c r="N72" s="465">
        <f>850*1.16</f>
        <v>985.99999999999989</v>
      </c>
      <c r="O72" s="33">
        <v>5</v>
      </c>
      <c r="P72" s="453">
        <f t="shared" si="11"/>
        <v>16.433333333333334</v>
      </c>
      <c r="Q72" s="5">
        <v>870.9666666666667</v>
      </c>
      <c r="R72" s="453">
        <f t="shared" si="7"/>
        <v>986</v>
      </c>
      <c r="S72" s="15">
        <f t="shared" si="8"/>
        <v>115.0333333333333</v>
      </c>
      <c r="T72" s="453">
        <f t="shared" si="9"/>
        <v>0</v>
      </c>
      <c r="U72" s="440">
        <v>17316</v>
      </c>
      <c r="W72" s="43">
        <f t="shared" si="10"/>
        <v>60</v>
      </c>
    </row>
    <row r="73" spans="1:23" s="440" customFormat="1" ht="15.75" x14ac:dyDescent="0.25">
      <c r="B73" s="33" t="s">
        <v>2251</v>
      </c>
      <c r="F73" s="440" t="s">
        <v>2252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2253</v>
      </c>
      <c r="M73" s="33" t="s">
        <v>2206</v>
      </c>
      <c r="N73" s="465">
        <f>850*1.16</f>
        <v>985.99999999999989</v>
      </c>
      <c r="O73" s="33">
        <v>5</v>
      </c>
      <c r="P73" s="453">
        <f t="shared" si="11"/>
        <v>16.433333333333334</v>
      </c>
      <c r="Q73" s="5">
        <v>870.9666666666667</v>
      </c>
      <c r="R73" s="453">
        <f t="shared" si="7"/>
        <v>986</v>
      </c>
      <c r="S73" s="15">
        <f t="shared" si="8"/>
        <v>115.0333333333333</v>
      </c>
      <c r="T73" s="453">
        <f t="shared" si="9"/>
        <v>0</v>
      </c>
      <c r="U73" s="440">
        <v>17316</v>
      </c>
      <c r="W73" s="43">
        <f t="shared" si="10"/>
        <v>60</v>
      </c>
    </row>
    <row r="74" spans="1:23" s="440" customFormat="1" ht="15.75" x14ac:dyDescent="0.25">
      <c r="B74" s="33" t="s">
        <v>2251</v>
      </c>
      <c r="F74" s="440" t="s">
        <v>2252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2253</v>
      </c>
      <c r="M74" s="33" t="s">
        <v>2206</v>
      </c>
      <c r="N74" s="465">
        <f>850*1.16</f>
        <v>985.99999999999989</v>
      </c>
      <c r="O74" s="33">
        <v>5</v>
      </c>
      <c r="P74" s="453">
        <f t="shared" si="11"/>
        <v>16.433333333333334</v>
      </c>
      <c r="Q74" s="5">
        <v>870.9666666666667</v>
      </c>
      <c r="R74" s="453">
        <f t="shared" si="7"/>
        <v>986</v>
      </c>
      <c r="S74" s="15">
        <f t="shared" si="8"/>
        <v>115.0333333333333</v>
      </c>
      <c r="T74" s="453">
        <f t="shared" si="9"/>
        <v>0</v>
      </c>
      <c r="U74" s="440">
        <v>17316</v>
      </c>
      <c r="W74" s="43">
        <f t="shared" si="10"/>
        <v>60</v>
      </c>
    </row>
    <row r="75" spans="1:23" s="440" customFormat="1" ht="15.75" x14ac:dyDescent="0.25">
      <c r="B75" s="33" t="s">
        <v>2251</v>
      </c>
      <c r="F75" s="440" t="s">
        <v>2252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2253</v>
      </c>
      <c r="M75" s="33" t="s">
        <v>2206</v>
      </c>
      <c r="N75" s="465">
        <f>850*1.16</f>
        <v>985.99999999999989</v>
      </c>
      <c r="O75" s="33">
        <v>5</v>
      </c>
      <c r="P75" s="453">
        <f t="shared" si="11"/>
        <v>16.433333333333334</v>
      </c>
      <c r="Q75" s="5">
        <v>870.9666666666667</v>
      </c>
      <c r="R75" s="453">
        <f t="shared" si="7"/>
        <v>986</v>
      </c>
      <c r="S75" s="15">
        <f t="shared" si="8"/>
        <v>115.0333333333333</v>
      </c>
      <c r="T75" s="453">
        <f t="shared" si="9"/>
        <v>0</v>
      </c>
      <c r="U75" s="440">
        <v>17316</v>
      </c>
      <c r="W75" s="43">
        <f t="shared" si="10"/>
        <v>60</v>
      </c>
    </row>
    <row r="76" spans="1:23" s="440" customFormat="1" ht="15.75" x14ac:dyDescent="0.25">
      <c r="B76" s="33" t="s">
        <v>2251</v>
      </c>
      <c r="F76" s="440" t="s">
        <v>2252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2253</v>
      </c>
      <c r="M76" s="33" t="s">
        <v>2206</v>
      </c>
      <c r="N76" s="465">
        <f>850*1.16</f>
        <v>985.99999999999989</v>
      </c>
      <c r="O76" s="33">
        <v>5</v>
      </c>
      <c r="P76" s="453">
        <f t="shared" si="11"/>
        <v>16.433333333333334</v>
      </c>
      <c r="Q76" s="5">
        <v>870.9666666666667</v>
      </c>
      <c r="R76" s="453">
        <f t="shared" si="7"/>
        <v>986</v>
      </c>
      <c r="S76" s="15">
        <f t="shared" si="8"/>
        <v>115.0333333333333</v>
      </c>
      <c r="T76" s="453">
        <f t="shared" si="9"/>
        <v>0</v>
      </c>
      <c r="U76" s="440">
        <v>17316</v>
      </c>
      <c r="W76" s="43">
        <f t="shared" si="10"/>
        <v>60</v>
      </c>
    </row>
    <row r="77" spans="1:23" s="440" customFormat="1" ht="15.75" x14ac:dyDescent="0.25">
      <c r="B77" s="33" t="s">
        <v>2254</v>
      </c>
      <c r="F77" s="440" t="s">
        <v>2252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2253</v>
      </c>
      <c r="M77" s="33" t="s">
        <v>2206</v>
      </c>
      <c r="N77" s="465">
        <f t="shared" ref="N77:N82" si="12">1200*1.16</f>
        <v>1392</v>
      </c>
      <c r="O77" s="33">
        <v>5</v>
      </c>
      <c r="P77" s="453">
        <f t="shared" si="11"/>
        <v>23.2</v>
      </c>
      <c r="Q77" s="5">
        <v>1229.5999999999999</v>
      </c>
      <c r="R77" s="453">
        <f t="shared" si="7"/>
        <v>1392</v>
      </c>
      <c r="S77" s="15">
        <f t="shared" si="8"/>
        <v>162.40000000000009</v>
      </c>
      <c r="T77" s="453">
        <f t="shared" si="9"/>
        <v>0</v>
      </c>
      <c r="U77" s="440">
        <v>17316</v>
      </c>
      <c r="W77" s="43">
        <f t="shared" si="10"/>
        <v>60</v>
      </c>
    </row>
    <row r="78" spans="1:23" s="440" customFormat="1" ht="15.75" x14ac:dyDescent="0.25">
      <c r="B78" s="33" t="s">
        <v>2254</v>
      </c>
      <c r="F78" s="440" t="s">
        <v>2252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2253</v>
      </c>
      <c r="M78" s="33" t="s">
        <v>2206</v>
      </c>
      <c r="N78" s="465">
        <f t="shared" si="12"/>
        <v>1392</v>
      </c>
      <c r="O78" s="33">
        <v>5</v>
      </c>
      <c r="P78" s="453">
        <f t="shared" si="11"/>
        <v>23.2</v>
      </c>
      <c r="Q78" s="5">
        <v>1229.5999999999999</v>
      </c>
      <c r="R78" s="453">
        <f t="shared" si="7"/>
        <v>1392</v>
      </c>
      <c r="S78" s="15">
        <f t="shared" si="8"/>
        <v>162.40000000000009</v>
      </c>
      <c r="T78" s="453">
        <f t="shared" si="9"/>
        <v>0</v>
      </c>
      <c r="U78" s="440">
        <v>17316</v>
      </c>
      <c r="W78" s="43">
        <f t="shared" si="10"/>
        <v>60</v>
      </c>
    </row>
    <row r="79" spans="1:23" s="440" customFormat="1" ht="15.75" x14ac:dyDescent="0.25">
      <c r="B79" s="33" t="s">
        <v>2254</v>
      </c>
      <c r="F79" s="440" t="s">
        <v>2252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2253</v>
      </c>
      <c r="M79" s="33" t="s">
        <v>2206</v>
      </c>
      <c r="N79" s="465">
        <f t="shared" si="12"/>
        <v>1392</v>
      </c>
      <c r="O79" s="33">
        <v>5</v>
      </c>
      <c r="P79" s="453">
        <f t="shared" si="11"/>
        <v>23.2</v>
      </c>
      <c r="Q79" s="5">
        <v>1229.5999999999999</v>
      </c>
      <c r="R79" s="453">
        <f t="shared" si="7"/>
        <v>1392</v>
      </c>
      <c r="S79" s="15">
        <f t="shared" si="8"/>
        <v>162.40000000000009</v>
      </c>
      <c r="T79" s="453">
        <f t="shared" si="9"/>
        <v>0</v>
      </c>
      <c r="U79" s="440">
        <v>17316</v>
      </c>
      <c r="W79" s="43">
        <f t="shared" si="10"/>
        <v>60</v>
      </c>
    </row>
    <row r="80" spans="1:23" s="440" customFormat="1" ht="15.75" x14ac:dyDescent="0.25">
      <c r="B80" s="33" t="s">
        <v>2254</v>
      </c>
      <c r="F80" s="440" t="s">
        <v>2252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2253</v>
      </c>
      <c r="M80" s="33" t="s">
        <v>2206</v>
      </c>
      <c r="N80" s="465">
        <f t="shared" si="12"/>
        <v>1392</v>
      </c>
      <c r="O80" s="33">
        <v>5</v>
      </c>
      <c r="P80" s="453">
        <f t="shared" si="11"/>
        <v>23.2</v>
      </c>
      <c r="Q80" s="5">
        <v>1229.5999999999999</v>
      </c>
      <c r="R80" s="453">
        <f t="shared" si="7"/>
        <v>1392</v>
      </c>
      <c r="S80" s="15">
        <f t="shared" si="8"/>
        <v>162.40000000000009</v>
      </c>
      <c r="T80" s="453">
        <f t="shared" si="9"/>
        <v>0</v>
      </c>
      <c r="U80" s="440">
        <v>17316</v>
      </c>
      <c r="W80" s="43">
        <f t="shared" si="10"/>
        <v>60</v>
      </c>
    </row>
    <row r="81" spans="1:23" s="440" customFormat="1" ht="15.75" x14ac:dyDescent="0.25">
      <c r="B81" s="33" t="s">
        <v>2254</v>
      </c>
      <c r="F81" s="440" t="s">
        <v>2252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2253</v>
      </c>
      <c r="M81" s="33" t="s">
        <v>2206</v>
      </c>
      <c r="N81" s="465">
        <f t="shared" si="12"/>
        <v>1392</v>
      </c>
      <c r="O81" s="33">
        <v>5</v>
      </c>
      <c r="P81" s="453">
        <f t="shared" si="11"/>
        <v>23.2</v>
      </c>
      <c r="Q81" s="5">
        <v>1229.5999999999999</v>
      </c>
      <c r="R81" s="453">
        <f t="shared" si="7"/>
        <v>1392</v>
      </c>
      <c r="S81" s="15">
        <f t="shared" si="8"/>
        <v>162.40000000000009</v>
      </c>
      <c r="T81" s="453">
        <f t="shared" si="9"/>
        <v>0</v>
      </c>
      <c r="U81" s="440">
        <v>17316</v>
      </c>
      <c r="W81" s="43">
        <f t="shared" si="10"/>
        <v>60</v>
      </c>
    </row>
    <row r="82" spans="1:23" s="440" customFormat="1" ht="15.75" x14ac:dyDescent="0.25">
      <c r="B82" s="33" t="s">
        <v>2254</v>
      </c>
      <c r="F82" s="440" t="s">
        <v>2252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2253</v>
      </c>
      <c r="M82" s="33" t="s">
        <v>2206</v>
      </c>
      <c r="N82" s="465">
        <f t="shared" si="12"/>
        <v>1392</v>
      </c>
      <c r="O82" s="33">
        <v>5</v>
      </c>
      <c r="P82" s="453">
        <f t="shared" si="11"/>
        <v>23.2</v>
      </c>
      <c r="Q82" s="5">
        <v>1229.5999999999999</v>
      </c>
      <c r="R82" s="453">
        <f t="shared" si="7"/>
        <v>1392</v>
      </c>
      <c r="S82" s="15">
        <f t="shared" si="8"/>
        <v>162.40000000000009</v>
      </c>
      <c r="T82" s="453">
        <f t="shared" si="9"/>
        <v>0</v>
      </c>
      <c r="U82" s="440">
        <v>17316</v>
      </c>
      <c r="W82" s="43">
        <f t="shared" si="10"/>
        <v>60</v>
      </c>
    </row>
    <row r="83" spans="1:23" s="440" customFormat="1" ht="15.75" x14ac:dyDescent="0.25">
      <c r="B83" s="33" t="s">
        <v>2255</v>
      </c>
      <c r="F83" s="440" t="s">
        <v>2252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2253</v>
      </c>
      <c r="M83" s="33" t="s">
        <v>2206</v>
      </c>
      <c r="N83" s="465">
        <f>6900*1.16</f>
        <v>8003.9999999999991</v>
      </c>
      <c r="O83" s="33">
        <v>5</v>
      </c>
      <c r="P83" s="453">
        <f t="shared" si="11"/>
        <v>133.39999999999998</v>
      </c>
      <c r="Q83" s="5">
        <v>7070.1999999999989</v>
      </c>
      <c r="R83" s="453">
        <f t="shared" si="7"/>
        <v>8003.9999999999982</v>
      </c>
      <c r="S83" s="15">
        <f t="shared" si="8"/>
        <v>933.79999999999927</v>
      </c>
      <c r="T83" s="453">
        <f t="shared" si="9"/>
        <v>0</v>
      </c>
      <c r="U83" s="440">
        <v>17316</v>
      </c>
      <c r="W83" s="43">
        <f t="shared" si="10"/>
        <v>60</v>
      </c>
    </row>
    <row r="84" spans="1:23" s="440" customFormat="1" ht="15.75" x14ac:dyDescent="0.25">
      <c r="B84" s="33" t="s">
        <v>2255</v>
      </c>
      <c r="F84" s="440" t="s">
        <v>2252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2253</v>
      </c>
      <c r="M84" s="33" t="s">
        <v>2206</v>
      </c>
      <c r="N84" s="465">
        <f>6900*1.16</f>
        <v>8003.9999999999991</v>
      </c>
      <c r="O84" s="33">
        <v>5</v>
      </c>
      <c r="P84" s="453">
        <f t="shared" si="11"/>
        <v>133.39999999999998</v>
      </c>
      <c r="Q84" s="5">
        <v>7070.1999999999989</v>
      </c>
      <c r="R84" s="453">
        <f t="shared" si="7"/>
        <v>8003.9999999999982</v>
      </c>
      <c r="S84" s="15">
        <f t="shared" si="8"/>
        <v>933.79999999999927</v>
      </c>
      <c r="T84" s="453">
        <f t="shared" si="9"/>
        <v>0</v>
      </c>
      <c r="U84" s="440">
        <v>17316</v>
      </c>
      <c r="W84" s="43">
        <f t="shared" si="10"/>
        <v>60</v>
      </c>
    </row>
    <row r="85" spans="1:23" s="440" customFormat="1" ht="15.75" x14ac:dyDescent="0.25">
      <c r="B85" s="33" t="s">
        <v>2255</v>
      </c>
      <c r="F85" s="440" t="s">
        <v>2252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2253</v>
      </c>
      <c r="M85" s="33" t="s">
        <v>2206</v>
      </c>
      <c r="N85" s="465">
        <f>6900*1.16</f>
        <v>8003.9999999999991</v>
      </c>
      <c r="O85" s="33">
        <v>5</v>
      </c>
      <c r="P85" s="453">
        <f t="shared" si="11"/>
        <v>133.39999999999998</v>
      </c>
      <c r="Q85" s="5">
        <v>7070.1999999999989</v>
      </c>
      <c r="R85" s="453">
        <f t="shared" si="7"/>
        <v>8003.9999999999982</v>
      </c>
      <c r="S85" s="15">
        <f t="shared" si="8"/>
        <v>933.79999999999927</v>
      </c>
      <c r="T85" s="453">
        <f t="shared" si="9"/>
        <v>0</v>
      </c>
      <c r="U85" s="440">
        <v>17316</v>
      </c>
      <c r="W85" s="43">
        <f t="shared" si="10"/>
        <v>60</v>
      </c>
    </row>
    <row r="86" spans="1:23" s="440" customFormat="1" ht="15.75" x14ac:dyDescent="0.25">
      <c r="B86" s="33" t="s">
        <v>2255</v>
      </c>
      <c r="F86" s="440" t="s">
        <v>2252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2253</v>
      </c>
      <c r="M86" s="33" t="s">
        <v>2206</v>
      </c>
      <c r="N86" s="465">
        <f>6900*1.16</f>
        <v>8003.9999999999991</v>
      </c>
      <c r="O86" s="33">
        <v>5</v>
      </c>
      <c r="P86" s="453">
        <f t="shared" si="11"/>
        <v>133.39999999999998</v>
      </c>
      <c r="Q86" s="5">
        <v>7070.1999999999989</v>
      </c>
      <c r="R86" s="453">
        <f t="shared" si="7"/>
        <v>8003.9999999999982</v>
      </c>
      <c r="S86" s="15">
        <f t="shared" si="8"/>
        <v>933.79999999999927</v>
      </c>
      <c r="T86" s="453">
        <f t="shared" si="9"/>
        <v>0</v>
      </c>
      <c r="U86" s="440">
        <v>17316</v>
      </c>
      <c r="W86" s="43">
        <f t="shared" si="10"/>
        <v>60</v>
      </c>
    </row>
    <row r="87" spans="1:23" s="440" customFormat="1" ht="15.75" x14ac:dyDescent="0.25">
      <c r="B87" s="33" t="s">
        <v>2256</v>
      </c>
      <c r="F87" s="440" t="s">
        <v>2252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2253</v>
      </c>
      <c r="M87" s="33" t="s">
        <v>2206</v>
      </c>
      <c r="N87" s="465">
        <f>6100*1.16</f>
        <v>7075.9999999999991</v>
      </c>
      <c r="O87" s="33">
        <v>5</v>
      </c>
      <c r="P87" s="453">
        <f t="shared" si="11"/>
        <v>117.93333333333332</v>
      </c>
      <c r="Q87" s="5">
        <v>6250.4666666666662</v>
      </c>
      <c r="R87" s="453">
        <f t="shared" si="7"/>
        <v>7075.9999999999991</v>
      </c>
      <c r="S87" s="15">
        <f t="shared" si="8"/>
        <v>825.53333333333285</v>
      </c>
      <c r="T87" s="453">
        <f t="shared" si="9"/>
        <v>0</v>
      </c>
      <c r="U87" s="440">
        <v>17316</v>
      </c>
      <c r="W87" s="43">
        <f t="shared" si="10"/>
        <v>60</v>
      </c>
    </row>
    <row r="88" spans="1:23" s="440" customFormat="1" ht="15.75" x14ac:dyDescent="0.25">
      <c r="B88" s="33" t="s">
        <v>2256</v>
      </c>
      <c r="F88" s="440" t="s">
        <v>2252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2253</v>
      </c>
      <c r="M88" s="33" t="s">
        <v>2206</v>
      </c>
      <c r="N88" s="465">
        <f>6100*1.16</f>
        <v>7075.9999999999991</v>
      </c>
      <c r="O88" s="33">
        <v>5</v>
      </c>
      <c r="P88" s="453">
        <f t="shared" si="11"/>
        <v>117.93333333333332</v>
      </c>
      <c r="Q88" s="5">
        <v>6250.4666666666662</v>
      </c>
      <c r="R88" s="453">
        <f t="shared" si="7"/>
        <v>7075.9999999999991</v>
      </c>
      <c r="S88" s="15">
        <f t="shared" si="8"/>
        <v>825.53333333333285</v>
      </c>
      <c r="T88" s="453">
        <f t="shared" si="9"/>
        <v>0</v>
      </c>
      <c r="U88" s="440">
        <v>17316</v>
      </c>
      <c r="W88" s="43">
        <f t="shared" si="10"/>
        <v>60</v>
      </c>
    </row>
    <row r="89" spans="1:23" s="440" customFormat="1" ht="15.75" x14ac:dyDescent="0.25">
      <c r="B89" s="33" t="s">
        <v>2256</v>
      </c>
      <c r="F89" s="440" t="s">
        <v>2252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2253</v>
      </c>
      <c r="M89" s="33" t="s">
        <v>2206</v>
      </c>
      <c r="N89" s="465">
        <f>6100*1.16</f>
        <v>7075.9999999999991</v>
      </c>
      <c r="O89" s="33">
        <v>5</v>
      </c>
      <c r="P89" s="453">
        <f t="shared" si="11"/>
        <v>117.93333333333332</v>
      </c>
      <c r="Q89" s="5">
        <v>6250.4666666666662</v>
      </c>
      <c r="R89" s="453">
        <f t="shared" si="7"/>
        <v>7075.9999999999991</v>
      </c>
      <c r="S89" s="15">
        <f t="shared" si="8"/>
        <v>825.53333333333285</v>
      </c>
      <c r="T89" s="453">
        <f t="shared" si="9"/>
        <v>0</v>
      </c>
      <c r="U89" s="440">
        <v>17316</v>
      </c>
      <c r="W89" s="43">
        <f t="shared" si="10"/>
        <v>60</v>
      </c>
    </row>
    <row r="90" spans="1:23" s="440" customFormat="1" ht="15.75" x14ac:dyDescent="0.25">
      <c r="B90" s="33" t="s">
        <v>2256</v>
      </c>
      <c r="F90" s="440" t="s">
        <v>2252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2253</v>
      </c>
      <c r="M90" s="33" t="s">
        <v>2206</v>
      </c>
      <c r="N90" s="465">
        <f>6100*1.16</f>
        <v>7075.9999999999991</v>
      </c>
      <c r="O90" s="33">
        <v>5</v>
      </c>
      <c r="P90" s="453">
        <f t="shared" si="11"/>
        <v>117.93333333333332</v>
      </c>
      <c r="Q90" s="5">
        <v>6250.4666666666662</v>
      </c>
      <c r="R90" s="453">
        <f t="shared" si="7"/>
        <v>7075.9999999999991</v>
      </c>
      <c r="S90" s="15">
        <f t="shared" si="8"/>
        <v>825.53333333333285</v>
      </c>
      <c r="T90" s="453">
        <f t="shared" si="9"/>
        <v>0</v>
      </c>
      <c r="U90" s="440">
        <v>17316</v>
      </c>
      <c r="W90" s="43">
        <f t="shared" si="10"/>
        <v>60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2241.7000000000012</v>
      </c>
      <c r="Q91" s="464">
        <v>118810.09999999995</v>
      </c>
      <c r="R91" s="464">
        <f>SUM(R69:R90)</f>
        <v>134502</v>
      </c>
      <c r="S91" s="464">
        <f>SUM(S69:S90)</f>
        <v>15691.899999999998</v>
      </c>
      <c r="T91" s="464">
        <f>SUM(T69:T90)</f>
        <v>0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2639</v>
      </c>
      <c r="L93" s="459"/>
      <c r="N93" s="470">
        <f>+N67+N91</f>
        <v>904325.46000000008</v>
      </c>
      <c r="P93" s="470">
        <f>+P67+P91</f>
        <v>2241.7000000000012</v>
      </c>
      <c r="Q93" s="470">
        <v>888580.56</v>
      </c>
      <c r="R93" s="470">
        <f>+R67+R91</f>
        <v>904272.46000000008</v>
      </c>
      <c r="S93" s="470">
        <f>+S67+S91</f>
        <v>15691.899999999998</v>
      </c>
      <c r="T93" s="470">
        <f>+T67+T91</f>
        <v>52.999999999961346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3"/>
  <sheetViews>
    <sheetView topLeftCell="F91" zoomScaleNormal="100" workbookViewId="0">
      <selection activeCell="O110" sqref="O110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</row>
    <row r="2" spans="1:22" s="77" customFormat="1" ht="15.75" x14ac:dyDescent="0.25">
      <c r="A2" s="686" t="s">
        <v>2266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1:22" x14ac:dyDescent="0.2">
      <c r="A3" s="684" t="str">
        <f>'Camaras Fotograficas y de Video'!A3:S3</f>
        <v>(Al 30 de Septiembre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43008</v>
      </c>
    </row>
    <row r="6" spans="1:22" ht="15.75" x14ac:dyDescent="0.25">
      <c r="A6" s="496"/>
      <c r="O6" s="672" t="s">
        <v>3</v>
      </c>
      <c r="P6" s="673"/>
      <c r="Q6" s="673"/>
      <c r="R6" s="674"/>
      <c r="V6" s="44"/>
    </row>
    <row r="7" spans="1:22" s="497" customFormat="1" ht="63" x14ac:dyDescent="0.25">
      <c r="A7" s="586" t="s">
        <v>2267</v>
      </c>
      <c r="B7" s="586" t="s">
        <v>2268</v>
      </c>
      <c r="C7" s="586" t="s">
        <v>8</v>
      </c>
      <c r="D7" s="586" t="s">
        <v>9</v>
      </c>
      <c r="E7" s="586" t="s">
        <v>11</v>
      </c>
      <c r="F7" s="586" t="s">
        <v>2269</v>
      </c>
      <c r="G7" s="586" t="s">
        <v>13</v>
      </c>
      <c r="H7" s="586" t="s">
        <v>14</v>
      </c>
      <c r="I7" s="586" t="s">
        <v>15</v>
      </c>
      <c r="J7" s="586" t="s">
        <v>2270</v>
      </c>
      <c r="K7" s="586" t="s">
        <v>2271</v>
      </c>
      <c r="L7" s="586" t="s">
        <v>2272</v>
      </c>
      <c r="M7" s="601" t="s">
        <v>19</v>
      </c>
      <c r="N7" s="604" t="s">
        <v>2273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Septiembre 2017</v>
      </c>
      <c r="R7" s="10" t="str">
        <f>+'Camaras Fotograficas y de Video'!$T$6</f>
        <v>Deprec. a Registrar Septiembre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2274</v>
      </c>
      <c r="C8" s="484"/>
      <c r="D8" s="97"/>
      <c r="E8" s="97" t="s">
        <v>2275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2276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2277</v>
      </c>
      <c r="C9" s="484"/>
      <c r="D9" s="97" t="s">
        <v>2278</v>
      </c>
      <c r="E9" s="97" t="s">
        <v>2275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2276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2279</v>
      </c>
      <c r="C10" s="484"/>
      <c r="D10" s="97" t="s">
        <v>2280</v>
      </c>
      <c r="E10" s="97" t="s">
        <v>2275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2276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2281</v>
      </c>
      <c r="C11" s="484"/>
      <c r="D11" s="97" t="s">
        <v>2282</v>
      </c>
      <c r="E11" s="97" t="s">
        <v>2275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2276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2283</v>
      </c>
      <c r="C12" s="484"/>
      <c r="D12" s="97">
        <v>10795</v>
      </c>
      <c r="E12" s="97" t="s">
        <v>2275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2276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2284</v>
      </c>
      <c r="C13" s="484"/>
      <c r="D13" s="97">
        <v>10796</v>
      </c>
      <c r="E13" s="97" t="s">
        <v>2275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2276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2285</v>
      </c>
      <c r="C14" s="484"/>
      <c r="D14" s="97">
        <v>10797</v>
      </c>
      <c r="E14" s="97" t="s">
        <v>2275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2276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2279</v>
      </c>
      <c r="C15" s="484"/>
      <c r="D15" s="97" t="s">
        <v>2286</v>
      </c>
      <c r="E15" s="97" t="s">
        <v>2275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2276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2287</v>
      </c>
      <c r="C16" s="484"/>
      <c r="D16" s="97" t="s">
        <v>2288</v>
      </c>
      <c r="E16" s="97" t="s">
        <v>2275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2276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2289</v>
      </c>
      <c r="C17" s="484"/>
      <c r="D17" s="97" t="s">
        <v>2290</v>
      </c>
      <c r="E17" s="97" t="s">
        <v>2275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2276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2291</v>
      </c>
      <c r="C18" s="484"/>
      <c r="D18" s="97">
        <v>10798</v>
      </c>
      <c r="E18" s="97" t="s">
        <v>2275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2276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2292</v>
      </c>
      <c r="C19" s="484"/>
      <c r="D19" s="97" t="s">
        <v>2293</v>
      </c>
      <c r="E19" s="97" t="s">
        <v>2275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2276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2294</v>
      </c>
      <c r="C20" s="484"/>
      <c r="D20" s="97">
        <v>10799</v>
      </c>
      <c r="E20" s="97" t="s">
        <v>2275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2276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2295</v>
      </c>
      <c r="C21" s="484"/>
      <c r="D21" s="97" t="s">
        <v>2296</v>
      </c>
      <c r="E21" s="97" t="s">
        <v>2275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2276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2297</v>
      </c>
      <c r="C22" s="484"/>
      <c r="D22" s="97" t="s">
        <v>2298</v>
      </c>
      <c r="E22" s="97" t="s">
        <v>2275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2276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2299</v>
      </c>
      <c r="C23" s="484"/>
      <c r="D23" s="97">
        <v>9771</v>
      </c>
      <c r="E23" s="97" t="s">
        <v>2275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2276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2300</v>
      </c>
      <c r="C24" s="484" t="s">
        <v>547</v>
      </c>
      <c r="D24" s="97"/>
      <c r="E24" s="97" t="s">
        <v>2275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2276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2301</v>
      </c>
      <c r="C25" s="484"/>
      <c r="D25" s="97"/>
      <c r="E25" s="97" t="s">
        <v>2275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2276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2303</v>
      </c>
      <c r="C29" s="484"/>
      <c r="D29" s="484"/>
      <c r="E29" s="97" t="s">
        <v>2304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2305</v>
      </c>
      <c r="K29" s="40">
        <v>38110</v>
      </c>
      <c r="L29" s="40" t="s">
        <v>2276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2306</v>
      </c>
      <c r="C30" s="509"/>
      <c r="D30" s="509"/>
      <c r="M30" s="5">
        <v>661552</v>
      </c>
      <c r="N30" s="102">
        <v>5</v>
      </c>
      <c r="O30" s="5">
        <v>13922.85</v>
      </c>
      <c r="P30" s="5">
        <v>661552</v>
      </c>
      <c r="Q30" s="5">
        <f>647629.15+O30</f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13922.85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13922.85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2307</v>
      </c>
      <c r="C36" s="97" t="s">
        <v>2308</v>
      </c>
      <c r="D36" s="97" t="s">
        <v>2309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2310</v>
      </c>
      <c r="M36" s="5">
        <v>38117.18</v>
      </c>
      <c r="N36" s="102">
        <v>5</v>
      </c>
      <c r="O36" s="5">
        <f>(((M36)-1)/5)/12</f>
        <v>635.26966666666669</v>
      </c>
      <c r="P36" s="5">
        <v>34939.831666666665</v>
      </c>
      <c r="Q36" s="453">
        <f>O36*V36</f>
        <v>38116.18</v>
      </c>
      <c r="R36" s="15">
        <f>Q36-P36</f>
        <v>3176.3483333333352</v>
      </c>
      <c r="S36" s="453">
        <f t="shared" ref="S36:S47" si="7">M36-Q36</f>
        <v>1</v>
      </c>
      <c r="T36" s="502"/>
      <c r="V36" s="43">
        <f>IF((DATEDIF(F36,V$5,"m"))&gt;=60,60,(DATEDIF(F36,V$5,"m")))</f>
        <v>60</v>
      </c>
    </row>
    <row r="37" spans="1:22" s="483" customFormat="1" ht="15.75" x14ac:dyDescent="0.25">
      <c r="B37" s="97" t="s">
        <v>2307</v>
      </c>
      <c r="C37" s="97" t="s">
        <v>2308</v>
      </c>
      <c r="D37" s="97" t="s">
        <v>2309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2310</v>
      </c>
      <c r="M37" s="5">
        <v>38117.18</v>
      </c>
      <c r="N37" s="102">
        <v>5</v>
      </c>
      <c r="O37" s="5">
        <f t="shared" ref="O37:O47" si="8">(((M37)-1)/5)/12</f>
        <v>635.26966666666669</v>
      </c>
      <c r="P37" s="5">
        <v>34939.831666666665</v>
      </c>
      <c r="Q37" s="453">
        <f t="shared" ref="Q37:Q47" si="9">O37*V37</f>
        <v>38116.18</v>
      </c>
      <c r="R37" s="15">
        <f t="shared" ref="R37:R47" si="10">Q37-P37</f>
        <v>3176.3483333333352</v>
      </c>
      <c r="S37" s="453">
        <f t="shared" si="7"/>
        <v>1</v>
      </c>
      <c r="T37" s="502"/>
      <c r="V37" s="43">
        <f t="shared" ref="V37:V47" si="11">IF((DATEDIF(F37,V$5,"m"))&gt;=60,60,(DATEDIF(F37,V$5,"m")))</f>
        <v>60</v>
      </c>
    </row>
    <row r="38" spans="1:22" s="483" customFormat="1" ht="15.75" x14ac:dyDescent="0.25">
      <c r="B38" s="97" t="s">
        <v>2307</v>
      </c>
      <c r="C38" s="97" t="s">
        <v>2308</v>
      </c>
      <c r="D38" s="97" t="s">
        <v>2309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2310</v>
      </c>
      <c r="M38" s="5">
        <v>38117.18</v>
      </c>
      <c r="N38" s="102">
        <v>5</v>
      </c>
      <c r="O38" s="5">
        <f t="shared" si="8"/>
        <v>635.26966666666669</v>
      </c>
      <c r="P38" s="5">
        <v>34939.831666666665</v>
      </c>
      <c r="Q38" s="453">
        <f t="shared" si="9"/>
        <v>38116.18</v>
      </c>
      <c r="R38" s="15">
        <f t="shared" si="10"/>
        <v>3176.3483333333352</v>
      </c>
      <c r="S38" s="453">
        <f t="shared" si="7"/>
        <v>1</v>
      </c>
      <c r="T38" s="502"/>
      <c r="V38" s="43">
        <f t="shared" si="11"/>
        <v>60</v>
      </c>
    </row>
    <row r="39" spans="1:22" s="483" customFormat="1" ht="15.75" x14ac:dyDescent="0.25">
      <c r="B39" s="97" t="s">
        <v>2307</v>
      </c>
      <c r="C39" s="97" t="s">
        <v>2308</v>
      </c>
      <c r="D39" s="97" t="s">
        <v>2309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2310</v>
      </c>
      <c r="M39" s="5">
        <v>38117.18</v>
      </c>
      <c r="N39" s="102">
        <v>5</v>
      </c>
      <c r="O39" s="5">
        <f t="shared" si="8"/>
        <v>635.26966666666669</v>
      </c>
      <c r="P39" s="5">
        <v>34939.831666666665</v>
      </c>
      <c r="Q39" s="453">
        <f t="shared" si="9"/>
        <v>38116.18</v>
      </c>
      <c r="R39" s="15">
        <f t="shared" si="10"/>
        <v>3176.3483333333352</v>
      </c>
      <c r="S39" s="453">
        <f t="shared" si="7"/>
        <v>1</v>
      </c>
      <c r="T39" s="502"/>
      <c r="V39" s="43">
        <f t="shared" si="11"/>
        <v>60</v>
      </c>
    </row>
    <row r="40" spans="1:22" s="483" customFormat="1" ht="15.75" x14ac:dyDescent="0.25">
      <c r="B40" s="97" t="s">
        <v>2307</v>
      </c>
      <c r="C40" s="97" t="s">
        <v>2308</v>
      </c>
      <c r="D40" s="97" t="s">
        <v>2309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2310</v>
      </c>
      <c r="M40" s="5">
        <v>38117.18</v>
      </c>
      <c r="N40" s="102">
        <v>5</v>
      </c>
      <c r="O40" s="5">
        <f t="shared" si="8"/>
        <v>635.26966666666669</v>
      </c>
      <c r="P40" s="5">
        <v>34939.831666666665</v>
      </c>
      <c r="Q40" s="453">
        <f t="shared" si="9"/>
        <v>38116.18</v>
      </c>
      <c r="R40" s="15">
        <f t="shared" si="10"/>
        <v>3176.3483333333352</v>
      </c>
      <c r="S40" s="453">
        <f t="shared" si="7"/>
        <v>1</v>
      </c>
      <c r="T40" s="502"/>
      <c r="V40" s="43">
        <f t="shared" si="11"/>
        <v>60</v>
      </c>
    </row>
    <row r="41" spans="1:22" s="483" customFormat="1" ht="15.75" x14ac:dyDescent="0.25">
      <c r="B41" s="97" t="s">
        <v>2307</v>
      </c>
      <c r="C41" s="97" t="s">
        <v>2308</v>
      </c>
      <c r="D41" s="97" t="s">
        <v>2309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2310</v>
      </c>
      <c r="M41" s="5">
        <v>38117.18</v>
      </c>
      <c r="N41" s="102">
        <v>5</v>
      </c>
      <c r="O41" s="5">
        <f t="shared" si="8"/>
        <v>635.26966666666669</v>
      </c>
      <c r="P41" s="5">
        <v>34939.831666666665</v>
      </c>
      <c r="Q41" s="453">
        <f t="shared" si="9"/>
        <v>38116.18</v>
      </c>
      <c r="R41" s="15">
        <f t="shared" si="10"/>
        <v>3176.3483333333352</v>
      </c>
      <c r="S41" s="453">
        <f t="shared" si="7"/>
        <v>1</v>
      </c>
      <c r="T41" s="502"/>
      <c r="V41" s="43">
        <f t="shared" si="11"/>
        <v>60</v>
      </c>
    </row>
    <row r="42" spans="1:22" ht="15.75" x14ac:dyDescent="0.25">
      <c r="B42" s="97" t="s">
        <v>2307</v>
      </c>
      <c r="C42" s="97" t="s">
        <v>2308</v>
      </c>
      <c r="D42" s="97" t="s">
        <v>2309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2310</v>
      </c>
      <c r="M42" s="5">
        <v>38117.180999999997</v>
      </c>
      <c r="N42" s="102">
        <v>5</v>
      </c>
      <c r="O42" s="5">
        <f t="shared" si="8"/>
        <v>635.26968333333332</v>
      </c>
      <c r="P42" s="5">
        <v>34939.832583333329</v>
      </c>
      <c r="Q42" s="453">
        <f t="shared" si="9"/>
        <v>38116.180999999997</v>
      </c>
      <c r="R42" s="15">
        <f t="shared" si="10"/>
        <v>3176.3484166666676</v>
      </c>
      <c r="S42" s="453">
        <f t="shared" si="7"/>
        <v>1</v>
      </c>
      <c r="T42" s="502"/>
      <c r="U42" s="483"/>
      <c r="V42" s="43">
        <f t="shared" si="11"/>
        <v>60</v>
      </c>
    </row>
    <row r="43" spans="1:22" ht="15.75" x14ac:dyDescent="0.25">
      <c r="B43" s="97" t="s">
        <v>2307</v>
      </c>
      <c r="C43" s="97" t="s">
        <v>2308</v>
      </c>
      <c r="D43" s="97" t="s">
        <v>2309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2310</v>
      </c>
      <c r="M43" s="5">
        <v>38117.180999999997</v>
      </c>
      <c r="N43" s="102">
        <v>5</v>
      </c>
      <c r="O43" s="5">
        <f t="shared" si="8"/>
        <v>635.26968333333332</v>
      </c>
      <c r="P43" s="5">
        <v>34939.832583333329</v>
      </c>
      <c r="Q43" s="453">
        <f t="shared" si="9"/>
        <v>38116.180999999997</v>
      </c>
      <c r="R43" s="15">
        <f t="shared" si="10"/>
        <v>3176.3484166666676</v>
      </c>
      <c r="S43" s="453">
        <f t="shared" si="7"/>
        <v>1</v>
      </c>
      <c r="T43" s="502"/>
      <c r="U43" s="483"/>
      <c r="V43" s="43">
        <f t="shared" si="11"/>
        <v>60</v>
      </c>
    </row>
    <row r="44" spans="1:22" ht="15.75" x14ac:dyDescent="0.25">
      <c r="B44" s="97" t="s">
        <v>2307</v>
      </c>
      <c r="C44" s="97" t="s">
        <v>2308</v>
      </c>
      <c r="D44" s="97" t="s">
        <v>2309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2310</v>
      </c>
      <c r="M44" s="5">
        <v>38117.180999999997</v>
      </c>
      <c r="N44" s="102">
        <v>5</v>
      </c>
      <c r="O44" s="5">
        <f t="shared" si="8"/>
        <v>635.26968333333332</v>
      </c>
      <c r="P44" s="5">
        <v>34939.832583333329</v>
      </c>
      <c r="Q44" s="453">
        <f t="shared" si="9"/>
        <v>38116.180999999997</v>
      </c>
      <c r="R44" s="15">
        <f t="shared" si="10"/>
        <v>3176.3484166666676</v>
      </c>
      <c r="S44" s="453">
        <f t="shared" si="7"/>
        <v>1</v>
      </c>
      <c r="T44" s="502"/>
      <c r="U44" s="483"/>
      <c r="V44" s="43">
        <f t="shared" si="11"/>
        <v>60</v>
      </c>
    </row>
    <row r="45" spans="1:22" ht="15.75" x14ac:dyDescent="0.25">
      <c r="B45" s="97" t="s">
        <v>2307</v>
      </c>
      <c r="C45" s="97" t="s">
        <v>2308</v>
      </c>
      <c r="D45" s="97" t="s">
        <v>2309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2310</v>
      </c>
      <c r="M45" s="5">
        <v>38117.180999999997</v>
      </c>
      <c r="N45" s="102">
        <v>5</v>
      </c>
      <c r="O45" s="5">
        <f t="shared" si="8"/>
        <v>635.26968333333332</v>
      </c>
      <c r="P45" s="5">
        <v>34939.832583333329</v>
      </c>
      <c r="Q45" s="453">
        <f t="shared" si="9"/>
        <v>38116.180999999997</v>
      </c>
      <c r="R45" s="15">
        <f t="shared" si="10"/>
        <v>3176.3484166666676</v>
      </c>
      <c r="S45" s="453">
        <f t="shared" si="7"/>
        <v>1</v>
      </c>
      <c r="T45" s="502"/>
      <c r="U45" s="483"/>
      <c r="V45" s="43">
        <f t="shared" si="11"/>
        <v>60</v>
      </c>
    </row>
    <row r="46" spans="1:22" ht="15.75" x14ac:dyDescent="0.25">
      <c r="B46" s="97" t="s">
        <v>2307</v>
      </c>
      <c r="C46" s="97" t="s">
        <v>2308</v>
      </c>
      <c r="D46" s="97" t="s">
        <v>2309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2310</v>
      </c>
      <c r="M46" s="5">
        <v>38117.180999999997</v>
      </c>
      <c r="N46" s="102">
        <v>5</v>
      </c>
      <c r="O46" s="5">
        <f t="shared" si="8"/>
        <v>635.26968333333332</v>
      </c>
      <c r="P46" s="5">
        <v>34939.832583333329</v>
      </c>
      <c r="Q46" s="453">
        <f t="shared" si="9"/>
        <v>38116.180999999997</v>
      </c>
      <c r="R46" s="15">
        <f t="shared" si="10"/>
        <v>3176.3484166666676</v>
      </c>
      <c r="S46" s="453">
        <f t="shared" si="7"/>
        <v>1</v>
      </c>
      <c r="T46" s="502"/>
      <c r="U46" s="483"/>
      <c r="V46" s="43">
        <f t="shared" si="11"/>
        <v>60</v>
      </c>
    </row>
    <row r="47" spans="1:22" ht="15.75" x14ac:dyDescent="0.25">
      <c r="B47" s="97" t="s">
        <v>2307</v>
      </c>
      <c r="C47" s="97" t="s">
        <v>2308</v>
      </c>
      <c r="D47" s="97" t="s">
        <v>2309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2310</v>
      </c>
      <c r="M47" s="5">
        <v>38117.180999999997</v>
      </c>
      <c r="N47" s="102">
        <v>5</v>
      </c>
      <c r="O47" s="5">
        <f t="shared" si="8"/>
        <v>635.26968333333332</v>
      </c>
      <c r="P47" s="5">
        <v>34939.832583333329</v>
      </c>
      <c r="Q47" s="453">
        <f t="shared" si="9"/>
        <v>38116.180999999997</v>
      </c>
      <c r="R47" s="15">
        <f t="shared" si="10"/>
        <v>3176.3484166666676</v>
      </c>
      <c r="S47" s="453">
        <f t="shared" si="7"/>
        <v>1</v>
      </c>
      <c r="T47" s="502"/>
      <c r="U47" s="483"/>
      <c r="V47" s="43">
        <f t="shared" si="11"/>
        <v>60</v>
      </c>
    </row>
    <row r="48" spans="1:22" ht="15.75" x14ac:dyDescent="0.25">
      <c r="A48" s="104" t="s">
        <v>2330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7623.2360999999983</v>
      </c>
      <c r="P48" s="114">
        <v>419277.98549999989</v>
      </c>
      <c r="Q48" s="114">
        <f>SUM(Q36:Q47)</f>
        <v>457394.16599999991</v>
      </c>
      <c r="R48" s="114">
        <f>SUM(R36:R47)</f>
        <v>38116.180500000017</v>
      </c>
      <c r="S48" s="114">
        <f>SUM(S36:S47)</f>
        <v>12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21546.0861</v>
      </c>
      <c r="P50" s="470">
        <v>2407803.9578999998</v>
      </c>
      <c r="Q50" s="470">
        <f>+Q48+Q33</f>
        <v>2445920.1383999996</v>
      </c>
      <c r="R50" s="470">
        <f>+R48+R33</f>
        <v>38116.180500000017</v>
      </c>
      <c r="S50" s="470">
        <f>+S48+S33</f>
        <v>52.000000000060936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2311</v>
      </c>
      <c r="C52" s="97"/>
      <c r="D52" s="97"/>
      <c r="E52" s="97" t="s">
        <v>2312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2313</v>
      </c>
      <c r="L52" s="40" t="s">
        <v>2310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4808.0323045267469</v>
      </c>
      <c r="R52" s="15">
        <f t="shared" ref="R52:R59" si="12">Q52-P52</f>
        <v>920.68703703703704</v>
      </c>
      <c r="S52" s="453">
        <f>M52-Q52</f>
        <v>1330.8812757201631</v>
      </c>
      <c r="T52" s="502">
        <v>18554</v>
      </c>
      <c r="U52" s="483"/>
      <c r="V52" s="43">
        <f>IF((DATEDIF(F52,V$5,"m"))&gt;=60,60,(DATEDIF(F52,V$5,"m")))</f>
        <v>47</v>
      </c>
    </row>
    <row r="53" spans="1:22" ht="15.75" x14ac:dyDescent="0.25">
      <c r="B53" s="97" t="s">
        <v>2311</v>
      </c>
      <c r="C53" s="97"/>
      <c r="D53" s="97"/>
      <c r="E53" s="97" t="s">
        <v>2312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2313</v>
      </c>
      <c r="L53" s="40" t="s">
        <v>2310</v>
      </c>
      <c r="M53" s="5">
        <v>6138.91358024691</v>
      </c>
      <c r="N53" s="102">
        <v>5</v>
      </c>
      <c r="O53" s="5">
        <f t="shared" ref="O53:O59" si="13">(((M53)-1)/5)/12</f>
        <v>102.29855967078184</v>
      </c>
      <c r="P53" s="5">
        <v>3887.3452674897098</v>
      </c>
      <c r="Q53" s="453">
        <f t="shared" ref="Q53:Q59" si="14">O53*V53</f>
        <v>4808.0323045267469</v>
      </c>
      <c r="R53" s="15">
        <f t="shared" si="12"/>
        <v>920.68703703703704</v>
      </c>
      <c r="S53" s="453">
        <f t="shared" ref="S53:S59" si="15">M53-Q53</f>
        <v>1330.8812757201631</v>
      </c>
      <c r="T53" s="502">
        <v>18554</v>
      </c>
      <c r="U53" s="483"/>
      <c r="V53" s="43">
        <f t="shared" ref="V53:V59" si="16">IF((DATEDIF(F53,V$5,"m"))&gt;=60,60,(DATEDIF(F53,V$5,"m")))</f>
        <v>47</v>
      </c>
    </row>
    <row r="54" spans="1:22" ht="15.75" x14ac:dyDescent="0.25">
      <c r="B54" s="97" t="s">
        <v>2314</v>
      </c>
      <c r="C54" s="97"/>
      <c r="D54" s="97"/>
      <c r="E54" s="97" t="s">
        <v>2312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2313</v>
      </c>
      <c r="L54" s="40" t="s">
        <v>2310</v>
      </c>
      <c r="M54" s="5">
        <v>2712.54320987654</v>
      </c>
      <c r="N54" s="102">
        <v>5</v>
      </c>
      <c r="O54" s="5">
        <f t="shared" si="13"/>
        <v>45.192386831275662</v>
      </c>
      <c r="P54" s="5">
        <v>1717.3106995884752</v>
      </c>
      <c r="Q54" s="453">
        <f t="shared" si="14"/>
        <v>2124.0421810699563</v>
      </c>
      <c r="R54" s="15">
        <f t="shared" si="12"/>
        <v>406.73148148148107</v>
      </c>
      <c r="S54" s="453">
        <f t="shared" si="15"/>
        <v>588.50102880658369</v>
      </c>
      <c r="T54" s="502">
        <v>18554</v>
      </c>
      <c r="U54" s="483"/>
      <c r="V54" s="43">
        <f t="shared" si="16"/>
        <v>47</v>
      </c>
    </row>
    <row r="55" spans="1:22" ht="15.75" x14ac:dyDescent="0.25">
      <c r="B55" s="97" t="s">
        <v>2314</v>
      </c>
      <c r="C55" s="97"/>
      <c r="D55" s="97"/>
      <c r="E55" s="97" t="s">
        <v>2312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2313</v>
      </c>
      <c r="L55" s="40" t="s">
        <v>2310</v>
      </c>
      <c r="M55" s="5">
        <v>2712.54320987654</v>
      </c>
      <c r="N55" s="102">
        <v>5</v>
      </c>
      <c r="O55" s="5">
        <f t="shared" si="13"/>
        <v>45.192386831275662</v>
      </c>
      <c r="P55" s="5">
        <v>1717.3106995884752</v>
      </c>
      <c r="Q55" s="453">
        <f t="shared" si="14"/>
        <v>2124.0421810699563</v>
      </c>
      <c r="R55" s="15">
        <f t="shared" si="12"/>
        <v>406.73148148148107</v>
      </c>
      <c r="S55" s="453">
        <f t="shared" si="15"/>
        <v>588.50102880658369</v>
      </c>
      <c r="T55" s="502">
        <v>18554</v>
      </c>
      <c r="U55" s="483"/>
      <c r="V55" s="43">
        <f t="shared" si="16"/>
        <v>47</v>
      </c>
    </row>
    <row r="56" spans="1:22" ht="15.75" x14ac:dyDescent="0.25">
      <c r="B56" s="97" t="s">
        <v>2314</v>
      </c>
      <c r="C56" s="97"/>
      <c r="D56" s="97"/>
      <c r="E56" s="97" t="s">
        <v>2312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2313</v>
      </c>
      <c r="L56" s="40" t="s">
        <v>2310</v>
      </c>
      <c r="M56" s="5">
        <v>2712.54320987654</v>
      </c>
      <c r="N56" s="102">
        <v>5</v>
      </c>
      <c r="O56" s="5">
        <f t="shared" si="13"/>
        <v>45.192386831275662</v>
      </c>
      <c r="P56" s="5">
        <v>1717.3106995884752</v>
      </c>
      <c r="Q56" s="453">
        <f t="shared" si="14"/>
        <v>2124.0421810699563</v>
      </c>
      <c r="R56" s="15">
        <f t="shared" si="12"/>
        <v>406.73148148148107</v>
      </c>
      <c r="S56" s="453">
        <f t="shared" si="15"/>
        <v>588.50102880658369</v>
      </c>
      <c r="T56" s="502">
        <v>18554</v>
      </c>
      <c r="U56" s="483"/>
      <c r="V56" s="43">
        <f t="shared" si="16"/>
        <v>47</v>
      </c>
    </row>
    <row r="57" spans="1:22" ht="15.75" x14ac:dyDescent="0.25">
      <c r="B57" s="97" t="s">
        <v>2314</v>
      </c>
      <c r="C57" s="97"/>
      <c r="D57" s="97"/>
      <c r="E57" s="97" t="s">
        <v>2312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2313</v>
      </c>
      <c r="L57" s="40" t="s">
        <v>2310</v>
      </c>
      <c r="M57" s="5">
        <v>2712.54320987654</v>
      </c>
      <c r="N57" s="102">
        <v>5</v>
      </c>
      <c r="O57" s="5">
        <f t="shared" si="13"/>
        <v>45.192386831275662</v>
      </c>
      <c r="P57" s="5">
        <v>1717.3106995884752</v>
      </c>
      <c r="Q57" s="453">
        <f t="shared" si="14"/>
        <v>2124.0421810699563</v>
      </c>
      <c r="R57" s="15">
        <f t="shared" si="12"/>
        <v>406.73148148148107</v>
      </c>
      <c r="S57" s="453">
        <f t="shared" si="15"/>
        <v>588.50102880658369</v>
      </c>
      <c r="T57" s="502">
        <v>18554</v>
      </c>
      <c r="U57" s="483"/>
      <c r="V57" s="43">
        <f t="shared" si="16"/>
        <v>47</v>
      </c>
    </row>
    <row r="58" spans="1:22" ht="15.75" x14ac:dyDescent="0.25">
      <c r="B58" s="97" t="s">
        <v>2315</v>
      </c>
      <c r="C58" s="97" t="s">
        <v>2316</v>
      </c>
      <c r="D58" s="97"/>
      <c r="E58" s="97" t="s">
        <v>2312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2317</v>
      </c>
      <c r="L58" s="40" t="s">
        <v>2310</v>
      </c>
      <c r="M58" s="5">
        <v>132250.85999999999</v>
      </c>
      <c r="N58" s="102">
        <v>5</v>
      </c>
      <c r="O58" s="5">
        <f t="shared" si="13"/>
        <v>2204.1643333333332</v>
      </c>
      <c r="P58" s="5">
        <v>83758.244666666666</v>
      </c>
      <c r="Q58" s="453">
        <f t="shared" si="14"/>
        <v>103595.72366666666</v>
      </c>
      <c r="R58" s="15">
        <f t="shared" si="12"/>
        <v>19837.478999999992</v>
      </c>
      <c r="S58" s="453">
        <f t="shared" si="15"/>
        <v>28655.136333333328</v>
      </c>
      <c r="T58" s="502" t="s">
        <v>2318</v>
      </c>
      <c r="U58" s="483"/>
      <c r="V58" s="43">
        <f t="shared" si="16"/>
        <v>47</v>
      </c>
    </row>
    <row r="59" spans="1:22" ht="15.75" x14ac:dyDescent="0.25">
      <c r="B59" s="97" t="s">
        <v>2315</v>
      </c>
      <c r="C59" s="97" t="s">
        <v>2316</v>
      </c>
      <c r="D59" s="97"/>
      <c r="E59" s="97" t="s">
        <v>2312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2317</v>
      </c>
      <c r="L59" s="40" t="s">
        <v>2310</v>
      </c>
      <c r="M59" s="5">
        <v>132250.85999999999</v>
      </c>
      <c r="N59" s="102">
        <v>5</v>
      </c>
      <c r="O59" s="5">
        <f t="shared" si="13"/>
        <v>2204.1643333333332</v>
      </c>
      <c r="P59" s="5">
        <v>83758.244666666666</v>
      </c>
      <c r="Q59" s="453">
        <f t="shared" si="14"/>
        <v>103595.72366666666</v>
      </c>
      <c r="R59" s="15">
        <f t="shared" si="12"/>
        <v>19837.478999999992</v>
      </c>
      <c r="S59" s="453">
        <f t="shared" si="15"/>
        <v>28655.136333333328</v>
      </c>
      <c r="T59" s="502" t="s">
        <v>2318</v>
      </c>
      <c r="U59" s="483"/>
      <c r="V59" s="43">
        <f t="shared" si="16"/>
        <v>47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225303.68066666662</v>
      </c>
      <c r="R60" s="114">
        <f>SUM(R52:R59)</f>
        <v>43143.25799999998</v>
      </c>
      <c r="S60" s="114">
        <f>SUM(S52:S59)</f>
        <v>62326.03933333332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2319</v>
      </c>
      <c r="C63" s="97" t="s">
        <v>2320</v>
      </c>
      <c r="D63" s="97" t="s">
        <v>2321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2322</v>
      </c>
      <c r="L63" s="40" t="s">
        <v>2310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7">O63*V63</f>
        <v>12680.896666666667</v>
      </c>
      <c r="R63" s="15">
        <f t="shared" ref="R63:R71" si="18">Q63-P63</f>
        <v>2481.0450000000001</v>
      </c>
      <c r="S63" s="453">
        <f t="shared" ref="S63:S71" si="19">M63-Q63</f>
        <v>3860.4033333333318</v>
      </c>
      <c r="T63" s="502">
        <v>18701</v>
      </c>
      <c r="U63" s="483"/>
      <c r="V63" s="43">
        <f t="shared" ref="V63:V71" si="20">IF((DATEDIF(F63,V$5,"m"))&gt;=60,60,(DATEDIF(F63,V$5,"m")))</f>
        <v>46</v>
      </c>
    </row>
    <row r="64" spans="1:22" ht="15.75" x14ac:dyDescent="0.25">
      <c r="B64" s="97" t="s">
        <v>2323</v>
      </c>
      <c r="C64" s="97" t="s">
        <v>2320</v>
      </c>
      <c r="D64" s="97" t="s">
        <v>2321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2322</v>
      </c>
      <c r="L64" s="40" t="s">
        <v>2310</v>
      </c>
      <c r="M64" s="5">
        <v>13175.42</v>
      </c>
      <c r="N64" s="102">
        <v>5</v>
      </c>
      <c r="O64" s="5">
        <f t="shared" ref="O64:O71" si="21">(((M64)-1)/5)/12</f>
        <v>219.57366666666667</v>
      </c>
      <c r="P64" s="5">
        <v>8124.2256666666672</v>
      </c>
      <c r="Q64" s="453">
        <f t="shared" si="17"/>
        <v>10100.388666666666</v>
      </c>
      <c r="R64" s="15">
        <f t="shared" si="18"/>
        <v>1976.1629999999986</v>
      </c>
      <c r="S64" s="453">
        <f t="shared" si="19"/>
        <v>3075.0313333333343</v>
      </c>
      <c r="T64" s="502">
        <v>18701</v>
      </c>
      <c r="U64" s="483"/>
      <c r="V64" s="43">
        <f t="shared" si="20"/>
        <v>46</v>
      </c>
    </row>
    <row r="65" spans="1:22" ht="15.75" x14ac:dyDescent="0.25">
      <c r="B65" s="97" t="s">
        <v>2324</v>
      </c>
      <c r="C65" s="97" t="s">
        <v>2320</v>
      </c>
      <c r="D65" s="97" t="s">
        <v>2325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2322</v>
      </c>
      <c r="L65" s="40" t="s">
        <v>2310</v>
      </c>
      <c r="M65" s="5">
        <v>7544.8515500000003</v>
      </c>
      <c r="N65" s="102">
        <v>5</v>
      </c>
      <c r="O65" s="5">
        <f t="shared" si="21"/>
        <v>125.73085916666668</v>
      </c>
      <c r="P65" s="5">
        <v>4652.0417891666666</v>
      </c>
      <c r="Q65" s="453">
        <f t="shared" si="17"/>
        <v>5783.6195216666674</v>
      </c>
      <c r="R65" s="15">
        <f t="shared" si="18"/>
        <v>1131.5777325000008</v>
      </c>
      <c r="S65" s="453">
        <f t="shared" si="19"/>
        <v>1761.2320283333329</v>
      </c>
      <c r="T65" s="502">
        <v>18701</v>
      </c>
      <c r="U65" s="483"/>
      <c r="V65" s="43">
        <f t="shared" si="20"/>
        <v>46</v>
      </c>
    </row>
    <row r="66" spans="1:22" ht="15.75" x14ac:dyDescent="0.25">
      <c r="B66" s="97" t="s">
        <v>2324</v>
      </c>
      <c r="C66" s="97" t="s">
        <v>2320</v>
      </c>
      <c r="D66" s="97" t="s">
        <v>2325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2322</v>
      </c>
      <c r="L66" s="40" t="s">
        <v>2310</v>
      </c>
      <c r="M66" s="5">
        <v>7544.8515500000003</v>
      </c>
      <c r="N66" s="102">
        <v>5</v>
      </c>
      <c r="O66" s="5">
        <f t="shared" si="21"/>
        <v>125.73085916666668</v>
      </c>
      <c r="P66" s="5">
        <v>4652.0417891666666</v>
      </c>
      <c r="Q66" s="453">
        <f t="shared" si="17"/>
        <v>5783.6195216666674</v>
      </c>
      <c r="R66" s="15">
        <f t="shared" si="18"/>
        <v>1131.5777325000008</v>
      </c>
      <c r="S66" s="453">
        <f t="shared" si="19"/>
        <v>1761.2320283333329</v>
      </c>
      <c r="T66" s="502">
        <v>18701</v>
      </c>
      <c r="U66" s="483"/>
      <c r="V66" s="43">
        <f t="shared" si="20"/>
        <v>46</v>
      </c>
    </row>
    <row r="67" spans="1:22" ht="15.75" x14ac:dyDescent="0.25">
      <c r="B67" s="97" t="s">
        <v>2324</v>
      </c>
      <c r="C67" s="97" t="s">
        <v>2320</v>
      </c>
      <c r="D67" s="97" t="s">
        <v>2325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2322</v>
      </c>
      <c r="L67" s="40" t="s">
        <v>2310</v>
      </c>
      <c r="M67" s="5">
        <v>7544.8515500000003</v>
      </c>
      <c r="N67" s="102">
        <v>5</v>
      </c>
      <c r="O67" s="5">
        <f t="shared" si="21"/>
        <v>125.73085916666668</v>
      </c>
      <c r="P67" s="5">
        <v>4652.0417891666666</v>
      </c>
      <c r="Q67" s="453">
        <f t="shared" si="17"/>
        <v>5783.6195216666674</v>
      </c>
      <c r="R67" s="15">
        <f t="shared" si="18"/>
        <v>1131.5777325000008</v>
      </c>
      <c r="S67" s="453">
        <f t="shared" si="19"/>
        <v>1761.2320283333329</v>
      </c>
      <c r="T67" s="502">
        <v>18701</v>
      </c>
      <c r="U67" s="483"/>
      <c r="V67" s="43">
        <f t="shared" si="20"/>
        <v>46</v>
      </c>
    </row>
    <row r="68" spans="1:22" ht="15.75" x14ac:dyDescent="0.25">
      <c r="B68" s="97" t="s">
        <v>2324</v>
      </c>
      <c r="C68" s="97" t="s">
        <v>2320</v>
      </c>
      <c r="D68" s="97" t="s">
        <v>2325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2322</v>
      </c>
      <c r="L68" s="40" t="s">
        <v>2310</v>
      </c>
      <c r="M68" s="5">
        <v>7544.8515500000003</v>
      </c>
      <c r="N68" s="102">
        <v>5</v>
      </c>
      <c r="O68" s="5">
        <f t="shared" si="21"/>
        <v>125.73085916666668</v>
      </c>
      <c r="P68" s="5">
        <v>4652.0417891666666</v>
      </c>
      <c r="Q68" s="453">
        <f t="shared" si="17"/>
        <v>5783.6195216666674</v>
      </c>
      <c r="R68" s="15">
        <f t="shared" si="18"/>
        <v>1131.5777325000008</v>
      </c>
      <c r="S68" s="453">
        <f t="shared" si="19"/>
        <v>1761.2320283333329</v>
      </c>
      <c r="T68" s="502">
        <v>18701</v>
      </c>
      <c r="U68" s="483"/>
      <c r="V68" s="43">
        <f t="shared" si="20"/>
        <v>46</v>
      </c>
    </row>
    <row r="69" spans="1:22" ht="15.75" x14ac:dyDescent="0.25">
      <c r="B69" s="97" t="s">
        <v>2324</v>
      </c>
      <c r="C69" s="97" t="s">
        <v>2320</v>
      </c>
      <c r="D69" s="97" t="s">
        <v>2325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2322</v>
      </c>
      <c r="L69" s="40" t="s">
        <v>2310</v>
      </c>
      <c r="M69" s="5">
        <v>7544.8515500000003</v>
      </c>
      <c r="N69" s="102">
        <v>5</v>
      </c>
      <c r="O69" s="5">
        <f t="shared" si="21"/>
        <v>125.73085916666668</v>
      </c>
      <c r="P69" s="5">
        <v>4652.0417891666666</v>
      </c>
      <c r="Q69" s="453">
        <f t="shared" si="17"/>
        <v>5783.6195216666674</v>
      </c>
      <c r="R69" s="15">
        <f t="shared" si="18"/>
        <v>1131.5777325000008</v>
      </c>
      <c r="S69" s="453">
        <f t="shared" si="19"/>
        <v>1761.2320283333329</v>
      </c>
      <c r="T69" s="502">
        <v>18701</v>
      </c>
      <c r="U69" s="483"/>
      <c r="V69" s="43">
        <f t="shared" si="20"/>
        <v>46</v>
      </c>
    </row>
    <row r="70" spans="1:22" ht="15.75" x14ac:dyDescent="0.25">
      <c r="B70" s="97" t="s">
        <v>2324</v>
      </c>
      <c r="C70" s="97" t="s">
        <v>2320</v>
      </c>
      <c r="D70" s="97" t="s">
        <v>2325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2322</v>
      </c>
      <c r="L70" s="40" t="s">
        <v>2310</v>
      </c>
      <c r="M70" s="5">
        <v>7544.8515500000003</v>
      </c>
      <c r="N70" s="102">
        <v>5</v>
      </c>
      <c r="O70" s="5">
        <f t="shared" si="21"/>
        <v>125.73085916666668</v>
      </c>
      <c r="P70" s="5">
        <v>4652.0417891666666</v>
      </c>
      <c r="Q70" s="453">
        <f t="shared" si="17"/>
        <v>5783.6195216666674</v>
      </c>
      <c r="R70" s="15">
        <f t="shared" si="18"/>
        <v>1131.5777325000008</v>
      </c>
      <c r="S70" s="453">
        <f t="shared" si="19"/>
        <v>1761.2320283333329</v>
      </c>
      <c r="T70" s="502">
        <v>18701</v>
      </c>
      <c r="U70" s="483"/>
      <c r="V70" s="43">
        <f t="shared" si="20"/>
        <v>46</v>
      </c>
    </row>
    <row r="71" spans="1:22" ht="15.75" x14ac:dyDescent="0.25">
      <c r="B71" s="97" t="s">
        <v>2324</v>
      </c>
      <c r="C71" s="97" t="s">
        <v>2320</v>
      </c>
      <c r="D71" s="97" t="s">
        <v>2325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2322</v>
      </c>
      <c r="L71" s="40" t="s">
        <v>2310</v>
      </c>
      <c r="M71" s="5">
        <v>7544.8515500000003</v>
      </c>
      <c r="N71" s="102">
        <v>5</v>
      </c>
      <c r="O71" s="5">
        <f t="shared" si="21"/>
        <v>125.73085916666668</v>
      </c>
      <c r="P71" s="5">
        <v>4652.0417891666666</v>
      </c>
      <c r="Q71" s="453">
        <f t="shared" si="17"/>
        <v>5783.6195216666674</v>
      </c>
      <c r="R71" s="15">
        <f t="shared" si="18"/>
        <v>1131.5777325000008</v>
      </c>
      <c r="S71" s="453">
        <f t="shared" si="19"/>
        <v>1761.2320283333329</v>
      </c>
      <c r="T71" s="502">
        <v>18701</v>
      </c>
      <c r="U71" s="483"/>
      <c r="V71" s="43">
        <f t="shared" si="20"/>
        <v>46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63266.621985000005</v>
      </c>
      <c r="R72" s="114">
        <f>SUM(R63:R71)</f>
        <v>12378.252127500007</v>
      </c>
      <c r="S72" s="114">
        <f>SUM(S63:S71)</f>
        <v>19264.058864999992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2326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288570.30265166663</v>
      </c>
      <c r="R74" s="114">
        <f>+R72+R60</f>
        <v>55521.510127499991</v>
      </c>
      <c r="S74" s="114">
        <f>+S72+S60</f>
        <v>81590.098198333319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27715.142780833332</v>
      </c>
      <c r="P76" s="293">
        <v>2640852.7504241662</v>
      </c>
      <c r="Q76" s="293">
        <f>+Q74+Q50</f>
        <v>2734490.4410516662</v>
      </c>
      <c r="R76" s="293">
        <f>+R74+R50</f>
        <v>93637.690627500007</v>
      </c>
      <c r="S76" s="293">
        <f>+S74+S50</f>
        <v>81642.098198333377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2324</v>
      </c>
      <c r="C78" s="97" t="s">
        <v>2320</v>
      </c>
      <c r="D78" s="97" t="s">
        <v>2327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2328</v>
      </c>
      <c r="L78" s="40" t="s">
        <v>2310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5270.2356666666674</v>
      </c>
      <c r="R78" s="15">
        <f>Q78-P78</f>
        <v>1156.8810000000003</v>
      </c>
      <c r="S78" s="453">
        <f>M78-Q78</f>
        <v>2443.3043333333326</v>
      </c>
      <c r="T78" s="502">
        <v>18701</v>
      </c>
      <c r="U78" s="483"/>
      <c r="V78" s="43">
        <f>IF((DATEDIF(F78,V$5,"m"))&gt;=60,60,(DATEDIF(F78,V$5,"m")))</f>
        <v>41</v>
      </c>
    </row>
    <row r="79" spans="1:22" ht="15.75" x14ac:dyDescent="0.25">
      <c r="B79" s="97" t="s">
        <v>2324</v>
      </c>
      <c r="C79" s="97" t="s">
        <v>2320</v>
      </c>
      <c r="D79" s="97" t="s">
        <v>2327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2328</v>
      </c>
      <c r="L79" s="40" t="s">
        <v>2310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5270.2356666666674</v>
      </c>
      <c r="R79" s="15">
        <f>Q79-P79</f>
        <v>1156.8810000000003</v>
      </c>
      <c r="S79" s="453">
        <f>M79-Q79</f>
        <v>2443.3043333333326</v>
      </c>
      <c r="T79" s="502">
        <v>18701</v>
      </c>
      <c r="U79" s="483"/>
      <c r="V79" s="43">
        <f>IF((DATEDIF(F79,V$5,"m"))&gt;=60,60,(DATEDIF(F79,V$5,"m")))</f>
        <v>41</v>
      </c>
    </row>
    <row r="80" spans="1:22" ht="15.75" x14ac:dyDescent="0.25">
      <c r="A80" s="104" t="s">
        <v>2331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10540.471333333335</v>
      </c>
      <c r="R80" s="114">
        <f>SUM(R78:R79)</f>
        <v>2313.7620000000006</v>
      </c>
      <c r="S80" s="114">
        <f>SUM(S78:S79)</f>
        <v>4886.6086666666652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27972.227447499998</v>
      </c>
      <c r="P82" s="293">
        <v>2649079.4597574994</v>
      </c>
      <c r="Q82" s="293">
        <f t="shared" ref="Q82:S82" si="22">+Q76+Q80</f>
        <v>2745030.9123849995</v>
      </c>
      <c r="R82" s="293">
        <f t="shared" si="22"/>
        <v>95951.45262750001</v>
      </c>
      <c r="S82" s="293">
        <f t="shared" si="22"/>
        <v>86528.706865000044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2560</v>
      </c>
      <c r="C86" s="97" t="s">
        <v>475</v>
      </c>
      <c r="D86" s="97" t="s">
        <v>2561</v>
      </c>
      <c r="E86" s="97" t="s">
        <v>2562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2563</v>
      </c>
      <c r="L86" s="40" t="s">
        <v>2310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1312988.4149999998</v>
      </c>
      <c r="R86" s="15">
        <f>Q86-P86</f>
        <v>437662.80499999993</v>
      </c>
      <c r="S86" s="453">
        <f>M86-Q86</f>
        <v>437663.80500000017</v>
      </c>
      <c r="T86" s="502">
        <v>18701</v>
      </c>
      <c r="U86" s="483"/>
      <c r="V86" s="43">
        <f>IF((DATEDIF(F86,V$5,"m"))&gt;=36,36,(DATEDIF(F86,V$5,"m")))</f>
        <v>27</v>
      </c>
    </row>
    <row r="87" spans="1:22" ht="15.75" x14ac:dyDescent="0.25">
      <c r="A87" s="104" t="s">
        <v>2564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1312988.4149999998</v>
      </c>
      <c r="R87" s="114">
        <f>SUM(R85:R86)</f>
        <v>437662.80499999993</v>
      </c>
      <c r="S87" s="114">
        <f>SUM(S85:S86)</f>
        <v>437663.80500000017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2724</v>
      </c>
      <c r="C91" s="97" t="s">
        <v>475</v>
      </c>
      <c r="D91" s="97">
        <v>7821</v>
      </c>
      <c r="E91" s="97" t="s">
        <v>2562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2723</v>
      </c>
      <c r="L91" s="40" t="s">
        <v>2310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3164.7837777777777</v>
      </c>
      <c r="R91" s="15">
        <f>Q91-P91</f>
        <v>2848.3053999999997</v>
      </c>
      <c r="S91" s="453">
        <f>M91-Q91</f>
        <v>8229.4378222222222</v>
      </c>
      <c r="T91" s="502">
        <v>18701</v>
      </c>
      <c r="U91" s="483"/>
      <c r="V91" s="43">
        <f>IF((DATEDIF(F91,V$5,"m"))&gt;=36,36,(DATEDIF(F91,V$5,"m")))</f>
        <v>10</v>
      </c>
    </row>
    <row r="92" spans="1:22" ht="15.75" x14ac:dyDescent="0.25">
      <c r="B92" s="97" t="s">
        <v>2724</v>
      </c>
      <c r="C92" s="97" t="s">
        <v>475</v>
      </c>
      <c r="D92" s="97">
        <v>7821</v>
      </c>
      <c r="E92" s="97" t="s">
        <v>2562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2723</v>
      </c>
      <c r="L92" s="40" t="s">
        <v>2310</v>
      </c>
      <c r="M92" s="5">
        <v>11394.221600000001</v>
      </c>
      <c r="N92" s="102">
        <v>5</v>
      </c>
      <c r="O92" s="5">
        <f t="shared" ref="O92:O102" si="23">(((M92)-1)/3)/12</f>
        <v>316.47837777777778</v>
      </c>
      <c r="P92" s="5">
        <v>316.47837777777778</v>
      </c>
      <c r="Q92" s="15">
        <f t="shared" ref="Q92:Q102" si="24">O92*V92</f>
        <v>3164.7837777777777</v>
      </c>
      <c r="R92" s="15">
        <f t="shared" ref="R92:R102" si="25">Q92-P92</f>
        <v>2848.3053999999997</v>
      </c>
      <c r="S92" s="453">
        <f t="shared" ref="S92:S102" si="26">M92-Q92</f>
        <v>8229.4378222222222</v>
      </c>
      <c r="T92" s="502">
        <v>18701</v>
      </c>
      <c r="U92" s="483"/>
      <c r="V92" s="43">
        <f t="shared" ref="V92:V102" si="27">IF((DATEDIF(F92,V$5,"m"))&gt;=36,36,(DATEDIF(F92,V$5,"m")))</f>
        <v>10</v>
      </c>
    </row>
    <row r="93" spans="1:22" ht="15.75" x14ac:dyDescent="0.25">
      <c r="B93" s="97" t="s">
        <v>2724</v>
      </c>
      <c r="C93" s="97" t="s">
        <v>475</v>
      </c>
      <c r="D93" s="97">
        <v>7821</v>
      </c>
      <c r="E93" s="97" t="s">
        <v>2562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2723</v>
      </c>
      <c r="L93" s="40" t="s">
        <v>2310</v>
      </c>
      <c r="M93" s="5">
        <v>11394.221600000001</v>
      </c>
      <c r="N93" s="102">
        <v>5</v>
      </c>
      <c r="O93" s="5">
        <f t="shared" si="23"/>
        <v>316.47837777777778</v>
      </c>
      <c r="P93" s="5">
        <v>316.47837777777778</v>
      </c>
      <c r="Q93" s="15">
        <f t="shared" si="24"/>
        <v>3164.7837777777777</v>
      </c>
      <c r="R93" s="15">
        <f t="shared" si="25"/>
        <v>2848.3053999999997</v>
      </c>
      <c r="S93" s="453">
        <f t="shared" si="26"/>
        <v>8229.4378222222222</v>
      </c>
      <c r="T93" s="502">
        <v>18701</v>
      </c>
      <c r="U93" s="483"/>
      <c r="V93" s="43">
        <f t="shared" si="27"/>
        <v>10</v>
      </c>
    </row>
    <row r="94" spans="1:22" ht="15.75" x14ac:dyDescent="0.25">
      <c r="B94" s="97" t="s">
        <v>2724</v>
      </c>
      <c r="C94" s="97" t="s">
        <v>475</v>
      </c>
      <c r="D94" s="97">
        <v>7821</v>
      </c>
      <c r="E94" s="97" t="s">
        <v>2562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2723</v>
      </c>
      <c r="L94" s="40" t="s">
        <v>2310</v>
      </c>
      <c r="M94" s="5">
        <v>11394.221600000001</v>
      </c>
      <c r="N94" s="102">
        <v>5</v>
      </c>
      <c r="O94" s="5">
        <f t="shared" si="23"/>
        <v>316.47837777777778</v>
      </c>
      <c r="P94" s="5">
        <v>316.47837777777778</v>
      </c>
      <c r="Q94" s="15">
        <f t="shared" si="24"/>
        <v>3164.7837777777777</v>
      </c>
      <c r="R94" s="15">
        <f t="shared" si="25"/>
        <v>2848.3053999999997</v>
      </c>
      <c r="S94" s="453">
        <f t="shared" si="26"/>
        <v>8229.4378222222222</v>
      </c>
      <c r="T94" s="502">
        <v>18701</v>
      </c>
      <c r="U94" s="483"/>
      <c r="V94" s="43">
        <f t="shared" si="27"/>
        <v>10</v>
      </c>
    </row>
    <row r="95" spans="1:22" ht="15.75" x14ac:dyDescent="0.25">
      <c r="B95" s="97" t="s">
        <v>2724</v>
      </c>
      <c r="C95" s="97" t="s">
        <v>475</v>
      </c>
      <c r="D95" s="97">
        <v>7821</v>
      </c>
      <c r="E95" s="97" t="s">
        <v>2562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2723</v>
      </c>
      <c r="L95" s="40" t="s">
        <v>2310</v>
      </c>
      <c r="M95" s="5">
        <v>11394.221600000001</v>
      </c>
      <c r="N95" s="102">
        <v>5</v>
      </c>
      <c r="O95" s="5">
        <f t="shared" si="23"/>
        <v>316.47837777777778</v>
      </c>
      <c r="P95" s="5">
        <v>316.47837777777778</v>
      </c>
      <c r="Q95" s="15">
        <f t="shared" si="24"/>
        <v>3164.7837777777777</v>
      </c>
      <c r="R95" s="15">
        <f t="shared" si="25"/>
        <v>2848.3053999999997</v>
      </c>
      <c r="S95" s="453">
        <f t="shared" si="26"/>
        <v>8229.4378222222222</v>
      </c>
      <c r="T95" s="502">
        <v>18701</v>
      </c>
      <c r="U95" s="483"/>
      <c r="V95" s="43">
        <f t="shared" si="27"/>
        <v>10</v>
      </c>
    </row>
    <row r="96" spans="1:22" ht="15.75" x14ac:dyDescent="0.25">
      <c r="B96" s="97" t="s">
        <v>2724</v>
      </c>
      <c r="C96" s="97" t="s">
        <v>475</v>
      </c>
      <c r="D96" s="97">
        <v>7821</v>
      </c>
      <c r="E96" s="97" t="s">
        <v>2562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2723</v>
      </c>
      <c r="L96" s="40" t="s">
        <v>2310</v>
      </c>
      <c r="M96" s="5">
        <v>11394.221600000001</v>
      </c>
      <c r="N96" s="102">
        <v>5</v>
      </c>
      <c r="O96" s="5">
        <f t="shared" si="23"/>
        <v>316.47837777777778</v>
      </c>
      <c r="P96" s="5">
        <v>316.47837777777778</v>
      </c>
      <c r="Q96" s="15">
        <f t="shared" si="24"/>
        <v>3164.7837777777777</v>
      </c>
      <c r="R96" s="15">
        <f t="shared" si="25"/>
        <v>2848.3053999999997</v>
      </c>
      <c r="S96" s="453">
        <f t="shared" si="26"/>
        <v>8229.4378222222222</v>
      </c>
      <c r="T96" s="502">
        <v>18701</v>
      </c>
      <c r="U96" s="483"/>
      <c r="V96" s="43">
        <f t="shared" si="27"/>
        <v>10</v>
      </c>
    </row>
    <row r="97" spans="1:22" ht="15.75" x14ac:dyDescent="0.25">
      <c r="B97" s="97" t="s">
        <v>2724</v>
      </c>
      <c r="C97" s="97" t="s">
        <v>475</v>
      </c>
      <c r="D97" s="97">
        <v>7821</v>
      </c>
      <c r="E97" s="97" t="s">
        <v>2562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2723</v>
      </c>
      <c r="L97" s="40" t="s">
        <v>2310</v>
      </c>
      <c r="M97" s="5">
        <v>11394.221600000001</v>
      </c>
      <c r="N97" s="102">
        <v>5</v>
      </c>
      <c r="O97" s="5">
        <f t="shared" si="23"/>
        <v>316.47837777777778</v>
      </c>
      <c r="P97" s="5">
        <v>316.47837777777778</v>
      </c>
      <c r="Q97" s="15">
        <f t="shared" si="24"/>
        <v>3164.7837777777777</v>
      </c>
      <c r="R97" s="15">
        <f t="shared" si="25"/>
        <v>2848.3053999999997</v>
      </c>
      <c r="S97" s="453">
        <f t="shared" si="26"/>
        <v>8229.4378222222222</v>
      </c>
      <c r="T97" s="502">
        <v>18701</v>
      </c>
      <c r="U97" s="483"/>
      <c r="V97" s="43">
        <f t="shared" si="27"/>
        <v>10</v>
      </c>
    </row>
    <row r="98" spans="1:22" ht="15.75" x14ac:dyDescent="0.25">
      <c r="B98" s="97" t="s">
        <v>2724</v>
      </c>
      <c r="C98" s="97" t="s">
        <v>475</v>
      </c>
      <c r="D98" s="97">
        <v>7821</v>
      </c>
      <c r="E98" s="97" t="s">
        <v>2562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2723</v>
      </c>
      <c r="L98" s="40" t="s">
        <v>2310</v>
      </c>
      <c r="M98" s="5">
        <v>11394.221600000001</v>
      </c>
      <c r="N98" s="102">
        <v>5</v>
      </c>
      <c r="O98" s="5">
        <f t="shared" si="23"/>
        <v>316.47837777777778</v>
      </c>
      <c r="P98" s="5">
        <v>316.47837777777778</v>
      </c>
      <c r="Q98" s="15">
        <f t="shared" si="24"/>
        <v>3164.7837777777777</v>
      </c>
      <c r="R98" s="15">
        <f t="shared" si="25"/>
        <v>2848.3053999999997</v>
      </c>
      <c r="S98" s="453">
        <f t="shared" si="26"/>
        <v>8229.4378222222222</v>
      </c>
      <c r="T98" s="502">
        <v>18701</v>
      </c>
      <c r="U98" s="483"/>
      <c r="V98" s="43">
        <f t="shared" si="27"/>
        <v>10</v>
      </c>
    </row>
    <row r="99" spans="1:22" ht="15.75" x14ac:dyDescent="0.25">
      <c r="B99" s="97" t="s">
        <v>2724</v>
      </c>
      <c r="C99" s="97" t="s">
        <v>475</v>
      </c>
      <c r="D99" s="97">
        <v>7821</v>
      </c>
      <c r="E99" s="97" t="s">
        <v>2562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2723</v>
      </c>
      <c r="L99" s="40" t="s">
        <v>2310</v>
      </c>
      <c r="M99" s="5">
        <v>11394.221600000001</v>
      </c>
      <c r="N99" s="102">
        <v>5</v>
      </c>
      <c r="O99" s="5">
        <f t="shared" si="23"/>
        <v>316.47837777777778</v>
      </c>
      <c r="P99" s="5">
        <v>316.47837777777778</v>
      </c>
      <c r="Q99" s="15">
        <f t="shared" si="24"/>
        <v>3164.7837777777777</v>
      </c>
      <c r="R99" s="15">
        <f t="shared" si="25"/>
        <v>2848.3053999999997</v>
      </c>
      <c r="S99" s="453">
        <f t="shared" si="26"/>
        <v>8229.4378222222222</v>
      </c>
      <c r="T99" s="502">
        <v>18701</v>
      </c>
      <c r="U99" s="483"/>
      <c r="V99" s="43">
        <f t="shared" si="27"/>
        <v>10</v>
      </c>
    </row>
    <row r="100" spans="1:22" ht="15.75" x14ac:dyDescent="0.25">
      <c r="B100" s="97" t="s">
        <v>2724</v>
      </c>
      <c r="C100" s="97" t="s">
        <v>475</v>
      </c>
      <c r="D100" s="97">
        <v>7821</v>
      </c>
      <c r="E100" s="97" t="s">
        <v>2562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2723</v>
      </c>
      <c r="L100" s="40" t="s">
        <v>2310</v>
      </c>
      <c r="M100" s="5">
        <v>11394.221600000001</v>
      </c>
      <c r="N100" s="102">
        <v>5</v>
      </c>
      <c r="O100" s="5">
        <f t="shared" si="23"/>
        <v>316.47837777777778</v>
      </c>
      <c r="P100" s="5">
        <v>316.47837777777778</v>
      </c>
      <c r="Q100" s="15">
        <f t="shared" si="24"/>
        <v>3164.7837777777777</v>
      </c>
      <c r="R100" s="15">
        <f t="shared" si="25"/>
        <v>2848.3053999999997</v>
      </c>
      <c r="S100" s="453">
        <f t="shared" si="26"/>
        <v>8229.4378222222222</v>
      </c>
      <c r="T100" s="502">
        <v>18701</v>
      </c>
      <c r="U100" s="483"/>
      <c r="V100" s="43">
        <f t="shared" si="27"/>
        <v>10</v>
      </c>
    </row>
    <row r="101" spans="1:22" ht="15.75" x14ac:dyDescent="0.25">
      <c r="B101" s="97" t="s">
        <v>2724</v>
      </c>
      <c r="C101" s="97" t="s">
        <v>475</v>
      </c>
      <c r="D101" s="97">
        <v>7821</v>
      </c>
      <c r="E101" s="97" t="s">
        <v>2562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2723</v>
      </c>
      <c r="L101" s="40" t="s">
        <v>2310</v>
      </c>
      <c r="M101" s="5">
        <v>11394.221600000001</v>
      </c>
      <c r="N101" s="102">
        <v>5</v>
      </c>
      <c r="O101" s="5">
        <f t="shared" si="23"/>
        <v>316.47837777777778</v>
      </c>
      <c r="P101" s="5">
        <v>316.47837777777778</v>
      </c>
      <c r="Q101" s="15">
        <f t="shared" si="24"/>
        <v>3164.7837777777777</v>
      </c>
      <c r="R101" s="15">
        <f t="shared" si="25"/>
        <v>2848.3053999999997</v>
      </c>
      <c r="S101" s="453">
        <f t="shared" si="26"/>
        <v>8229.4378222222222</v>
      </c>
      <c r="T101" s="502">
        <v>18701</v>
      </c>
      <c r="U101" s="483"/>
      <c r="V101" s="43">
        <f t="shared" si="27"/>
        <v>10</v>
      </c>
    </row>
    <row r="102" spans="1:22" ht="15.75" x14ac:dyDescent="0.25">
      <c r="B102" s="97" t="s">
        <v>2724</v>
      </c>
      <c r="C102" s="97" t="s">
        <v>475</v>
      </c>
      <c r="D102" s="97">
        <v>7821</v>
      </c>
      <c r="E102" s="97" t="s">
        <v>2562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2723</v>
      </c>
      <c r="L102" s="40" t="s">
        <v>2310</v>
      </c>
      <c r="M102" s="5">
        <v>11394.221600000001</v>
      </c>
      <c r="N102" s="102">
        <v>5</v>
      </c>
      <c r="O102" s="5">
        <f t="shared" si="23"/>
        <v>316.47837777777778</v>
      </c>
      <c r="P102" s="5">
        <v>316.47837777777778</v>
      </c>
      <c r="Q102" s="15">
        <f t="shared" si="24"/>
        <v>3164.7837777777777</v>
      </c>
      <c r="R102" s="15">
        <f t="shared" si="25"/>
        <v>2848.3053999999997</v>
      </c>
      <c r="S102" s="453">
        <f t="shared" si="26"/>
        <v>8229.4378222222222</v>
      </c>
      <c r="T102" s="502">
        <v>18701</v>
      </c>
      <c r="U102" s="483"/>
      <c r="V102" s="43">
        <f t="shared" si="27"/>
        <v>10</v>
      </c>
    </row>
    <row r="103" spans="1:22" ht="15.75" x14ac:dyDescent="0.25">
      <c r="A103" s="104" t="s">
        <v>2665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37977.405333333336</v>
      </c>
      <c r="R103" s="114">
        <f t="shared" ref="R103" si="28">SUM(R91:R102)</f>
        <v>34179.664800000006</v>
      </c>
      <c r="S103" s="114">
        <f>SUM(S91:S102)</f>
        <v>98753.253866666637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5" spans="1:22" ht="15.75" x14ac:dyDescent="0.25">
      <c r="B105" s="97" t="s">
        <v>2784</v>
      </c>
      <c r="C105" s="97" t="s">
        <v>2785</v>
      </c>
      <c r="D105" s="97"/>
      <c r="E105" s="97" t="s">
        <v>595</v>
      </c>
      <c r="F105" s="131">
        <v>42836</v>
      </c>
      <c r="G105" s="40">
        <v>11</v>
      </c>
      <c r="H105" s="40">
        <v>4</v>
      </c>
      <c r="I105" s="40">
        <v>2017</v>
      </c>
      <c r="J105" s="40" t="s">
        <v>1553</v>
      </c>
      <c r="K105" s="40" t="s">
        <v>2786</v>
      </c>
      <c r="L105" s="40" t="s">
        <v>2310</v>
      </c>
      <c r="M105" s="5">
        <v>2757</v>
      </c>
      <c r="N105" s="102">
        <v>5</v>
      </c>
      <c r="O105" s="5">
        <f t="shared" ref="O105" si="29">(((M105)-1)/3)/12</f>
        <v>76.555555555555557</v>
      </c>
      <c r="P105" s="5">
        <v>0</v>
      </c>
      <c r="Q105" s="15">
        <f t="shared" ref="Q105" si="30">O105*V105</f>
        <v>382.77777777777777</v>
      </c>
      <c r="R105" s="15">
        <f t="shared" ref="R105" si="31">Q105-P105</f>
        <v>382.77777777777777</v>
      </c>
      <c r="S105" s="453">
        <f t="shared" ref="S105" si="32">M105-Q105</f>
        <v>2374.2222222222222</v>
      </c>
      <c r="T105" s="502">
        <v>18701</v>
      </c>
      <c r="U105" s="483"/>
      <c r="V105" s="43">
        <f t="shared" ref="V105" si="33">IF((DATEDIF(F105,V$5,"m"))&gt;=36,36,(DATEDIF(F105,V$5,"m")))</f>
        <v>5</v>
      </c>
    </row>
    <row r="106" spans="1:22" ht="15.75" x14ac:dyDescent="0.25">
      <c r="A106" s="664" t="s">
        <v>2782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14">
        <f>SUM(M105)</f>
        <v>2757</v>
      </c>
      <c r="N106" s="420"/>
      <c r="O106" s="114">
        <f>SUM(O105)</f>
        <v>76.555555555555557</v>
      </c>
      <c r="P106" s="114">
        <v>0</v>
      </c>
      <c r="Q106" s="114">
        <f>SUM(Q105)</f>
        <v>382.77777777777777</v>
      </c>
      <c r="R106" s="114">
        <f t="shared" ref="R106:S106" si="34">SUM(R105)</f>
        <v>382.77777777777777</v>
      </c>
      <c r="S106" s="114">
        <f t="shared" si="34"/>
        <v>2374.2222222222222</v>
      </c>
    </row>
    <row r="107" spans="1:22" x14ac:dyDescent="0.2">
      <c r="M107" s="511"/>
      <c r="N107" s="511"/>
      <c r="O107" s="511"/>
      <c r="P107" s="511"/>
      <c r="Q107" s="511"/>
      <c r="R107" s="511"/>
      <c r="S107" s="511"/>
    </row>
    <row r="109" spans="1:22" ht="16.5" thickBot="1" x14ac:dyDescent="0.3">
      <c r="A109" s="22" t="s">
        <v>2770</v>
      </c>
      <c r="M109" s="293">
        <f>+M82+M87+M103+M106</f>
        <v>4721698.4984499989</v>
      </c>
      <c r="N109" s="605"/>
      <c r="O109" s="293">
        <f>+O82+O87+O103+O106</f>
        <v>80475.724091944445</v>
      </c>
      <c r="P109" s="293">
        <v>3528202.8102908302</v>
      </c>
      <c r="Q109" s="293">
        <f>+Q82+Q87+Q103+Q106</f>
        <v>4096379.5104961102</v>
      </c>
      <c r="R109" s="293">
        <f>+R82+R87+R103+R106</f>
        <v>568176.70020527777</v>
      </c>
      <c r="S109" s="293">
        <f>+S82+S87+S103+S106</f>
        <v>625319.98795388918</v>
      </c>
    </row>
    <row r="110" spans="1:22" ht="13.5" thickTop="1" x14ac:dyDescent="0.2">
      <c r="M110" s="498"/>
    </row>
    <row r="111" spans="1:22" x14ac:dyDescent="0.2">
      <c r="M111" s="516"/>
    </row>
    <row r="112" spans="1:22" x14ac:dyDescent="0.2">
      <c r="M112" s="515"/>
    </row>
    <row r="113" spans="13:13" x14ac:dyDescent="0.2">
      <c r="M113" s="644"/>
    </row>
    <row r="114" spans="13:13" x14ac:dyDescent="0.2">
      <c r="M114" s="644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  <row r="121" spans="13:13" x14ac:dyDescent="0.2">
      <c r="M121" s="644"/>
    </row>
    <row r="122" spans="13:13" x14ac:dyDescent="0.2">
      <c r="M122" s="644"/>
    </row>
    <row r="123" spans="13:13" x14ac:dyDescent="0.2">
      <c r="M123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/>
  </sheetPr>
  <dimension ref="A1:AA1002"/>
  <sheetViews>
    <sheetView zoomScaleNormal="100" workbookViewId="0">
      <pane xSplit="2" ySplit="6" topLeftCell="I973" activePane="bottomRight" state="frozen"/>
      <selection sqref="A1:T2"/>
      <selection pane="topRight" sqref="A1:T2"/>
      <selection pane="bottomLeft" sqref="A1:T2"/>
      <selection pane="bottomRight" activeCell="J308" sqref="J308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116"/>
    </row>
    <row r="2" spans="1:26" s="117" customFormat="1" ht="20.25" x14ac:dyDescent="0.3">
      <c r="A2" s="687" t="s">
        <v>645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116"/>
    </row>
    <row r="3" spans="1:26" s="117" customFormat="1" ht="20.25" x14ac:dyDescent="0.3">
      <c r="A3" s="687" t="str">
        <f>'Camaras Fotograficas y de Video'!A3:S3</f>
        <v>(Al 30 de Septiembre del 2017)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43008</v>
      </c>
    </row>
    <row r="5" spans="1:26" x14ac:dyDescent="0.25">
      <c r="H5" s="688" t="s">
        <v>646</v>
      </c>
      <c r="I5" s="689"/>
      <c r="J5" s="690"/>
      <c r="N5" s="121"/>
      <c r="O5" s="121"/>
      <c r="R5" s="672" t="s">
        <v>3</v>
      </c>
      <c r="S5" s="673"/>
      <c r="T5" s="673"/>
      <c r="U5" s="674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Septiembre 2017</v>
      </c>
      <c r="U6" s="10" t="str">
        <f>+'Camaras Fotograficas y de Video'!$T$6</f>
        <v>Deprec. a Registrar Septiembre 2017</v>
      </c>
      <c r="V6" s="128" t="s">
        <v>23</v>
      </c>
      <c r="W6" s="123" t="s">
        <v>24</v>
      </c>
      <c r="Z6" s="130" t="s">
        <v>25</v>
      </c>
    </row>
    <row r="7" spans="1:26" s="244" customFormat="1" hidden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hidden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hidden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hidden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hidden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hidden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hidden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hidden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hidden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hidden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hidden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hidden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2749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hidden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hidden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2751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hidden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hidden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2750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hidden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hidden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hidden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hidden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hidden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hidden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hidden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hidden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hidden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hidden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hidden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hidden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hidden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hidden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hidden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hidden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hidden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hidden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hidden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hidden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hidden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hidden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hidden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hidden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hidden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hidden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hidden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hidden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hidden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hidden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hidden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hidden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hidden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hidden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hidden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hidden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hidden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hidden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hidden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hidden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hidden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hidden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hidden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hidden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hidden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hidden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hidden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hidden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hidden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hidden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hidden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hidden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hidden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hidden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hidden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hidden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hidden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hidden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hidden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hidden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hidden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hidden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hidden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hidden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hidden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hidden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hidden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hidden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hidden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hidden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hidden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hidden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hidden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hidden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hidden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hidden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hidden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hidden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hidden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hidden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hidden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hidden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hidden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hidden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hidden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hidden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hidden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hidden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hidden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hidden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hidden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hidden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hidden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hidden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hidden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hidden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hidden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hidden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hidden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hidden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hidden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hidden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hidden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hidden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hidden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hidden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hidden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hidden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hidden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hidden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hidden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hidden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hidden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hidden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hidden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hidden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hidden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hidden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hidden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hidden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hidden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hidden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hidden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hidden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hidden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hidden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hidden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hidden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hidden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hidden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hidden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hidden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hidden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hidden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hidden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hidden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hidden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hidden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hidden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hidden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hidden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hidden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hidden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hidden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hidden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hidden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hidden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hidden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hidden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hidden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hidden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hidden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hidden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hidden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hidden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hidden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hidden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hidden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hidden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hidden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hidden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hidden="1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hidden="1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hidden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hidden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hidden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hidden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hidden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hidden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hidden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hidden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hidden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hidden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hidden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hidden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hidden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hidden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hidden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hidden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hidden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hidden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hidden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hidden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hidden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hidden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hidden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hidden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hidden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hidden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hidden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hidden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hidden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hidden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hidden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hidden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hidden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hidden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hidden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hidden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hidden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hidden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hidden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hidden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hidden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hidden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hidden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hidden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hidden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hidden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hidden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hidden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hidden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hidden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hidden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hidden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hidden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hidden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hidden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hidden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hidden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hidden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hidden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hidden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hidden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hidden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hidden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hidden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hidden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f>(((N255)-1)/10)/12</f>
        <v>38.737166666666667</v>
      </c>
      <c r="S255" s="5">
        <v>4648.46</v>
      </c>
      <c r="T255" s="312">
        <f>Z255*R255</f>
        <v>4648.46</v>
      </c>
      <c r="U255" s="15">
        <f t="shared" si="17"/>
        <v>0</v>
      </c>
      <c r="V255" s="312">
        <f t="shared" si="22"/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hidden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hidden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hidden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hidden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hidden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hidden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hidden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hidden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hidden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hidden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hidden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hidden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hidden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hidden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hidden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hidden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hidden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hidden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hidden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hidden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hidden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hidden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hidden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hidden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hidden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hidden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hidden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hidden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hidden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hidden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hidden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hidden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hidden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hidden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hidden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hidden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hidden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hidden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38.737166666666667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hidden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hidden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38.737166666666667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hidden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hidden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f t="shared" ref="R297:R328" si="29">(((N297)-1)/10)/12</f>
        <v>33.824999999999996</v>
      </c>
      <c r="S297" s="5">
        <v>3653.0999999999995</v>
      </c>
      <c r="T297" s="312">
        <f t="shared" ref="T297:T328" si="30">Z297*R297</f>
        <v>3957.5249999999996</v>
      </c>
      <c r="U297" s="15">
        <f t="shared" ref="U297:U328" si="31">T297-S297</f>
        <v>304.42500000000018</v>
      </c>
      <c r="V297" s="312">
        <f t="shared" ref="V297:V328" si="32">N297-T297</f>
        <v>102.47500000000036</v>
      </c>
      <c r="W297" s="244">
        <v>9257</v>
      </c>
      <c r="X297" s="311"/>
      <c r="Y297" s="312"/>
      <c r="Z297" s="113">
        <f t="shared" ref="Z297:Z328" si="33">IF((DATEDIF(G297,Z$4,"m"))&gt;=120,120,(DATEDIF(G297,Z$4,"m")))</f>
        <v>117</v>
      </c>
    </row>
    <row r="298" spans="1:26" s="244" customFormat="1" hidden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f t="shared" si="29"/>
        <v>44.458333333333336</v>
      </c>
      <c r="S298" s="5">
        <v>4801.5</v>
      </c>
      <c r="T298" s="312">
        <f t="shared" si="30"/>
        <v>5201.625</v>
      </c>
      <c r="U298" s="15">
        <f t="shared" si="31"/>
        <v>400.125</v>
      </c>
      <c r="V298" s="312">
        <f t="shared" si="32"/>
        <v>134.375</v>
      </c>
      <c r="W298" s="244">
        <v>9257</v>
      </c>
      <c r="X298" s="311"/>
      <c r="Y298" s="312"/>
      <c r="Z298" s="113">
        <f t="shared" si="33"/>
        <v>117</v>
      </c>
    </row>
    <row r="299" spans="1:26" s="244" customFormat="1" hidden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f t="shared" si="29"/>
        <v>40.591666666666669</v>
      </c>
      <c r="S299" s="5">
        <v>4383.9000000000005</v>
      </c>
      <c r="T299" s="312">
        <f t="shared" si="30"/>
        <v>4749.2250000000004</v>
      </c>
      <c r="U299" s="15">
        <f t="shared" si="31"/>
        <v>365.32499999999982</v>
      </c>
      <c r="V299" s="312">
        <f t="shared" si="32"/>
        <v>122.77499999999964</v>
      </c>
      <c r="W299" s="244">
        <v>9257</v>
      </c>
      <c r="X299" s="311"/>
      <c r="Y299" s="312"/>
      <c r="Z299" s="113">
        <f t="shared" si="33"/>
        <v>117</v>
      </c>
    </row>
    <row r="300" spans="1:26" s="244" customFormat="1" hidden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f t="shared" si="29"/>
        <v>40.591666666666669</v>
      </c>
      <c r="S300" s="5">
        <v>4383.9000000000005</v>
      </c>
      <c r="T300" s="312">
        <f t="shared" si="30"/>
        <v>4749.2250000000004</v>
      </c>
      <c r="U300" s="15">
        <f t="shared" si="31"/>
        <v>365.32499999999982</v>
      </c>
      <c r="V300" s="312">
        <f t="shared" si="32"/>
        <v>122.77499999999964</v>
      </c>
      <c r="W300" s="244">
        <v>9257</v>
      </c>
      <c r="X300" s="311"/>
      <c r="Y300" s="312"/>
      <c r="Z300" s="113">
        <f t="shared" si="33"/>
        <v>117</v>
      </c>
    </row>
    <row r="301" spans="1:26" s="244" customFormat="1" hidden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f t="shared" si="29"/>
        <v>31.466333333333335</v>
      </c>
      <c r="S301" s="5">
        <v>3398.364</v>
      </c>
      <c r="T301" s="312">
        <f t="shared" si="30"/>
        <v>3681.5610000000001</v>
      </c>
      <c r="U301" s="15">
        <f t="shared" si="31"/>
        <v>283.19700000000012</v>
      </c>
      <c r="V301" s="312">
        <f t="shared" si="32"/>
        <v>95.398999999999887</v>
      </c>
      <c r="W301" s="244">
        <v>10462</v>
      </c>
      <c r="X301" s="311"/>
      <c r="Y301" s="312"/>
      <c r="Z301" s="113">
        <f t="shared" si="33"/>
        <v>117</v>
      </c>
    </row>
    <row r="302" spans="1:26" s="244" customFormat="1" hidden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f t="shared" si="29"/>
        <v>28.914333333333332</v>
      </c>
      <c r="S302" s="5">
        <v>3122.7479999999996</v>
      </c>
      <c r="T302" s="312">
        <f t="shared" si="30"/>
        <v>3382.9769999999999</v>
      </c>
      <c r="U302" s="15">
        <f t="shared" si="31"/>
        <v>260.22900000000027</v>
      </c>
      <c r="V302" s="312">
        <f t="shared" si="32"/>
        <v>87.742999999999938</v>
      </c>
      <c r="W302" s="244">
        <v>10462</v>
      </c>
      <c r="X302" s="311"/>
      <c r="Y302" s="312"/>
      <c r="Z302" s="113">
        <f t="shared" si="33"/>
        <v>117</v>
      </c>
    </row>
    <row r="303" spans="1:26" s="244" customFormat="1" hidden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f t="shared" si="29"/>
        <v>27.367666666666665</v>
      </c>
      <c r="S303" s="5">
        <v>2955.7079999999996</v>
      </c>
      <c r="T303" s="312">
        <f t="shared" si="30"/>
        <v>3202.0169999999998</v>
      </c>
      <c r="U303" s="15">
        <f t="shared" si="31"/>
        <v>246.3090000000002</v>
      </c>
      <c r="V303" s="312">
        <f t="shared" si="32"/>
        <v>83.103000000000065</v>
      </c>
      <c r="W303" s="244">
        <v>10462</v>
      </c>
      <c r="X303" s="311"/>
      <c r="Y303" s="312"/>
      <c r="Z303" s="113">
        <f t="shared" si="33"/>
        <v>117</v>
      </c>
    </row>
    <row r="304" spans="1:26" s="244" customFormat="1" hidden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f t="shared" si="29"/>
        <v>27.367666666666665</v>
      </c>
      <c r="S304" s="5">
        <v>2955.7079999999996</v>
      </c>
      <c r="T304" s="312">
        <f t="shared" si="30"/>
        <v>3202.0169999999998</v>
      </c>
      <c r="U304" s="15">
        <f t="shared" si="31"/>
        <v>246.3090000000002</v>
      </c>
      <c r="V304" s="312">
        <f t="shared" si="32"/>
        <v>83.103000000000065</v>
      </c>
      <c r="W304" s="244">
        <v>10462</v>
      </c>
      <c r="X304" s="311"/>
      <c r="Y304" s="312"/>
      <c r="Z304" s="113">
        <f t="shared" si="33"/>
        <v>117</v>
      </c>
    </row>
    <row r="305" spans="1:26" s="244" customFormat="1" hidden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f t="shared" si="29"/>
        <v>27.367666666666665</v>
      </c>
      <c r="S305" s="5">
        <v>2955.7079999999996</v>
      </c>
      <c r="T305" s="312">
        <f t="shared" si="30"/>
        <v>3202.0169999999998</v>
      </c>
      <c r="U305" s="15">
        <f t="shared" si="31"/>
        <v>246.3090000000002</v>
      </c>
      <c r="V305" s="312">
        <f t="shared" si="32"/>
        <v>83.103000000000065</v>
      </c>
      <c r="W305" s="244">
        <v>10462</v>
      </c>
      <c r="X305" s="311"/>
      <c r="Y305" s="312"/>
      <c r="Z305" s="113">
        <f t="shared" si="33"/>
        <v>117</v>
      </c>
    </row>
    <row r="306" spans="1:26" s="244" customFormat="1" hidden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f t="shared" si="29"/>
        <v>43.221000000000004</v>
      </c>
      <c r="S306" s="5">
        <v>4667.8680000000004</v>
      </c>
      <c r="T306" s="312">
        <f t="shared" si="30"/>
        <v>5056.857</v>
      </c>
      <c r="U306" s="15">
        <f t="shared" si="31"/>
        <v>388.98899999999958</v>
      </c>
      <c r="V306" s="312">
        <f t="shared" si="32"/>
        <v>130.66300000000047</v>
      </c>
      <c r="W306" s="244">
        <v>10394</v>
      </c>
      <c r="X306" s="311"/>
      <c r="Y306" s="312"/>
      <c r="Z306" s="113">
        <f t="shared" si="33"/>
        <v>117</v>
      </c>
    </row>
    <row r="307" spans="1:26" s="244" customFormat="1" hidden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f t="shared" si="29"/>
        <v>31.466333333333335</v>
      </c>
      <c r="S307" s="5">
        <v>3398.364</v>
      </c>
      <c r="T307" s="312">
        <f t="shared" si="30"/>
        <v>3681.5610000000001</v>
      </c>
      <c r="U307" s="15">
        <f t="shared" si="31"/>
        <v>283.19700000000012</v>
      </c>
      <c r="V307" s="312">
        <f t="shared" si="32"/>
        <v>95.398999999999887</v>
      </c>
      <c r="W307" s="244">
        <v>10394</v>
      </c>
      <c r="X307" s="311"/>
      <c r="Y307" s="312"/>
      <c r="Z307" s="113">
        <f t="shared" si="33"/>
        <v>117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f t="shared" si="29"/>
        <v>56.831666666666671</v>
      </c>
      <c r="S308" s="5">
        <v>6137.8200000000006</v>
      </c>
      <c r="T308" s="312">
        <f t="shared" si="30"/>
        <v>6649.3050000000003</v>
      </c>
      <c r="U308" s="15">
        <f t="shared" si="31"/>
        <v>511.48499999999967</v>
      </c>
      <c r="V308" s="312">
        <f t="shared" si="32"/>
        <v>171.49499999999989</v>
      </c>
      <c r="W308" s="244">
        <v>10394</v>
      </c>
      <c r="X308" s="311"/>
      <c r="Y308" s="312"/>
      <c r="Z308" s="113">
        <f t="shared" si="33"/>
        <v>117</v>
      </c>
    </row>
    <row r="309" spans="1:26" s="244" customFormat="1" hidden="1" x14ac:dyDescent="0.25">
      <c r="A309" s="96" t="s">
        <v>1374</v>
      </c>
      <c r="B309" s="96" t="s">
        <v>2557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f t="shared" si="29"/>
        <v>10.818333333333333</v>
      </c>
      <c r="S309" s="5">
        <v>1168.3800000000001</v>
      </c>
      <c r="T309" s="312">
        <f t="shared" si="30"/>
        <v>1265.7449999999999</v>
      </c>
      <c r="U309" s="15">
        <f t="shared" si="31"/>
        <v>97.364999999999782</v>
      </c>
      <c r="V309" s="312">
        <f t="shared" si="32"/>
        <v>33.455000000000155</v>
      </c>
      <c r="W309" s="244">
        <v>10394</v>
      </c>
      <c r="X309" s="311"/>
      <c r="Y309" s="312"/>
      <c r="Z309" s="113">
        <f t="shared" si="33"/>
        <v>117</v>
      </c>
    </row>
    <row r="310" spans="1:26" s="244" customFormat="1" hidden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f t="shared" si="29"/>
        <v>4.8250000000000002</v>
      </c>
      <c r="S310" s="5">
        <v>521.1</v>
      </c>
      <c r="T310" s="312">
        <f t="shared" si="30"/>
        <v>564.52499999999998</v>
      </c>
      <c r="U310" s="15">
        <f t="shared" si="31"/>
        <v>43.424999999999955</v>
      </c>
      <c r="V310" s="312">
        <f t="shared" si="32"/>
        <v>15.475000000000023</v>
      </c>
      <c r="W310" s="244">
        <v>10394</v>
      </c>
      <c r="X310" s="311"/>
      <c r="Y310" s="312"/>
      <c r="Z310" s="113">
        <f t="shared" si="33"/>
        <v>117</v>
      </c>
    </row>
    <row r="311" spans="1:26" s="244" customFormat="1" hidden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f t="shared" si="29"/>
        <v>6.4876666666666667</v>
      </c>
      <c r="S311" s="5">
        <v>700.66800000000001</v>
      </c>
      <c r="T311" s="312">
        <f t="shared" si="30"/>
        <v>759.05700000000002</v>
      </c>
      <c r="U311" s="15">
        <f t="shared" si="31"/>
        <v>58.38900000000001</v>
      </c>
      <c r="V311" s="312">
        <f t="shared" si="32"/>
        <v>20.462999999999965</v>
      </c>
      <c r="W311" s="244">
        <v>10394</v>
      </c>
      <c r="X311" s="311"/>
      <c r="Y311" s="312"/>
      <c r="Z311" s="113">
        <f t="shared" si="33"/>
        <v>117</v>
      </c>
    </row>
    <row r="312" spans="1:26" s="317" customFormat="1" hidden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18">
        <f t="shared" si="29"/>
        <v>289.99166666666667</v>
      </c>
      <c r="S312" s="5">
        <v>32189.075000000001</v>
      </c>
      <c r="T312" s="318">
        <f t="shared" si="30"/>
        <v>34799</v>
      </c>
      <c r="U312" s="552">
        <f t="shared" si="31"/>
        <v>2609.9249999999993</v>
      </c>
      <c r="V312" s="318">
        <f t="shared" si="32"/>
        <v>1</v>
      </c>
      <c r="W312" s="317">
        <v>10046</v>
      </c>
      <c r="X312" s="319"/>
      <c r="Y312" s="318"/>
      <c r="Z312" s="154">
        <f t="shared" si="33"/>
        <v>120</v>
      </c>
    </row>
    <row r="313" spans="1:26" s="244" customFormat="1" hidden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f t="shared" si="29"/>
        <v>289.99166666666667</v>
      </c>
      <c r="S313" s="5">
        <v>32189.075000000001</v>
      </c>
      <c r="T313" s="312">
        <f t="shared" si="30"/>
        <v>34799</v>
      </c>
      <c r="U313" s="15">
        <f t="shared" si="31"/>
        <v>2609.9249999999993</v>
      </c>
      <c r="V313" s="312">
        <f t="shared" si="32"/>
        <v>1</v>
      </c>
      <c r="W313" s="244">
        <v>10046</v>
      </c>
      <c r="X313" s="311"/>
      <c r="Y313" s="312"/>
      <c r="Z313" s="113">
        <f t="shared" si="33"/>
        <v>120</v>
      </c>
    </row>
    <row r="314" spans="1:26" s="244" customFormat="1" hidden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f t="shared" si="29"/>
        <v>96.304166666666674</v>
      </c>
      <c r="S314" s="5">
        <v>10400.85</v>
      </c>
      <c r="T314" s="312">
        <f t="shared" si="30"/>
        <v>11267.587500000001</v>
      </c>
      <c r="U314" s="15">
        <f t="shared" si="31"/>
        <v>866.73750000000109</v>
      </c>
      <c r="V314" s="312">
        <f t="shared" si="32"/>
        <v>289.91249999999854</v>
      </c>
      <c r="W314" s="244">
        <v>10429</v>
      </c>
      <c r="X314" s="311"/>
      <c r="Y314" s="312"/>
      <c r="Z314" s="113">
        <f t="shared" si="33"/>
        <v>117</v>
      </c>
    </row>
    <row r="315" spans="1:26" s="244" customFormat="1" hidden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177">
        <f t="shared" si="29"/>
        <v>34.887499999999996</v>
      </c>
      <c r="S315" s="5">
        <v>3767.8499999999995</v>
      </c>
      <c r="T315" s="334">
        <f t="shared" si="30"/>
        <v>4081.8374999999996</v>
      </c>
      <c r="U315" s="15">
        <f t="shared" si="31"/>
        <v>313.98750000000018</v>
      </c>
      <c r="V315" s="334">
        <f t="shared" si="32"/>
        <v>105.66250000000036</v>
      </c>
      <c r="W315" s="333">
        <v>10429</v>
      </c>
      <c r="X315" s="311"/>
      <c r="Y315" s="312"/>
      <c r="Z315" s="113">
        <f t="shared" si="33"/>
        <v>117</v>
      </c>
    </row>
    <row r="316" spans="1:26" s="244" customFormat="1" hidden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f t="shared" si="29"/>
        <v>80.825000000000003</v>
      </c>
      <c r="S316" s="5">
        <v>9052.4</v>
      </c>
      <c r="T316" s="312">
        <f t="shared" si="30"/>
        <v>9699</v>
      </c>
      <c r="U316" s="15">
        <f t="shared" si="31"/>
        <v>646.60000000000036</v>
      </c>
      <c r="V316" s="312">
        <f t="shared" si="32"/>
        <v>1</v>
      </c>
      <c r="W316" s="244">
        <v>9901</v>
      </c>
      <c r="X316" s="311"/>
      <c r="Y316" s="312"/>
      <c r="Z316" s="113">
        <f t="shared" si="33"/>
        <v>120</v>
      </c>
    </row>
    <row r="317" spans="1:26" s="244" customFormat="1" hidden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f t="shared" si="29"/>
        <v>67.075000000000003</v>
      </c>
      <c r="S317" s="5">
        <v>7512.4000000000005</v>
      </c>
      <c r="T317" s="312">
        <f t="shared" si="30"/>
        <v>8049</v>
      </c>
      <c r="U317" s="15">
        <f t="shared" si="31"/>
        <v>536.59999999999945</v>
      </c>
      <c r="V317" s="312">
        <f t="shared" si="32"/>
        <v>1</v>
      </c>
      <c r="W317" s="244">
        <v>9901</v>
      </c>
      <c r="X317" s="311"/>
      <c r="Y317" s="312"/>
      <c r="Z317" s="113">
        <f t="shared" si="33"/>
        <v>120</v>
      </c>
    </row>
    <row r="318" spans="1:26" s="244" customFormat="1" hidden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f t="shared" si="29"/>
        <v>57.324999999999996</v>
      </c>
      <c r="S318" s="5">
        <v>6420.4</v>
      </c>
      <c r="T318" s="312">
        <f t="shared" si="30"/>
        <v>6878.9999999999991</v>
      </c>
      <c r="U318" s="15">
        <f t="shared" si="31"/>
        <v>458.59999999999945</v>
      </c>
      <c r="V318" s="312">
        <f t="shared" si="32"/>
        <v>1.0000000000009095</v>
      </c>
      <c r="W318" s="244">
        <v>9901</v>
      </c>
      <c r="X318" s="311"/>
      <c r="Y318" s="312"/>
      <c r="Z318" s="113">
        <f t="shared" si="33"/>
        <v>120</v>
      </c>
    </row>
    <row r="319" spans="1:26" s="244" customFormat="1" hidden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f t="shared" si="29"/>
        <v>31.408333333333331</v>
      </c>
      <c r="S319" s="5">
        <v>3517.7333333333331</v>
      </c>
      <c r="T319" s="312">
        <f t="shared" si="30"/>
        <v>3769</v>
      </c>
      <c r="U319" s="15">
        <f t="shared" si="31"/>
        <v>251.26666666666688</v>
      </c>
      <c r="V319" s="312">
        <f t="shared" si="32"/>
        <v>1</v>
      </c>
      <c r="W319" s="244">
        <v>9901</v>
      </c>
      <c r="X319" s="311"/>
      <c r="Y319" s="312"/>
      <c r="Z319" s="113">
        <f t="shared" si="33"/>
        <v>120</v>
      </c>
    </row>
    <row r="320" spans="1:26" s="244" customFormat="1" hidden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f t="shared" si="29"/>
        <v>44.458333333333336</v>
      </c>
      <c r="S320" s="5">
        <v>5201.625</v>
      </c>
      <c r="T320" s="312">
        <f t="shared" si="30"/>
        <v>5335</v>
      </c>
      <c r="U320" s="15">
        <f t="shared" si="31"/>
        <v>133.375</v>
      </c>
      <c r="V320" s="312">
        <f t="shared" si="32"/>
        <v>1</v>
      </c>
      <c r="W320" s="244">
        <v>9493</v>
      </c>
      <c r="X320" s="311"/>
      <c r="Y320" s="312"/>
      <c r="Z320" s="113">
        <f t="shared" si="33"/>
        <v>120</v>
      </c>
    </row>
    <row r="321" spans="1:26" s="244" customFormat="1" hidden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f t="shared" si="29"/>
        <v>34.791666666666664</v>
      </c>
      <c r="S321" s="5">
        <v>4070.6249999999995</v>
      </c>
      <c r="T321" s="312">
        <f t="shared" si="30"/>
        <v>4175</v>
      </c>
      <c r="U321" s="15">
        <f t="shared" si="31"/>
        <v>104.37500000000045</v>
      </c>
      <c r="V321" s="312">
        <f t="shared" si="32"/>
        <v>1</v>
      </c>
      <c r="W321" s="244">
        <v>9493</v>
      </c>
      <c r="X321" s="311"/>
      <c r="Y321" s="312"/>
      <c r="Z321" s="113">
        <f t="shared" si="33"/>
        <v>120</v>
      </c>
    </row>
    <row r="322" spans="1:26" s="244" customFormat="1" hidden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f t="shared" si="29"/>
        <v>190.64675</v>
      </c>
      <c r="S322" s="5">
        <v>21543.082750000001</v>
      </c>
      <c r="T322" s="312">
        <f t="shared" si="30"/>
        <v>22877.61</v>
      </c>
      <c r="U322" s="15">
        <f t="shared" si="31"/>
        <v>1334.5272499999992</v>
      </c>
      <c r="V322" s="312">
        <f t="shared" si="32"/>
        <v>1</v>
      </c>
      <c r="W322" s="244">
        <v>9777</v>
      </c>
      <c r="X322" s="311"/>
      <c r="Y322" s="312"/>
      <c r="Z322" s="113">
        <f t="shared" si="33"/>
        <v>120</v>
      </c>
    </row>
    <row r="323" spans="1:26" s="244" customFormat="1" hidden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f t="shared" si="29"/>
        <v>82.908833333333334</v>
      </c>
      <c r="S323" s="5">
        <v>9617.4246666666659</v>
      </c>
      <c r="T323" s="312">
        <f t="shared" si="30"/>
        <v>9949.06</v>
      </c>
      <c r="U323" s="15">
        <f t="shared" si="31"/>
        <v>331.63533333333362</v>
      </c>
      <c r="V323" s="312">
        <f t="shared" si="32"/>
        <v>1</v>
      </c>
      <c r="W323" s="244">
        <v>9897</v>
      </c>
      <c r="X323" s="311"/>
      <c r="Y323" s="312"/>
      <c r="Z323" s="113">
        <f t="shared" si="33"/>
        <v>120</v>
      </c>
    </row>
    <row r="324" spans="1:26" s="244" customFormat="1" hidden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f t="shared" si="29"/>
        <v>82.908833333333334</v>
      </c>
      <c r="S324" s="5">
        <v>9617.4246666666659</v>
      </c>
      <c r="T324" s="312">
        <f t="shared" si="30"/>
        <v>9949.06</v>
      </c>
      <c r="U324" s="15">
        <f t="shared" si="31"/>
        <v>331.63533333333362</v>
      </c>
      <c r="V324" s="312">
        <f t="shared" si="32"/>
        <v>1</v>
      </c>
      <c r="W324" s="244">
        <v>9897</v>
      </c>
      <c r="X324" s="311"/>
      <c r="Y324" s="312"/>
      <c r="Z324" s="113">
        <f t="shared" si="33"/>
        <v>120</v>
      </c>
    </row>
    <row r="325" spans="1:26" s="317" customFormat="1" hidden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f t="shared" si="29"/>
        <v>24.900166666666667</v>
      </c>
      <c r="S325" s="5">
        <v>2888.4193333333333</v>
      </c>
      <c r="T325" s="312">
        <f t="shared" si="30"/>
        <v>2988.02</v>
      </c>
      <c r="U325" s="15">
        <f t="shared" si="31"/>
        <v>99.600666666666712</v>
      </c>
      <c r="V325" s="312">
        <f t="shared" si="32"/>
        <v>1</v>
      </c>
      <c r="W325" s="244">
        <v>9897</v>
      </c>
      <c r="X325" s="311"/>
      <c r="Y325" s="312"/>
      <c r="Z325" s="113">
        <f t="shared" si="33"/>
        <v>120</v>
      </c>
    </row>
    <row r="326" spans="1:26" s="317" customFormat="1" hidden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f t="shared" si="29"/>
        <v>39.870083333333334</v>
      </c>
      <c r="S326" s="5">
        <v>4624.9296666666669</v>
      </c>
      <c r="T326" s="312">
        <f t="shared" si="30"/>
        <v>4784.41</v>
      </c>
      <c r="U326" s="15">
        <f t="shared" si="31"/>
        <v>159.48033333333296</v>
      </c>
      <c r="V326" s="312">
        <f t="shared" si="32"/>
        <v>1</v>
      </c>
      <c r="W326" s="244">
        <v>9897</v>
      </c>
      <c r="X326" s="311"/>
      <c r="Y326" s="312"/>
      <c r="Z326" s="113">
        <f t="shared" si="33"/>
        <v>120</v>
      </c>
    </row>
    <row r="327" spans="1:26" s="337" customFormat="1" hidden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f t="shared" si="29"/>
        <v>43.696833333333331</v>
      </c>
      <c r="S327" s="5">
        <v>5068.8326666666662</v>
      </c>
      <c r="T327" s="312">
        <f t="shared" si="30"/>
        <v>5243.62</v>
      </c>
      <c r="U327" s="15">
        <f t="shared" si="31"/>
        <v>174.78733333333366</v>
      </c>
      <c r="V327" s="312">
        <f t="shared" si="32"/>
        <v>1</v>
      </c>
      <c r="W327" s="244">
        <v>9897</v>
      </c>
      <c r="X327" s="311"/>
      <c r="Y327" s="312"/>
      <c r="Z327" s="113">
        <f t="shared" si="33"/>
        <v>120</v>
      </c>
    </row>
    <row r="328" spans="1:26" s="244" customFormat="1" hidden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f t="shared" si="29"/>
        <v>41.616666666666667</v>
      </c>
      <c r="S328" s="5">
        <v>4494.6000000000004</v>
      </c>
      <c r="T328" s="312">
        <f t="shared" si="30"/>
        <v>4869.1499999999996</v>
      </c>
      <c r="U328" s="15">
        <f t="shared" si="31"/>
        <v>374.54999999999927</v>
      </c>
      <c r="V328" s="312">
        <f t="shared" si="32"/>
        <v>125.85000000000036</v>
      </c>
      <c r="W328" s="244">
        <v>98</v>
      </c>
      <c r="X328" s="311"/>
      <c r="Y328" s="312"/>
      <c r="Z328" s="113">
        <f t="shared" si="33"/>
        <v>117</v>
      </c>
    </row>
    <row r="329" spans="1:26" s="344" customFormat="1" hidden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4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f t="shared" ref="R329:R360" si="35">(((N329)-1)/10)/12</f>
        <v>50.783333333333331</v>
      </c>
      <c r="S329" s="5">
        <v>5484.5999999999995</v>
      </c>
      <c r="T329" s="312">
        <f t="shared" ref="T329:T360" si="36">Z329*R329</f>
        <v>5941.65</v>
      </c>
      <c r="U329" s="15">
        <f t="shared" ref="U329:U360" si="37">T329-S329</f>
        <v>457.05000000000018</v>
      </c>
      <c r="V329" s="312">
        <f t="shared" ref="V329:V360" si="38">N329-T329</f>
        <v>153.35000000000036</v>
      </c>
      <c r="W329" s="244">
        <v>98</v>
      </c>
      <c r="X329" s="311"/>
      <c r="Y329" s="312"/>
      <c r="Z329" s="113">
        <f t="shared" ref="Z329:Z360" si="39">IF((DATEDIF(G329,Z$4,"m"))&gt;=120,120,(DATEDIF(G329,Z$4,"m")))</f>
        <v>117</v>
      </c>
    </row>
    <row r="330" spans="1:26" s="244" customFormat="1" hidden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4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83">
        <f t="shared" si="35"/>
        <v>312.49166666666667</v>
      </c>
      <c r="S330" s="5">
        <v>36561.525000000001</v>
      </c>
      <c r="T330" s="345">
        <f t="shared" si="36"/>
        <v>37499</v>
      </c>
      <c r="U330" s="15">
        <f t="shared" si="37"/>
        <v>937.47499999999854</v>
      </c>
      <c r="V330" s="345">
        <f t="shared" si="38"/>
        <v>1</v>
      </c>
      <c r="W330" s="344">
        <v>9382</v>
      </c>
      <c r="X330" s="346"/>
      <c r="Y330" s="345"/>
      <c r="Z330" s="94">
        <f t="shared" si="39"/>
        <v>120</v>
      </c>
    </row>
    <row r="331" spans="1:26" s="244" customFormat="1" hidden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4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f t="shared" si="35"/>
        <v>8.3175000000000008</v>
      </c>
      <c r="S331" s="5">
        <v>914.92500000000007</v>
      </c>
      <c r="T331" s="312">
        <f t="shared" si="36"/>
        <v>989.78250000000014</v>
      </c>
      <c r="U331" s="15">
        <f t="shared" si="37"/>
        <v>74.857500000000073</v>
      </c>
      <c r="V331" s="312">
        <f t="shared" si="38"/>
        <v>9.3174999999998818</v>
      </c>
      <c r="X331" s="311"/>
      <c r="Y331" s="312"/>
      <c r="Z331" s="113">
        <f t="shared" si="39"/>
        <v>119</v>
      </c>
    </row>
    <row r="332" spans="1:26" s="244" customFormat="1" hidden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4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f t="shared" si="35"/>
        <v>8.3175000000000008</v>
      </c>
      <c r="S332" s="5">
        <v>914.92500000000007</v>
      </c>
      <c r="T332" s="312">
        <f t="shared" si="36"/>
        <v>989.78250000000014</v>
      </c>
      <c r="U332" s="15">
        <f t="shared" si="37"/>
        <v>74.857500000000073</v>
      </c>
      <c r="V332" s="312">
        <f t="shared" si="38"/>
        <v>9.3174999999998818</v>
      </c>
      <c r="X332" s="311"/>
      <c r="Y332" s="312"/>
      <c r="Z332" s="113">
        <f t="shared" si="39"/>
        <v>119</v>
      </c>
    </row>
    <row r="333" spans="1:26" s="244" customFormat="1" hidden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4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f t="shared" si="35"/>
        <v>8.3175000000000008</v>
      </c>
      <c r="S333" s="5">
        <v>914.92500000000007</v>
      </c>
      <c r="T333" s="312">
        <f t="shared" si="36"/>
        <v>989.78250000000014</v>
      </c>
      <c r="U333" s="15">
        <f t="shared" si="37"/>
        <v>74.857500000000073</v>
      </c>
      <c r="V333" s="312">
        <f t="shared" si="38"/>
        <v>9.3174999999998818</v>
      </c>
      <c r="X333" s="311"/>
      <c r="Y333" s="312"/>
      <c r="Z333" s="113">
        <f t="shared" si="39"/>
        <v>119</v>
      </c>
    </row>
    <row r="334" spans="1:26" s="244" customFormat="1" hidden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4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f t="shared" si="35"/>
        <v>8.3175000000000008</v>
      </c>
      <c r="S334" s="5">
        <v>914.92500000000007</v>
      </c>
      <c r="T334" s="312">
        <f t="shared" si="36"/>
        <v>989.78250000000014</v>
      </c>
      <c r="U334" s="15">
        <f t="shared" si="37"/>
        <v>74.857500000000073</v>
      </c>
      <c r="V334" s="312">
        <f t="shared" si="38"/>
        <v>9.3174999999998818</v>
      </c>
      <c r="X334" s="311"/>
      <c r="Y334" s="312"/>
      <c r="Z334" s="113">
        <f t="shared" si="39"/>
        <v>119</v>
      </c>
    </row>
    <row r="335" spans="1:26" s="244" customFormat="1" hidden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4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f t="shared" si="35"/>
        <v>8.3175000000000008</v>
      </c>
      <c r="S335" s="5">
        <v>914.92500000000007</v>
      </c>
      <c r="T335" s="312">
        <f t="shared" si="36"/>
        <v>989.78250000000014</v>
      </c>
      <c r="U335" s="15">
        <f t="shared" si="37"/>
        <v>74.857500000000073</v>
      </c>
      <c r="V335" s="312">
        <f t="shared" si="38"/>
        <v>9.3174999999998818</v>
      </c>
      <c r="X335" s="311"/>
      <c r="Y335" s="312"/>
      <c r="Z335" s="113">
        <f t="shared" si="39"/>
        <v>119</v>
      </c>
    </row>
    <row r="336" spans="1:26" s="244" customFormat="1" hidden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4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f t="shared" si="35"/>
        <v>8.3175000000000008</v>
      </c>
      <c r="S336" s="5">
        <v>914.92500000000007</v>
      </c>
      <c r="T336" s="312">
        <f t="shared" si="36"/>
        <v>989.78250000000014</v>
      </c>
      <c r="U336" s="15">
        <f t="shared" si="37"/>
        <v>74.857500000000073</v>
      </c>
      <c r="V336" s="312">
        <f t="shared" si="38"/>
        <v>9.3174999999998818</v>
      </c>
      <c r="X336" s="311"/>
      <c r="Y336" s="312"/>
      <c r="Z336" s="113">
        <f t="shared" si="39"/>
        <v>119</v>
      </c>
    </row>
    <row r="337" spans="1:26" s="244" customFormat="1" hidden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4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f t="shared" si="35"/>
        <v>8.3175000000000008</v>
      </c>
      <c r="S337" s="5">
        <v>914.92500000000007</v>
      </c>
      <c r="T337" s="312">
        <f t="shared" si="36"/>
        <v>989.78250000000014</v>
      </c>
      <c r="U337" s="15">
        <f t="shared" si="37"/>
        <v>74.857500000000073</v>
      </c>
      <c r="V337" s="312">
        <f t="shared" si="38"/>
        <v>9.3174999999998818</v>
      </c>
      <c r="X337" s="311"/>
      <c r="Y337" s="312"/>
      <c r="Z337" s="113">
        <f t="shared" si="39"/>
        <v>119</v>
      </c>
    </row>
    <row r="338" spans="1:26" s="244" customFormat="1" hidden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4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f t="shared" si="35"/>
        <v>8.3175000000000008</v>
      </c>
      <c r="S338" s="5">
        <v>914.92500000000007</v>
      </c>
      <c r="T338" s="312">
        <f t="shared" si="36"/>
        <v>989.78250000000014</v>
      </c>
      <c r="U338" s="15">
        <f t="shared" si="37"/>
        <v>74.857500000000073</v>
      </c>
      <c r="V338" s="312">
        <f t="shared" si="38"/>
        <v>9.3174999999998818</v>
      </c>
      <c r="X338" s="311"/>
      <c r="Y338" s="312"/>
      <c r="Z338" s="113">
        <f t="shared" si="39"/>
        <v>119</v>
      </c>
    </row>
    <row r="339" spans="1:26" s="244" customFormat="1" hidden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4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f t="shared" si="35"/>
        <v>8.3175000000000008</v>
      </c>
      <c r="S339" s="5">
        <v>914.92500000000007</v>
      </c>
      <c r="T339" s="312">
        <f t="shared" si="36"/>
        <v>989.78250000000014</v>
      </c>
      <c r="U339" s="15">
        <f t="shared" si="37"/>
        <v>74.857500000000073</v>
      </c>
      <c r="V339" s="312">
        <f t="shared" si="38"/>
        <v>9.3174999999998818</v>
      </c>
      <c r="X339" s="311"/>
      <c r="Y339" s="312"/>
      <c r="Z339" s="113">
        <f t="shared" si="39"/>
        <v>119</v>
      </c>
    </row>
    <row r="340" spans="1:26" s="244" customFormat="1" hidden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4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f t="shared" si="35"/>
        <v>8.3175000000000008</v>
      </c>
      <c r="S340" s="5">
        <v>914.92500000000007</v>
      </c>
      <c r="T340" s="312">
        <f t="shared" si="36"/>
        <v>989.78250000000014</v>
      </c>
      <c r="U340" s="15">
        <f t="shared" si="37"/>
        <v>74.857500000000073</v>
      </c>
      <c r="V340" s="312">
        <f t="shared" si="38"/>
        <v>9.3174999999998818</v>
      </c>
      <c r="X340" s="311"/>
      <c r="Y340" s="312"/>
      <c r="Z340" s="113">
        <f t="shared" si="39"/>
        <v>119</v>
      </c>
    </row>
    <row r="341" spans="1:26" s="244" customFormat="1" hidden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4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f t="shared" si="35"/>
        <v>8.3175000000000008</v>
      </c>
      <c r="S341" s="5">
        <v>914.92500000000007</v>
      </c>
      <c r="T341" s="312">
        <f t="shared" si="36"/>
        <v>989.78250000000014</v>
      </c>
      <c r="U341" s="15">
        <f t="shared" si="37"/>
        <v>74.857500000000073</v>
      </c>
      <c r="V341" s="312">
        <f t="shared" si="38"/>
        <v>9.3174999999998818</v>
      </c>
      <c r="X341" s="311"/>
      <c r="Y341" s="312"/>
      <c r="Z341" s="113">
        <f t="shared" si="39"/>
        <v>119</v>
      </c>
    </row>
    <row r="342" spans="1:26" s="244" customFormat="1" hidden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4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f t="shared" si="35"/>
        <v>8.3175000000000008</v>
      </c>
      <c r="S342" s="5">
        <v>914.92500000000007</v>
      </c>
      <c r="T342" s="312">
        <f t="shared" si="36"/>
        <v>989.78250000000014</v>
      </c>
      <c r="U342" s="15">
        <f t="shared" si="37"/>
        <v>74.857500000000073</v>
      </c>
      <c r="V342" s="312">
        <f t="shared" si="38"/>
        <v>9.3174999999998818</v>
      </c>
      <c r="X342" s="311"/>
      <c r="Y342" s="312"/>
      <c r="Z342" s="113">
        <f t="shared" si="39"/>
        <v>119</v>
      </c>
    </row>
    <row r="343" spans="1:26" s="244" customFormat="1" ht="15" hidden="1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4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f t="shared" si="35"/>
        <v>8.3175000000000008</v>
      </c>
      <c r="S343" s="5">
        <v>914.92500000000007</v>
      </c>
      <c r="T343" s="312">
        <f t="shared" si="36"/>
        <v>989.78250000000014</v>
      </c>
      <c r="U343" s="15">
        <f t="shared" si="37"/>
        <v>74.857500000000073</v>
      </c>
      <c r="V343" s="312">
        <f t="shared" si="38"/>
        <v>9.3174999999998818</v>
      </c>
      <c r="X343" s="311"/>
      <c r="Y343" s="312"/>
      <c r="Z343" s="113">
        <f t="shared" si="39"/>
        <v>119</v>
      </c>
    </row>
    <row r="344" spans="1:26" s="244" customFormat="1" hidden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4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f t="shared" si="35"/>
        <v>8.3175000000000008</v>
      </c>
      <c r="S344" s="5">
        <v>914.92500000000007</v>
      </c>
      <c r="T344" s="312">
        <f t="shared" si="36"/>
        <v>989.78250000000014</v>
      </c>
      <c r="U344" s="15">
        <f t="shared" si="37"/>
        <v>74.857500000000073</v>
      </c>
      <c r="V344" s="312">
        <f t="shared" si="38"/>
        <v>9.3174999999998818</v>
      </c>
      <c r="X344" s="311"/>
      <c r="Y344" s="312"/>
      <c r="Z344" s="113">
        <f t="shared" si="39"/>
        <v>119</v>
      </c>
    </row>
    <row r="345" spans="1:26" s="244" customFormat="1" hidden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4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f t="shared" si="35"/>
        <v>8.3175000000000008</v>
      </c>
      <c r="S345" s="5">
        <v>914.92500000000007</v>
      </c>
      <c r="T345" s="312">
        <f t="shared" si="36"/>
        <v>989.78250000000014</v>
      </c>
      <c r="U345" s="15">
        <f t="shared" si="37"/>
        <v>74.857500000000073</v>
      </c>
      <c r="V345" s="312">
        <f t="shared" si="38"/>
        <v>9.3174999999998818</v>
      </c>
      <c r="X345" s="311"/>
      <c r="Y345" s="312"/>
      <c r="Z345" s="113">
        <f t="shared" si="39"/>
        <v>119</v>
      </c>
    </row>
    <row r="346" spans="1:26" s="244" customFormat="1" hidden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4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f t="shared" si="35"/>
        <v>8.3175000000000008</v>
      </c>
      <c r="S346" s="5">
        <v>914.92500000000007</v>
      </c>
      <c r="T346" s="312">
        <f t="shared" si="36"/>
        <v>989.78250000000014</v>
      </c>
      <c r="U346" s="15">
        <f t="shared" si="37"/>
        <v>74.857500000000073</v>
      </c>
      <c r="V346" s="312">
        <f t="shared" si="38"/>
        <v>9.3174999999998818</v>
      </c>
      <c r="X346" s="311"/>
      <c r="Y346" s="312"/>
      <c r="Z346" s="113">
        <f t="shared" si="39"/>
        <v>119</v>
      </c>
    </row>
    <row r="347" spans="1:26" s="244" customFormat="1" hidden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4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f t="shared" si="35"/>
        <v>8.3175000000000008</v>
      </c>
      <c r="S347" s="5">
        <v>914.92500000000007</v>
      </c>
      <c r="T347" s="312">
        <f t="shared" si="36"/>
        <v>989.78250000000014</v>
      </c>
      <c r="U347" s="15">
        <f t="shared" si="37"/>
        <v>74.857500000000073</v>
      </c>
      <c r="V347" s="312">
        <f t="shared" si="38"/>
        <v>9.3174999999998818</v>
      </c>
      <c r="X347" s="311"/>
      <c r="Y347" s="312"/>
      <c r="Z347" s="113">
        <f t="shared" si="39"/>
        <v>119</v>
      </c>
    </row>
    <row r="348" spans="1:26" s="244" customFormat="1" hidden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4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f t="shared" si="35"/>
        <v>8.3175000000000008</v>
      </c>
      <c r="S348" s="5">
        <v>914.92500000000007</v>
      </c>
      <c r="T348" s="312">
        <f t="shared" si="36"/>
        <v>989.78250000000014</v>
      </c>
      <c r="U348" s="15">
        <f t="shared" si="37"/>
        <v>74.857500000000073</v>
      </c>
      <c r="V348" s="312">
        <f t="shared" si="38"/>
        <v>9.3174999999998818</v>
      </c>
      <c r="X348" s="311"/>
      <c r="Y348" s="312"/>
      <c r="Z348" s="113">
        <f t="shared" si="39"/>
        <v>119</v>
      </c>
    </row>
    <row r="349" spans="1:26" s="244" customFormat="1" hidden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4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f t="shared" si="35"/>
        <v>8.3175000000000008</v>
      </c>
      <c r="S349" s="5">
        <v>914.92500000000007</v>
      </c>
      <c r="T349" s="312">
        <f t="shared" si="36"/>
        <v>989.78250000000014</v>
      </c>
      <c r="U349" s="15">
        <f t="shared" si="37"/>
        <v>74.857500000000073</v>
      </c>
      <c r="V349" s="312">
        <f t="shared" si="38"/>
        <v>9.3174999999998818</v>
      </c>
      <c r="X349" s="311"/>
      <c r="Y349" s="312"/>
      <c r="Z349" s="113">
        <f t="shared" si="39"/>
        <v>119</v>
      </c>
    </row>
    <row r="350" spans="1:26" s="244" customFormat="1" hidden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4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f t="shared" si="35"/>
        <v>8.3175000000000008</v>
      </c>
      <c r="S350" s="5">
        <v>914.92500000000007</v>
      </c>
      <c r="T350" s="312">
        <f t="shared" si="36"/>
        <v>989.78250000000014</v>
      </c>
      <c r="U350" s="15">
        <f t="shared" si="37"/>
        <v>74.857500000000073</v>
      </c>
      <c r="V350" s="312">
        <f t="shared" si="38"/>
        <v>9.3174999999998818</v>
      </c>
      <c r="X350" s="311"/>
      <c r="Y350" s="312"/>
      <c r="Z350" s="113">
        <f t="shared" si="39"/>
        <v>119</v>
      </c>
    </row>
    <row r="351" spans="1:26" s="244" customFormat="1" hidden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4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f t="shared" si="35"/>
        <v>16.658333333333335</v>
      </c>
      <c r="S351" s="5">
        <v>1832.4166666666667</v>
      </c>
      <c r="T351" s="312">
        <f t="shared" si="36"/>
        <v>1982.3416666666669</v>
      </c>
      <c r="U351" s="15">
        <f t="shared" si="37"/>
        <v>149.92500000000018</v>
      </c>
      <c r="V351" s="312">
        <f t="shared" si="38"/>
        <v>17.658333333333076</v>
      </c>
      <c r="X351" s="311"/>
      <c r="Y351" s="312"/>
      <c r="Z351" s="113">
        <f t="shared" si="39"/>
        <v>119</v>
      </c>
    </row>
    <row r="352" spans="1:26" s="244" customFormat="1" hidden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4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f t="shared" si="35"/>
        <v>16.658333333333335</v>
      </c>
      <c r="S352" s="5">
        <v>1832.4166666666667</v>
      </c>
      <c r="T352" s="312">
        <f t="shared" si="36"/>
        <v>1982.3416666666669</v>
      </c>
      <c r="U352" s="15">
        <f t="shared" si="37"/>
        <v>149.92500000000018</v>
      </c>
      <c r="V352" s="312">
        <f t="shared" si="38"/>
        <v>17.658333333333076</v>
      </c>
      <c r="X352" s="311"/>
      <c r="Y352" s="312"/>
      <c r="Z352" s="113">
        <f t="shared" si="39"/>
        <v>119</v>
      </c>
    </row>
    <row r="353" spans="1:26" s="244" customFormat="1" hidden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4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f t="shared" si="35"/>
        <v>16.658333333333335</v>
      </c>
      <c r="S353" s="5">
        <v>1832.4166666666667</v>
      </c>
      <c r="T353" s="312">
        <f t="shared" si="36"/>
        <v>1982.3416666666669</v>
      </c>
      <c r="U353" s="15">
        <f t="shared" si="37"/>
        <v>149.92500000000018</v>
      </c>
      <c r="V353" s="312">
        <f t="shared" si="38"/>
        <v>17.658333333333076</v>
      </c>
      <c r="X353" s="311"/>
      <c r="Y353" s="312"/>
      <c r="Z353" s="113">
        <f t="shared" si="39"/>
        <v>119</v>
      </c>
    </row>
    <row r="354" spans="1:26" s="244" customFormat="1" hidden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4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f t="shared" si="35"/>
        <v>16.658333333333335</v>
      </c>
      <c r="S354" s="5">
        <v>1832.4166666666667</v>
      </c>
      <c r="T354" s="312">
        <f t="shared" si="36"/>
        <v>1982.3416666666669</v>
      </c>
      <c r="U354" s="15">
        <f t="shared" si="37"/>
        <v>149.92500000000018</v>
      </c>
      <c r="V354" s="312">
        <f t="shared" si="38"/>
        <v>17.658333333333076</v>
      </c>
      <c r="X354" s="311"/>
      <c r="Y354" s="312"/>
      <c r="Z354" s="113">
        <f t="shared" si="39"/>
        <v>119</v>
      </c>
    </row>
    <row r="355" spans="1:26" s="244" customFormat="1" hidden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4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f t="shared" si="35"/>
        <v>16.658333333333335</v>
      </c>
      <c r="S355" s="5">
        <v>1832.4166666666667</v>
      </c>
      <c r="T355" s="312">
        <f t="shared" si="36"/>
        <v>1982.3416666666669</v>
      </c>
      <c r="U355" s="15">
        <f t="shared" si="37"/>
        <v>149.92500000000018</v>
      </c>
      <c r="V355" s="312">
        <f t="shared" si="38"/>
        <v>17.658333333333076</v>
      </c>
      <c r="X355" s="311"/>
      <c r="Y355" s="312"/>
      <c r="Z355" s="113">
        <f t="shared" si="39"/>
        <v>119</v>
      </c>
    </row>
    <row r="356" spans="1:26" s="244" customFormat="1" hidden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4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f t="shared" si="35"/>
        <v>16.658333333333335</v>
      </c>
      <c r="S356" s="5">
        <v>1832.4166666666667</v>
      </c>
      <c r="T356" s="312">
        <f t="shared" si="36"/>
        <v>1982.3416666666669</v>
      </c>
      <c r="U356" s="15">
        <f t="shared" si="37"/>
        <v>149.92500000000018</v>
      </c>
      <c r="V356" s="312">
        <f t="shared" si="38"/>
        <v>17.658333333333076</v>
      </c>
      <c r="X356" s="311"/>
      <c r="Y356" s="312"/>
      <c r="Z356" s="113">
        <f t="shared" si="39"/>
        <v>119</v>
      </c>
    </row>
    <row r="357" spans="1:26" s="244" customFormat="1" hidden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4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f t="shared" si="35"/>
        <v>16.658333333333335</v>
      </c>
      <c r="S357" s="5">
        <v>1832.4166666666667</v>
      </c>
      <c r="T357" s="312">
        <f t="shared" si="36"/>
        <v>1982.3416666666669</v>
      </c>
      <c r="U357" s="15">
        <f t="shared" si="37"/>
        <v>149.92500000000018</v>
      </c>
      <c r="V357" s="312">
        <f t="shared" si="38"/>
        <v>17.658333333333076</v>
      </c>
      <c r="X357" s="311"/>
      <c r="Y357" s="312"/>
      <c r="Z357" s="113">
        <f t="shared" si="39"/>
        <v>119</v>
      </c>
    </row>
    <row r="358" spans="1:26" s="244" customFormat="1" hidden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4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f t="shared" si="35"/>
        <v>16.658333333333335</v>
      </c>
      <c r="S358" s="5">
        <v>1832.4166666666667</v>
      </c>
      <c r="T358" s="312">
        <f t="shared" si="36"/>
        <v>1982.3416666666669</v>
      </c>
      <c r="U358" s="15">
        <f t="shared" si="37"/>
        <v>149.92500000000018</v>
      </c>
      <c r="V358" s="312">
        <f t="shared" si="38"/>
        <v>17.658333333333076</v>
      </c>
      <c r="X358" s="311"/>
      <c r="Y358" s="312"/>
      <c r="Z358" s="113">
        <f t="shared" si="39"/>
        <v>119</v>
      </c>
    </row>
    <row r="359" spans="1:26" s="244" customFormat="1" hidden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4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f t="shared" si="35"/>
        <v>16.658333333333335</v>
      </c>
      <c r="S359" s="5">
        <v>1832.4166666666667</v>
      </c>
      <c r="T359" s="312">
        <f t="shared" si="36"/>
        <v>1982.3416666666669</v>
      </c>
      <c r="U359" s="15">
        <f t="shared" si="37"/>
        <v>149.92500000000018</v>
      </c>
      <c r="V359" s="312">
        <f t="shared" si="38"/>
        <v>17.658333333333076</v>
      </c>
      <c r="X359" s="311"/>
      <c r="Y359" s="312"/>
      <c r="Z359" s="113">
        <f t="shared" si="39"/>
        <v>119</v>
      </c>
    </row>
    <row r="360" spans="1:26" s="244" customFormat="1" hidden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4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f t="shared" si="35"/>
        <v>16.658333333333335</v>
      </c>
      <c r="S360" s="5">
        <v>1832.4166666666667</v>
      </c>
      <c r="T360" s="312">
        <f t="shared" si="36"/>
        <v>1982.3416666666669</v>
      </c>
      <c r="U360" s="15">
        <f t="shared" si="37"/>
        <v>149.92500000000018</v>
      </c>
      <c r="V360" s="312">
        <f t="shared" si="38"/>
        <v>17.658333333333076</v>
      </c>
      <c r="X360" s="311"/>
      <c r="Y360" s="312"/>
      <c r="Z360" s="113">
        <f t="shared" si="39"/>
        <v>119</v>
      </c>
    </row>
    <row r="361" spans="1:26" s="244" customFormat="1" hidden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40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f t="shared" ref="R361:R370" si="41">(((N361)-1)/10)/12</f>
        <v>34.93666666666666</v>
      </c>
      <c r="S361" s="5">
        <v>3982.7799999999993</v>
      </c>
      <c r="T361" s="312">
        <f t="shared" ref="T361:T370" si="42">Z361*R361</f>
        <v>4192.3999999999996</v>
      </c>
      <c r="U361" s="15">
        <f t="shared" ref="U361:U370" si="43">T361-S361</f>
        <v>209.62000000000035</v>
      </c>
      <c r="V361" s="312">
        <f t="shared" ref="V361:V370" si="44">N361-T361</f>
        <v>1</v>
      </c>
      <c r="W361" s="244">
        <v>9683</v>
      </c>
      <c r="X361" s="311"/>
      <c r="Y361" s="312"/>
      <c r="Z361" s="113">
        <f t="shared" ref="Z361:Z370" si="45">IF((DATEDIF(G361,Z$4,"m"))&gt;=120,120,(DATEDIF(G361,Z$4,"m")))</f>
        <v>120</v>
      </c>
    </row>
    <row r="362" spans="1:26" s="244" customFormat="1" hidden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40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f t="shared" si="41"/>
        <v>34.93666666666666</v>
      </c>
      <c r="S362" s="5">
        <v>3982.7799999999993</v>
      </c>
      <c r="T362" s="312">
        <f t="shared" si="42"/>
        <v>4192.3999999999996</v>
      </c>
      <c r="U362" s="15">
        <f t="shared" si="43"/>
        <v>209.62000000000035</v>
      </c>
      <c r="V362" s="312">
        <f t="shared" si="44"/>
        <v>1</v>
      </c>
      <c r="W362" s="244">
        <v>9683</v>
      </c>
      <c r="X362" s="311"/>
      <c r="Y362" s="312"/>
      <c r="Z362" s="113">
        <f t="shared" si="45"/>
        <v>120</v>
      </c>
    </row>
    <row r="363" spans="1:26" s="244" customFormat="1" hidden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40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f t="shared" si="41"/>
        <v>34.93666666666666</v>
      </c>
      <c r="S363" s="5">
        <v>3982.7799999999993</v>
      </c>
      <c r="T363" s="312">
        <f t="shared" si="42"/>
        <v>4192.3999999999996</v>
      </c>
      <c r="U363" s="15">
        <f t="shared" si="43"/>
        <v>209.62000000000035</v>
      </c>
      <c r="V363" s="312">
        <f t="shared" si="44"/>
        <v>1</v>
      </c>
      <c r="W363" s="244">
        <v>9683</v>
      </c>
      <c r="X363" s="311"/>
      <c r="Y363" s="312"/>
      <c r="Z363" s="113">
        <f t="shared" si="45"/>
        <v>120</v>
      </c>
    </row>
    <row r="364" spans="1:26" s="244" customFormat="1" hidden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40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f t="shared" si="41"/>
        <v>16.657916666666669</v>
      </c>
      <c r="S364" s="5">
        <v>1899.0025000000003</v>
      </c>
      <c r="T364" s="312">
        <f t="shared" si="42"/>
        <v>1998.9500000000003</v>
      </c>
      <c r="U364" s="15">
        <f t="shared" si="43"/>
        <v>99.947499999999991</v>
      </c>
      <c r="V364" s="312">
        <f t="shared" si="44"/>
        <v>0.99999999999977263</v>
      </c>
      <c r="W364" s="244">
        <v>9714</v>
      </c>
      <c r="X364" s="311"/>
      <c r="Y364" s="312"/>
      <c r="Z364" s="113">
        <f t="shared" si="45"/>
        <v>120</v>
      </c>
    </row>
    <row r="365" spans="1:26" s="244" customFormat="1" hidden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40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f t="shared" si="41"/>
        <v>63.405000000000001</v>
      </c>
      <c r="S365" s="5">
        <v>6911.1450000000004</v>
      </c>
      <c r="T365" s="312">
        <f t="shared" si="42"/>
        <v>7481.79</v>
      </c>
      <c r="U365" s="15">
        <f t="shared" si="43"/>
        <v>570.64499999999953</v>
      </c>
      <c r="V365" s="312">
        <f t="shared" si="44"/>
        <v>127.8100000000004</v>
      </c>
      <c r="W365" s="244">
        <v>10391</v>
      </c>
      <c r="X365" s="311"/>
      <c r="Y365" s="312"/>
      <c r="Z365" s="113">
        <f t="shared" si="45"/>
        <v>118</v>
      </c>
    </row>
    <row r="366" spans="1:26" s="244" customFormat="1" hidden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40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f t="shared" si="41"/>
        <v>33.244999999999997</v>
      </c>
      <c r="S366" s="5">
        <v>3623.7049999999999</v>
      </c>
      <c r="T366" s="312">
        <f t="shared" si="42"/>
        <v>3922.91</v>
      </c>
      <c r="U366" s="15">
        <f t="shared" si="43"/>
        <v>299.20499999999993</v>
      </c>
      <c r="V366" s="312">
        <f t="shared" si="44"/>
        <v>67.490000000000236</v>
      </c>
      <c r="W366" s="244">
        <v>10391</v>
      </c>
      <c r="X366" s="311"/>
      <c r="Y366" s="312"/>
      <c r="Z366" s="113">
        <f t="shared" si="45"/>
        <v>118</v>
      </c>
    </row>
    <row r="367" spans="1:26" s="244" customFormat="1" hidden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40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f t="shared" si="41"/>
        <v>6.7815000000000003</v>
      </c>
      <c r="S367" s="5">
        <v>732.40200000000004</v>
      </c>
      <c r="T367" s="312">
        <f t="shared" si="42"/>
        <v>793.43550000000005</v>
      </c>
      <c r="U367" s="15">
        <f t="shared" si="43"/>
        <v>61.033500000000004</v>
      </c>
      <c r="V367" s="312">
        <f t="shared" si="44"/>
        <v>21.344499999999925</v>
      </c>
      <c r="W367" s="244">
        <v>10414</v>
      </c>
      <c r="X367" s="311"/>
      <c r="Y367" s="312"/>
      <c r="Z367" s="113">
        <f t="shared" si="45"/>
        <v>117</v>
      </c>
    </row>
    <row r="368" spans="1:26" s="244" customFormat="1" hidden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40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f t="shared" si="41"/>
        <v>6.7815000000000003</v>
      </c>
      <c r="S368" s="5">
        <v>732.40200000000004</v>
      </c>
      <c r="T368" s="312">
        <f t="shared" si="42"/>
        <v>793.43550000000005</v>
      </c>
      <c r="U368" s="15">
        <f t="shared" si="43"/>
        <v>61.033500000000004</v>
      </c>
      <c r="V368" s="312">
        <f t="shared" si="44"/>
        <v>21.344499999999925</v>
      </c>
      <c r="W368" s="244">
        <v>10414</v>
      </c>
      <c r="X368" s="311"/>
      <c r="Y368" s="312"/>
      <c r="Z368" s="113">
        <f t="shared" si="45"/>
        <v>117</v>
      </c>
    </row>
    <row r="369" spans="1:26" s="244" customFormat="1" hidden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40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f t="shared" si="41"/>
        <v>6.7815000000000003</v>
      </c>
      <c r="S369" s="5">
        <v>732.40200000000004</v>
      </c>
      <c r="T369" s="312">
        <f t="shared" si="42"/>
        <v>793.43550000000005</v>
      </c>
      <c r="U369" s="15">
        <f t="shared" si="43"/>
        <v>61.033500000000004</v>
      </c>
      <c r="V369" s="312">
        <f t="shared" si="44"/>
        <v>21.344499999999925</v>
      </c>
      <c r="W369" s="244">
        <v>10414</v>
      </c>
      <c r="X369" s="311"/>
      <c r="Y369" s="312"/>
      <c r="Z369" s="113">
        <f t="shared" si="45"/>
        <v>117</v>
      </c>
    </row>
    <row r="370" spans="1:26" s="244" customFormat="1" hidden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40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f t="shared" si="41"/>
        <v>34.081499999999998</v>
      </c>
      <c r="S370" s="5">
        <v>3680.8019999999997</v>
      </c>
      <c r="T370" s="312">
        <f t="shared" si="42"/>
        <v>3987.5355</v>
      </c>
      <c r="U370" s="15">
        <f t="shared" si="43"/>
        <v>306.73350000000028</v>
      </c>
      <c r="V370" s="312">
        <f t="shared" si="44"/>
        <v>103.24450000000024</v>
      </c>
      <c r="W370" s="244">
        <v>10394</v>
      </c>
      <c r="X370" s="311"/>
      <c r="Y370" s="312"/>
      <c r="Z370" s="113">
        <f t="shared" si="45"/>
        <v>117</v>
      </c>
    </row>
    <row r="371" spans="1:26" s="244" customFormat="1" hidden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2957.9590833333345</v>
      </c>
      <c r="S371" s="26">
        <v>333266.28325000009</v>
      </c>
      <c r="T371" s="26">
        <f>SUM(T297:T370)</f>
        <v>352228.00266666623</v>
      </c>
      <c r="U371" s="26">
        <f>SUM(U297:U370)</f>
        <v>21917.427416666622</v>
      </c>
      <c r="V371" s="26">
        <f>SUM(V297:V370)</f>
        <v>2801.0873333333325</v>
      </c>
      <c r="X371" s="311"/>
      <c r="Y371" s="312"/>
      <c r="Z371" s="113"/>
    </row>
    <row r="372" spans="1:26" s="244" customFormat="1" hidden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hidden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2996.6962500000013</v>
      </c>
      <c r="S373" s="29">
        <v>2375309.0632499983</v>
      </c>
      <c r="T373" s="29">
        <f>+T371+T295</f>
        <v>2294818.4626666661</v>
      </c>
      <c r="U373" s="29">
        <f>+U371+U295</f>
        <v>21917.427416666622</v>
      </c>
      <c r="V373" s="29">
        <f>+V371+V295</f>
        <v>3087.0873333333084</v>
      </c>
      <c r="X373" s="311"/>
      <c r="Y373" s="312"/>
      <c r="Z373" s="113"/>
    </row>
    <row r="374" spans="1:26" s="244" customFormat="1" hidden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hidden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6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7">(((N375)-1)/10)/12</f>
        <v>309.32499999999999</v>
      </c>
      <c r="S375" s="5">
        <v>33097.775000000001</v>
      </c>
      <c r="T375" s="312">
        <f t="shared" ref="T375:T438" si="48">Z375*R375</f>
        <v>35881.699999999997</v>
      </c>
      <c r="U375" s="15">
        <f t="shared" ref="U375:U438" si="49">T375-S375</f>
        <v>2783.9249999999956</v>
      </c>
      <c r="V375" s="312">
        <f t="shared" ref="V375:V438" si="50">N375-T375</f>
        <v>1238.3000000000029</v>
      </c>
      <c r="W375" s="244">
        <v>10571</v>
      </c>
      <c r="X375" s="311"/>
      <c r="Y375" s="312"/>
      <c r="Z375" s="113">
        <f t="shared" ref="Z375:Z438" si="51">IF((DATEDIF(G375,Z$4,"m"))&gt;=120,120,(DATEDIF(G375,Z$4,"m")))</f>
        <v>116</v>
      </c>
    </row>
    <row r="376" spans="1:26" s="244" customFormat="1" hidden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6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7"/>
        <v>39.219000000000001</v>
      </c>
      <c r="S376" s="5">
        <v>4117.9949999999999</v>
      </c>
      <c r="T376" s="312">
        <f t="shared" si="48"/>
        <v>4470.9660000000003</v>
      </c>
      <c r="U376" s="15">
        <f t="shared" si="49"/>
        <v>352.97100000000046</v>
      </c>
      <c r="V376" s="312">
        <f t="shared" si="50"/>
        <v>236.3139999999994</v>
      </c>
      <c r="W376" s="244">
        <v>10793</v>
      </c>
      <c r="X376" s="311"/>
      <c r="Y376" s="312"/>
      <c r="Z376" s="113">
        <f t="shared" si="51"/>
        <v>114</v>
      </c>
    </row>
    <row r="377" spans="1:26" s="244" customFormat="1" hidden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6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7"/>
        <v>33.486666666666672</v>
      </c>
      <c r="S377" s="5">
        <v>3516.1000000000004</v>
      </c>
      <c r="T377" s="312">
        <f t="shared" si="48"/>
        <v>3817.4800000000005</v>
      </c>
      <c r="U377" s="15">
        <f t="shared" si="49"/>
        <v>301.38000000000011</v>
      </c>
      <c r="V377" s="312">
        <f t="shared" si="50"/>
        <v>201.91999999999962</v>
      </c>
      <c r="W377" s="244">
        <v>10793</v>
      </c>
      <c r="X377" s="311"/>
      <c r="Y377" s="312"/>
      <c r="Z377" s="113">
        <f t="shared" si="51"/>
        <v>114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6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7"/>
        <v>9.5519999999999996</v>
      </c>
      <c r="S378" s="5">
        <v>1002.9599999999999</v>
      </c>
      <c r="T378" s="312">
        <f t="shared" si="48"/>
        <v>1088.9279999999999</v>
      </c>
      <c r="U378" s="15">
        <f t="shared" si="49"/>
        <v>85.967999999999961</v>
      </c>
      <c r="V378" s="312">
        <f t="shared" si="50"/>
        <v>58.312000000000126</v>
      </c>
      <c r="W378" s="244">
        <v>10793</v>
      </c>
      <c r="X378" s="311"/>
      <c r="Y378" s="312"/>
      <c r="Z378" s="113">
        <f t="shared" si="51"/>
        <v>114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6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7"/>
        <v>9.5519999999999996</v>
      </c>
      <c r="S379" s="5">
        <v>1002.9599999999999</v>
      </c>
      <c r="T379" s="312">
        <f t="shared" si="48"/>
        <v>1088.9279999999999</v>
      </c>
      <c r="U379" s="15">
        <f t="shared" si="49"/>
        <v>85.967999999999961</v>
      </c>
      <c r="V379" s="312">
        <f t="shared" si="50"/>
        <v>58.312000000000126</v>
      </c>
      <c r="W379" s="244">
        <v>10793</v>
      </c>
      <c r="X379" s="311"/>
      <c r="Y379" s="312"/>
      <c r="Z379" s="113">
        <f t="shared" si="51"/>
        <v>114</v>
      </c>
    </row>
    <row r="380" spans="1:26" s="244" customFormat="1" hidden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6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7"/>
        <v>45.753666666666668</v>
      </c>
      <c r="S380" s="5">
        <v>4804.1350000000002</v>
      </c>
      <c r="T380" s="312">
        <f t="shared" si="48"/>
        <v>5215.9179999999997</v>
      </c>
      <c r="U380" s="15">
        <f t="shared" si="49"/>
        <v>411.78299999999945</v>
      </c>
      <c r="V380" s="312">
        <f t="shared" si="50"/>
        <v>275.52199999999993</v>
      </c>
      <c r="W380" s="244">
        <v>10793</v>
      </c>
      <c r="X380" s="311"/>
      <c r="Y380" s="312"/>
      <c r="Z380" s="113">
        <f t="shared" si="51"/>
        <v>114</v>
      </c>
    </row>
    <row r="381" spans="1:26" s="244" customFormat="1" hidden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6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7"/>
        <v>45.753666666666668</v>
      </c>
      <c r="S381" s="5">
        <v>4804.1350000000002</v>
      </c>
      <c r="T381" s="312">
        <f t="shared" si="48"/>
        <v>5215.9179999999997</v>
      </c>
      <c r="U381" s="15">
        <f t="shared" si="49"/>
        <v>411.78299999999945</v>
      </c>
      <c r="V381" s="312">
        <f t="shared" si="50"/>
        <v>275.52199999999993</v>
      </c>
      <c r="W381" s="244">
        <v>10793</v>
      </c>
      <c r="X381" s="311"/>
      <c r="Y381" s="312"/>
      <c r="Z381" s="113">
        <f t="shared" si="51"/>
        <v>114</v>
      </c>
    </row>
    <row r="382" spans="1:26" s="244" customFormat="1" hidden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6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7"/>
        <v>50.616000000000007</v>
      </c>
      <c r="S382" s="5">
        <v>5314.68</v>
      </c>
      <c r="T382" s="312">
        <f t="shared" si="48"/>
        <v>5770.2240000000011</v>
      </c>
      <c r="U382" s="15">
        <f t="shared" si="49"/>
        <v>455.54400000000078</v>
      </c>
      <c r="V382" s="312">
        <f t="shared" si="50"/>
        <v>304.695999999999</v>
      </c>
      <c r="W382" s="244">
        <v>10793</v>
      </c>
      <c r="X382" s="311"/>
      <c r="Y382" s="312"/>
      <c r="Z382" s="113">
        <f t="shared" si="51"/>
        <v>114</v>
      </c>
    </row>
    <row r="383" spans="1:26" s="244" customFormat="1" hidden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6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7"/>
        <v>50.616000000000007</v>
      </c>
      <c r="S383" s="5">
        <v>5314.68</v>
      </c>
      <c r="T383" s="312">
        <f t="shared" si="48"/>
        <v>5770.2240000000011</v>
      </c>
      <c r="U383" s="15">
        <f t="shared" si="49"/>
        <v>455.54400000000078</v>
      </c>
      <c r="V383" s="312">
        <f t="shared" si="50"/>
        <v>304.695999999999</v>
      </c>
      <c r="W383" s="244">
        <v>10793</v>
      </c>
      <c r="X383" s="311"/>
      <c r="Y383" s="312"/>
      <c r="Z383" s="113">
        <f t="shared" si="51"/>
        <v>114</v>
      </c>
    </row>
    <row r="384" spans="1:26" s="244" customFormat="1" hidden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6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7"/>
        <v>50.616000000000007</v>
      </c>
      <c r="S384" s="5">
        <v>5314.68</v>
      </c>
      <c r="T384" s="312">
        <f t="shared" si="48"/>
        <v>5770.2240000000011</v>
      </c>
      <c r="U384" s="15">
        <f t="shared" si="49"/>
        <v>455.54400000000078</v>
      </c>
      <c r="V384" s="312">
        <f t="shared" si="50"/>
        <v>304.695999999999</v>
      </c>
      <c r="W384" s="244">
        <v>10793</v>
      </c>
      <c r="X384" s="311"/>
      <c r="Y384" s="312"/>
      <c r="Z384" s="113">
        <f t="shared" si="51"/>
        <v>114</v>
      </c>
    </row>
    <row r="385" spans="1:26" s="102" customFormat="1" hidden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6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7"/>
        <v>4.9989999999999997</v>
      </c>
      <c r="S385" s="5">
        <v>524.89499999999998</v>
      </c>
      <c r="T385" s="134">
        <f t="shared" si="48"/>
        <v>569.88599999999997</v>
      </c>
      <c r="U385" s="15">
        <f t="shared" si="49"/>
        <v>44.990999999999985</v>
      </c>
      <c r="V385" s="134">
        <f t="shared" si="50"/>
        <v>30.994000000000028</v>
      </c>
      <c r="W385" s="102">
        <v>10793</v>
      </c>
      <c r="X385" s="135"/>
      <c r="Y385" s="134"/>
      <c r="Z385" s="113">
        <f t="shared" si="51"/>
        <v>114</v>
      </c>
    </row>
    <row r="386" spans="1:26" s="102" customFormat="1" hidden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6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7"/>
        <v>4.9989999999999997</v>
      </c>
      <c r="S386" s="5">
        <v>524.89499999999998</v>
      </c>
      <c r="T386" s="134">
        <f t="shared" si="48"/>
        <v>569.88599999999997</v>
      </c>
      <c r="U386" s="15">
        <f t="shared" si="49"/>
        <v>44.990999999999985</v>
      </c>
      <c r="V386" s="134">
        <f t="shared" si="50"/>
        <v>30.994000000000028</v>
      </c>
      <c r="W386" s="102">
        <v>10793</v>
      </c>
      <c r="X386" s="135"/>
      <c r="Y386" s="134"/>
      <c r="Z386" s="113">
        <f t="shared" si="51"/>
        <v>114</v>
      </c>
    </row>
    <row r="387" spans="1:26" s="102" customFormat="1" hidden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6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7"/>
        <v>4.9989999999999997</v>
      </c>
      <c r="S387" s="5">
        <v>524.89499999999998</v>
      </c>
      <c r="T387" s="134">
        <f t="shared" si="48"/>
        <v>569.88599999999997</v>
      </c>
      <c r="U387" s="15">
        <f t="shared" si="49"/>
        <v>44.990999999999985</v>
      </c>
      <c r="V387" s="134">
        <f t="shared" si="50"/>
        <v>30.994000000000028</v>
      </c>
      <c r="W387" s="102">
        <v>10793</v>
      </c>
      <c r="X387" s="135"/>
      <c r="Y387" s="134"/>
      <c r="Z387" s="113">
        <f t="shared" si="51"/>
        <v>114</v>
      </c>
    </row>
    <row r="388" spans="1:26" s="102" customFormat="1" hidden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6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7"/>
        <v>4.9989999999999997</v>
      </c>
      <c r="S388" s="5">
        <v>524.89499999999998</v>
      </c>
      <c r="T388" s="134">
        <f t="shared" si="48"/>
        <v>569.88599999999997</v>
      </c>
      <c r="U388" s="15">
        <f t="shared" si="49"/>
        <v>44.990999999999985</v>
      </c>
      <c r="V388" s="134">
        <f t="shared" si="50"/>
        <v>30.994000000000028</v>
      </c>
      <c r="W388" s="102">
        <v>10793</v>
      </c>
      <c r="X388" s="135"/>
      <c r="Y388" s="134"/>
      <c r="Z388" s="113">
        <f t="shared" si="51"/>
        <v>114</v>
      </c>
    </row>
    <row r="389" spans="1:26" s="140" customFormat="1" hidden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6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7"/>
        <v>13.138333333333334</v>
      </c>
      <c r="S389" s="5">
        <v>1379.5250000000001</v>
      </c>
      <c r="T389" s="142">
        <f t="shared" si="48"/>
        <v>1497.77</v>
      </c>
      <c r="U389" s="15">
        <f t="shared" si="49"/>
        <v>118.24499999999989</v>
      </c>
      <c r="V389" s="142">
        <f t="shared" si="50"/>
        <v>79.829999999999927</v>
      </c>
      <c r="W389" s="140">
        <v>10793</v>
      </c>
      <c r="X389" s="143"/>
      <c r="Y389" s="142"/>
      <c r="Z389" s="144">
        <f t="shared" si="51"/>
        <v>114</v>
      </c>
    </row>
    <row r="390" spans="1:26" s="140" customFormat="1" hidden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6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7"/>
        <v>13.138333333333334</v>
      </c>
      <c r="S390" s="5">
        <v>1379.5250000000001</v>
      </c>
      <c r="T390" s="142">
        <f t="shared" si="48"/>
        <v>1497.77</v>
      </c>
      <c r="U390" s="15">
        <f t="shared" si="49"/>
        <v>118.24499999999989</v>
      </c>
      <c r="V390" s="142">
        <f t="shared" si="50"/>
        <v>79.829999999999927</v>
      </c>
      <c r="W390" s="140">
        <v>10793</v>
      </c>
      <c r="X390" s="143"/>
      <c r="Y390" s="142"/>
      <c r="Z390" s="144">
        <f t="shared" si="51"/>
        <v>114</v>
      </c>
    </row>
    <row r="391" spans="1:26" s="140" customFormat="1" hidden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6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7"/>
        <v>13.138333333333334</v>
      </c>
      <c r="S391" s="5">
        <v>1379.5250000000001</v>
      </c>
      <c r="T391" s="142">
        <f t="shared" si="48"/>
        <v>1497.77</v>
      </c>
      <c r="U391" s="15">
        <f t="shared" si="49"/>
        <v>118.24499999999989</v>
      </c>
      <c r="V391" s="142">
        <f t="shared" si="50"/>
        <v>79.829999999999927</v>
      </c>
      <c r="W391" s="140">
        <v>10793</v>
      </c>
      <c r="X391" s="143"/>
      <c r="Y391" s="142"/>
      <c r="Z391" s="144">
        <f t="shared" si="51"/>
        <v>114</v>
      </c>
    </row>
    <row r="392" spans="1:26" s="140" customFormat="1" hidden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6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7"/>
        <v>13.138333333333334</v>
      </c>
      <c r="S392" s="5">
        <v>1379.5250000000001</v>
      </c>
      <c r="T392" s="142">
        <f t="shared" si="48"/>
        <v>1497.77</v>
      </c>
      <c r="U392" s="15">
        <f t="shared" si="49"/>
        <v>118.24499999999989</v>
      </c>
      <c r="V392" s="142">
        <f t="shared" si="50"/>
        <v>79.829999999999927</v>
      </c>
      <c r="W392" s="140">
        <v>10793</v>
      </c>
      <c r="X392" s="143"/>
      <c r="Y392" s="142"/>
      <c r="Z392" s="144">
        <f t="shared" si="51"/>
        <v>114</v>
      </c>
    </row>
    <row r="393" spans="1:26" s="140" customFormat="1" hidden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6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7"/>
        <v>13.138333333333334</v>
      </c>
      <c r="S393" s="5">
        <v>1392.6633333333334</v>
      </c>
      <c r="T393" s="142">
        <f t="shared" si="48"/>
        <v>1510.9083333333333</v>
      </c>
      <c r="U393" s="15">
        <f t="shared" si="49"/>
        <v>118.24499999999989</v>
      </c>
      <c r="V393" s="142">
        <f t="shared" si="50"/>
        <v>66.691666666666606</v>
      </c>
      <c r="W393" s="140">
        <v>10793</v>
      </c>
      <c r="X393" s="143"/>
      <c r="Y393" s="142"/>
      <c r="Z393" s="144">
        <f t="shared" si="51"/>
        <v>115</v>
      </c>
    </row>
    <row r="394" spans="1:26" s="151" customFormat="1" hidden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6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7"/>
        <v>24.786666666666665</v>
      </c>
      <c r="S394" s="5">
        <v>2602.6</v>
      </c>
      <c r="T394" s="152">
        <f t="shared" si="48"/>
        <v>2825.68</v>
      </c>
      <c r="U394" s="15">
        <f t="shared" si="49"/>
        <v>223.07999999999993</v>
      </c>
      <c r="V394" s="152">
        <f t="shared" si="50"/>
        <v>149.72000000000025</v>
      </c>
      <c r="W394" s="151">
        <v>10793</v>
      </c>
      <c r="X394" s="153"/>
      <c r="Y394" s="152"/>
      <c r="Z394" s="154">
        <f t="shared" si="51"/>
        <v>114</v>
      </c>
    </row>
    <row r="395" spans="1:26" s="151" customFormat="1" hidden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6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7"/>
        <v>24.786666666666665</v>
      </c>
      <c r="S395" s="5">
        <v>2602.6</v>
      </c>
      <c r="T395" s="152">
        <f t="shared" si="48"/>
        <v>2825.68</v>
      </c>
      <c r="U395" s="15">
        <f t="shared" si="49"/>
        <v>223.07999999999993</v>
      </c>
      <c r="V395" s="152">
        <f t="shared" si="50"/>
        <v>149.72000000000025</v>
      </c>
      <c r="W395" s="151">
        <v>10793</v>
      </c>
      <c r="X395" s="153"/>
      <c r="Y395" s="152"/>
      <c r="Z395" s="154">
        <f t="shared" si="51"/>
        <v>114</v>
      </c>
    </row>
    <row r="396" spans="1:26" s="151" customFormat="1" hidden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6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7"/>
        <v>24.786666666666665</v>
      </c>
      <c r="S396" s="5">
        <v>2602.6</v>
      </c>
      <c r="T396" s="152">
        <f t="shared" si="48"/>
        <v>2825.68</v>
      </c>
      <c r="U396" s="15">
        <f t="shared" si="49"/>
        <v>223.07999999999993</v>
      </c>
      <c r="V396" s="152">
        <f t="shared" si="50"/>
        <v>149.72000000000025</v>
      </c>
      <c r="W396" s="151">
        <v>10793</v>
      </c>
      <c r="X396" s="153"/>
      <c r="Y396" s="152"/>
      <c r="Z396" s="154">
        <f t="shared" si="51"/>
        <v>114</v>
      </c>
    </row>
    <row r="397" spans="1:26" s="151" customFormat="1" hidden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6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7"/>
        <v>24.786666666666665</v>
      </c>
      <c r="S397" s="5">
        <v>2602.6</v>
      </c>
      <c r="T397" s="152">
        <f t="shared" si="48"/>
        <v>2825.68</v>
      </c>
      <c r="U397" s="15">
        <f t="shared" si="49"/>
        <v>223.07999999999993</v>
      </c>
      <c r="V397" s="152">
        <f t="shared" si="50"/>
        <v>149.72000000000025</v>
      </c>
      <c r="W397" s="151">
        <v>10793</v>
      </c>
      <c r="X397" s="153"/>
      <c r="Y397" s="152"/>
      <c r="Z397" s="154">
        <f t="shared" si="51"/>
        <v>114</v>
      </c>
    </row>
    <row r="398" spans="1:26" s="102" customFormat="1" hidden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6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7"/>
        <v>11.543333333333335</v>
      </c>
      <c r="S398" s="5">
        <v>1212.0500000000002</v>
      </c>
      <c r="T398" s="134">
        <f t="shared" si="48"/>
        <v>1315.94</v>
      </c>
      <c r="U398" s="15">
        <f t="shared" si="49"/>
        <v>103.88999999999987</v>
      </c>
      <c r="V398" s="134">
        <f t="shared" si="50"/>
        <v>70.259999999999991</v>
      </c>
      <c r="W398" s="102">
        <v>10793</v>
      </c>
      <c r="X398" s="135"/>
      <c r="Y398" s="134"/>
      <c r="Z398" s="113">
        <f t="shared" si="51"/>
        <v>114</v>
      </c>
    </row>
    <row r="399" spans="1:26" s="102" customFormat="1" hidden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6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7"/>
        <v>2.1183333333333332</v>
      </c>
      <c r="S399" s="5">
        <v>222.42499999999998</v>
      </c>
      <c r="T399" s="134">
        <f t="shared" si="48"/>
        <v>241.48999999999998</v>
      </c>
      <c r="U399" s="15">
        <f t="shared" si="49"/>
        <v>19.064999999999998</v>
      </c>
      <c r="V399" s="134">
        <f t="shared" si="50"/>
        <v>13.710000000000008</v>
      </c>
      <c r="W399" s="102">
        <v>10793</v>
      </c>
      <c r="X399" s="135"/>
      <c r="Y399" s="134"/>
      <c r="Z399" s="113">
        <f t="shared" si="51"/>
        <v>114</v>
      </c>
    </row>
    <row r="400" spans="1:26" s="102" customFormat="1" hidden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6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7"/>
        <v>2.1183333333333332</v>
      </c>
      <c r="S400" s="5">
        <v>222.42499999999998</v>
      </c>
      <c r="T400" s="134">
        <f t="shared" si="48"/>
        <v>241.48999999999998</v>
      </c>
      <c r="U400" s="15">
        <f t="shared" si="49"/>
        <v>19.064999999999998</v>
      </c>
      <c r="V400" s="134">
        <f t="shared" si="50"/>
        <v>13.710000000000008</v>
      </c>
      <c r="W400" s="102">
        <v>10793</v>
      </c>
      <c r="X400" s="135"/>
      <c r="Y400" s="134"/>
      <c r="Z400" s="113">
        <f t="shared" si="51"/>
        <v>114</v>
      </c>
    </row>
    <row r="401" spans="1:26" s="102" customFormat="1" hidden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6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7"/>
        <v>2.1183333333333332</v>
      </c>
      <c r="S401" s="5">
        <v>222.42499999999998</v>
      </c>
      <c r="T401" s="134">
        <f t="shared" si="48"/>
        <v>241.48999999999998</v>
      </c>
      <c r="U401" s="15">
        <f t="shared" si="49"/>
        <v>19.064999999999998</v>
      </c>
      <c r="V401" s="134">
        <f t="shared" si="50"/>
        <v>13.710000000000008</v>
      </c>
      <c r="W401" s="102">
        <v>10793</v>
      </c>
      <c r="X401" s="135"/>
      <c r="Y401" s="134"/>
      <c r="Z401" s="113">
        <f t="shared" si="51"/>
        <v>114</v>
      </c>
    </row>
    <row r="402" spans="1:26" s="102" customFormat="1" hidden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6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7"/>
        <v>36.425333333333334</v>
      </c>
      <c r="S402" s="5">
        <v>3824.6600000000003</v>
      </c>
      <c r="T402" s="134">
        <f t="shared" si="48"/>
        <v>4152.4880000000003</v>
      </c>
      <c r="U402" s="15">
        <f t="shared" si="49"/>
        <v>327.82799999999997</v>
      </c>
      <c r="V402" s="134">
        <f t="shared" si="50"/>
        <v>219.55199999999968</v>
      </c>
      <c r="W402" s="102">
        <v>10793</v>
      </c>
      <c r="X402" s="135"/>
      <c r="Y402" s="134"/>
      <c r="Z402" s="113">
        <f t="shared" si="51"/>
        <v>114</v>
      </c>
    </row>
    <row r="403" spans="1:26" s="102" customFormat="1" hidden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6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7"/>
        <v>36.425333333333334</v>
      </c>
      <c r="S403" s="5">
        <v>3824.6600000000003</v>
      </c>
      <c r="T403" s="134">
        <f t="shared" si="48"/>
        <v>4152.4880000000003</v>
      </c>
      <c r="U403" s="15">
        <f t="shared" si="49"/>
        <v>327.82799999999997</v>
      </c>
      <c r="V403" s="134">
        <f t="shared" si="50"/>
        <v>219.55199999999968</v>
      </c>
      <c r="W403" s="102">
        <v>10793</v>
      </c>
      <c r="X403" s="135"/>
      <c r="Y403" s="134"/>
      <c r="Z403" s="113">
        <f t="shared" si="51"/>
        <v>114</v>
      </c>
    </row>
    <row r="404" spans="1:26" s="102" customFormat="1" hidden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6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7"/>
        <v>36.425333333333334</v>
      </c>
      <c r="S404" s="5">
        <v>3824.6600000000003</v>
      </c>
      <c r="T404" s="134">
        <f t="shared" si="48"/>
        <v>4152.4880000000003</v>
      </c>
      <c r="U404" s="15">
        <f t="shared" si="49"/>
        <v>327.82799999999997</v>
      </c>
      <c r="V404" s="134">
        <f t="shared" si="50"/>
        <v>219.55199999999968</v>
      </c>
      <c r="W404" s="102">
        <v>10793</v>
      </c>
      <c r="X404" s="135"/>
      <c r="Y404" s="134"/>
      <c r="Z404" s="113">
        <f t="shared" si="51"/>
        <v>114</v>
      </c>
    </row>
    <row r="405" spans="1:26" s="102" customFormat="1" hidden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6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7"/>
        <v>36.425333333333334</v>
      </c>
      <c r="S405" s="5">
        <v>3824.6600000000003</v>
      </c>
      <c r="T405" s="134">
        <f t="shared" si="48"/>
        <v>4152.4880000000003</v>
      </c>
      <c r="U405" s="15">
        <f t="shared" si="49"/>
        <v>327.82799999999997</v>
      </c>
      <c r="V405" s="134">
        <f t="shared" si="50"/>
        <v>219.55199999999968</v>
      </c>
      <c r="W405" s="102">
        <v>10793</v>
      </c>
      <c r="X405" s="135"/>
      <c r="Y405" s="134"/>
      <c r="Z405" s="113">
        <f t="shared" si="51"/>
        <v>114</v>
      </c>
    </row>
    <row r="406" spans="1:26" s="102" customFormat="1" hidden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6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7"/>
        <v>55.694833333333328</v>
      </c>
      <c r="S406" s="5">
        <v>5792.2626666666665</v>
      </c>
      <c r="T406" s="134">
        <f t="shared" si="48"/>
        <v>6293.5161666666663</v>
      </c>
      <c r="U406" s="15">
        <f t="shared" si="49"/>
        <v>501.2534999999998</v>
      </c>
      <c r="V406" s="134">
        <f t="shared" si="50"/>
        <v>390.86383333333379</v>
      </c>
      <c r="W406" s="102">
        <v>10899</v>
      </c>
      <c r="X406" s="135"/>
      <c r="Y406" s="134"/>
      <c r="Z406" s="113">
        <f t="shared" si="51"/>
        <v>113</v>
      </c>
    </row>
    <row r="407" spans="1:26" s="102" customFormat="1" hidden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6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7"/>
        <v>4.8250000000000002</v>
      </c>
      <c r="S407" s="5">
        <v>501.8</v>
      </c>
      <c r="T407" s="134">
        <f t="shared" si="48"/>
        <v>545.22500000000002</v>
      </c>
      <c r="U407" s="15">
        <f t="shared" si="49"/>
        <v>43.425000000000011</v>
      </c>
      <c r="V407" s="134">
        <f t="shared" si="50"/>
        <v>34.774999999999977</v>
      </c>
      <c r="W407" s="102">
        <v>10899</v>
      </c>
      <c r="X407" s="135"/>
      <c r="Y407" s="134"/>
      <c r="Z407" s="113">
        <f t="shared" si="51"/>
        <v>113</v>
      </c>
    </row>
    <row r="408" spans="1:26" s="102" customFormat="1" hidden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6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7"/>
        <v>40.166333333333334</v>
      </c>
      <c r="S408" s="5">
        <v>4177.2986666666666</v>
      </c>
      <c r="T408" s="134">
        <f t="shared" si="48"/>
        <v>4538.7956666666669</v>
      </c>
      <c r="U408" s="15">
        <f t="shared" si="49"/>
        <v>361.4970000000003</v>
      </c>
      <c r="V408" s="134">
        <f t="shared" si="50"/>
        <v>282.16433333333316</v>
      </c>
      <c r="W408" s="102">
        <v>10899</v>
      </c>
      <c r="X408" s="135"/>
      <c r="Y408" s="134"/>
      <c r="Z408" s="113">
        <f t="shared" si="51"/>
        <v>113</v>
      </c>
    </row>
    <row r="409" spans="1:26" s="102" customFormat="1" hidden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6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7"/>
        <v>42.061</v>
      </c>
      <c r="S409" s="5">
        <v>4374.3440000000001</v>
      </c>
      <c r="T409" s="134">
        <f t="shared" si="48"/>
        <v>4752.893</v>
      </c>
      <c r="U409" s="15">
        <f t="shared" si="49"/>
        <v>378.54899999999998</v>
      </c>
      <c r="V409" s="134">
        <f t="shared" si="50"/>
        <v>295.42699999999968</v>
      </c>
      <c r="W409" s="102">
        <v>10899</v>
      </c>
      <c r="X409" s="135"/>
      <c r="Y409" s="134"/>
      <c r="Z409" s="113">
        <f t="shared" si="51"/>
        <v>113</v>
      </c>
    </row>
    <row r="410" spans="1:26" s="102" customFormat="1" hidden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6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7"/>
        <v>19.035</v>
      </c>
      <c r="S410" s="5">
        <v>1979.64</v>
      </c>
      <c r="T410" s="134">
        <f t="shared" si="48"/>
        <v>2150.9549999999999</v>
      </c>
      <c r="U410" s="15">
        <f t="shared" si="49"/>
        <v>171.31499999999983</v>
      </c>
      <c r="V410" s="134">
        <f t="shared" si="50"/>
        <v>134.24499999999989</v>
      </c>
      <c r="W410" s="102">
        <v>10899</v>
      </c>
      <c r="X410" s="135"/>
      <c r="Y410" s="134"/>
      <c r="Z410" s="113">
        <f t="shared" si="51"/>
        <v>113</v>
      </c>
    </row>
    <row r="411" spans="1:26" s="102" customFormat="1" hidden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6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7"/>
        <v>13.354833333333332</v>
      </c>
      <c r="S411" s="5">
        <v>1388.9026666666664</v>
      </c>
      <c r="T411" s="134">
        <f t="shared" si="48"/>
        <v>1509.0961666666665</v>
      </c>
      <c r="U411" s="15">
        <f t="shared" si="49"/>
        <v>120.19350000000009</v>
      </c>
      <c r="V411" s="134">
        <f t="shared" si="50"/>
        <v>94.48383333333345</v>
      </c>
      <c r="W411" s="102">
        <v>10899</v>
      </c>
      <c r="X411" s="135"/>
      <c r="Y411" s="134"/>
      <c r="Z411" s="113">
        <f t="shared" si="51"/>
        <v>113</v>
      </c>
    </row>
    <row r="412" spans="1:26" s="102" customFormat="1" hidden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6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7"/>
        <v>18.986666666666668</v>
      </c>
      <c r="S412" s="5">
        <v>1955.6266666666668</v>
      </c>
      <c r="T412" s="134">
        <f t="shared" si="48"/>
        <v>2126.5066666666667</v>
      </c>
      <c r="U412" s="15">
        <f t="shared" si="49"/>
        <v>170.87999999999988</v>
      </c>
      <c r="V412" s="134">
        <f t="shared" si="50"/>
        <v>152.89333333333343</v>
      </c>
      <c r="W412" s="102">
        <v>11040</v>
      </c>
      <c r="X412" s="135"/>
      <c r="Y412" s="134"/>
      <c r="Z412" s="113">
        <f t="shared" si="51"/>
        <v>112</v>
      </c>
    </row>
    <row r="413" spans="1:26" s="102" customFormat="1" hidden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6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7"/>
        <v>18.986666666666668</v>
      </c>
      <c r="S413" s="5">
        <v>1955.6266666666668</v>
      </c>
      <c r="T413" s="134">
        <f t="shared" si="48"/>
        <v>2126.5066666666667</v>
      </c>
      <c r="U413" s="15">
        <f t="shared" si="49"/>
        <v>170.87999999999988</v>
      </c>
      <c r="V413" s="134">
        <f t="shared" si="50"/>
        <v>152.89333333333343</v>
      </c>
      <c r="W413" s="102">
        <v>11040</v>
      </c>
      <c r="X413" s="135"/>
      <c r="Y413" s="134"/>
      <c r="Z413" s="113">
        <f t="shared" si="51"/>
        <v>112</v>
      </c>
    </row>
    <row r="414" spans="1:26" s="244" customFormat="1" hidden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6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7"/>
        <v>21.441999999999997</v>
      </c>
      <c r="S414" s="5">
        <v>2208.5259999999998</v>
      </c>
      <c r="T414" s="312">
        <f t="shared" si="48"/>
        <v>2401.5039999999995</v>
      </c>
      <c r="U414" s="15">
        <f t="shared" si="49"/>
        <v>192.97799999999961</v>
      </c>
      <c r="V414" s="312">
        <f t="shared" si="50"/>
        <v>172.53600000000051</v>
      </c>
      <c r="W414" s="244">
        <v>11040</v>
      </c>
      <c r="X414" s="311"/>
      <c r="Y414" s="312"/>
      <c r="Z414" s="113">
        <f t="shared" si="51"/>
        <v>112</v>
      </c>
    </row>
    <row r="415" spans="1:26" s="244" customFormat="1" hidden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6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7"/>
        <v>21.441999999999997</v>
      </c>
      <c r="S415" s="5">
        <v>2208.5259999999998</v>
      </c>
      <c r="T415" s="312">
        <f t="shared" si="48"/>
        <v>2401.5039999999995</v>
      </c>
      <c r="U415" s="15">
        <f t="shared" si="49"/>
        <v>192.97799999999961</v>
      </c>
      <c r="V415" s="312">
        <f t="shared" si="50"/>
        <v>172.53600000000051</v>
      </c>
      <c r="W415" s="244">
        <v>11040</v>
      </c>
      <c r="X415" s="311"/>
      <c r="Y415" s="312"/>
      <c r="Z415" s="113">
        <f t="shared" si="51"/>
        <v>112</v>
      </c>
    </row>
    <row r="416" spans="1:26" s="244" customFormat="1" hidden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6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7"/>
        <v>5.2986666666666666</v>
      </c>
      <c r="S416" s="5">
        <v>545.76266666666663</v>
      </c>
      <c r="T416" s="312">
        <f t="shared" si="48"/>
        <v>593.45066666666662</v>
      </c>
      <c r="U416" s="15">
        <f t="shared" si="49"/>
        <v>47.687999999999988</v>
      </c>
      <c r="V416" s="312">
        <f t="shared" si="50"/>
        <v>43.389333333333411</v>
      </c>
      <c r="W416" s="244">
        <v>11040</v>
      </c>
      <c r="X416" s="311"/>
      <c r="Y416" s="312"/>
      <c r="Z416" s="113">
        <f t="shared" si="51"/>
        <v>112</v>
      </c>
    </row>
    <row r="417" spans="1:26" s="244" customFormat="1" hidden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6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7"/>
        <v>5.2986666666666666</v>
      </c>
      <c r="S417" s="5">
        <v>545.76266666666663</v>
      </c>
      <c r="T417" s="312">
        <f t="shared" si="48"/>
        <v>593.45066666666662</v>
      </c>
      <c r="U417" s="15">
        <f t="shared" si="49"/>
        <v>47.687999999999988</v>
      </c>
      <c r="V417" s="312">
        <f t="shared" si="50"/>
        <v>43.389333333333411</v>
      </c>
      <c r="W417" s="244">
        <v>11040</v>
      </c>
      <c r="X417" s="311"/>
      <c r="Y417" s="312"/>
      <c r="Z417" s="113">
        <f t="shared" si="51"/>
        <v>112</v>
      </c>
    </row>
    <row r="418" spans="1:26" s="244" customFormat="1" hidden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6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7"/>
        <v>5.2986666666666666</v>
      </c>
      <c r="S418" s="5">
        <v>545.76266666666663</v>
      </c>
      <c r="T418" s="312">
        <f t="shared" si="48"/>
        <v>593.45066666666662</v>
      </c>
      <c r="U418" s="15">
        <f t="shared" si="49"/>
        <v>47.687999999999988</v>
      </c>
      <c r="V418" s="312">
        <f t="shared" si="50"/>
        <v>43.389333333333411</v>
      </c>
      <c r="W418" s="244">
        <v>11040</v>
      </c>
      <c r="X418" s="311"/>
      <c r="Y418" s="312"/>
      <c r="Z418" s="113">
        <f t="shared" si="51"/>
        <v>112</v>
      </c>
    </row>
    <row r="419" spans="1:26" s="244" customFormat="1" hidden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6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7"/>
        <v>5.2986666666666666</v>
      </c>
      <c r="S419" s="5">
        <v>545.76266666666663</v>
      </c>
      <c r="T419" s="312">
        <f t="shared" si="48"/>
        <v>593.45066666666662</v>
      </c>
      <c r="U419" s="15">
        <f t="shared" si="49"/>
        <v>47.687999999999988</v>
      </c>
      <c r="V419" s="312">
        <f t="shared" si="50"/>
        <v>43.389333333333411</v>
      </c>
      <c r="W419" s="244">
        <v>11040</v>
      </c>
      <c r="X419" s="311"/>
      <c r="Y419" s="312"/>
      <c r="Z419" s="113">
        <f t="shared" si="51"/>
        <v>112</v>
      </c>
    </row>
    <row r="420" spans="1:26" s="244" customFormat="1" hidden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6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7"/>
        <v>5.2986666666666666</v>
      </c>
      <c r="S420" s="5">
        <v>545.76266666666663</v>
      </c>
      <c r="T420" s="312">
        <f t="shared" si="48"/>
        <v>593.45066666666662</v>
      </c>
      <c r="U420" s="15">
        <f t="shared" si="49"/>
        <v>47.687999999999988</v>
      </c>
      <c r="V420" s="312">
        <f t="shared" si="50"/>
        <v>43.389333333333411</v>
      </c>
      <c r="W420" s="244">
        <v>11040</v>
      </c>
      <c r="X420" s="311"/>
      <c r="Y420" s="312"/>
      <c r="Z420" s="113">
        <f t="shared" si="51"/>
        <v>112</v>
      </c>
    </row>
    <row r="421" spans="1:26" s="244" customFormat="1" hidden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6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7"/>
        <v>4.9989999999999997</v>
      </c>
      <c r="S421" s="5">
        <v>514.89699999999993</v>
      </c>
      <c r="T421" s="312">
        <f t="shared" si="48"/>
        <v>559.88799999999992</v>
      </c>
      <c r="U421" s="15">
        <f t="shared" si="49"/>
        <v>44.990999999999985</v>
      </c>
      <c r="V421" s="312">
        <f t="shared" si="50"/>
        <v>40.992000000000075</v>
      </c>
      <c r="W421" s="244">
        <v>11040</v>
      </c>
      <c r="X421" s="311"/>
      <c r="Y421" s="312"/>
      <c r="Z421" s="113">
        <f t="shared" si="51"/>
        <v>112</v>
      </c>
    </row>
    <row r="422" spans="1:26" s="244" customFormat="1" hidden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6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7"/>
        <v>4.9989999999999997</v>
      </c>
      <c r="S422" s="5">
        <v>514.89699999999993</v>
      </c>
      <c r="T422" s="312">
        <f t="shared" si="48"/>
        <v>559.88799999999992</v>
      </c>
      <c r="U422" s="15">
        <f t="shared" si="49"/>
        <v>44.990999999999985</v>
      </c>
      <c r="V422" s="312">
        <f t="shared" si="50"/>
        <v>40.992000000000075</v>
      </c>
      <c r="W422" s="244">
        <v>11040</v>
      </c>
      <c r="X422" s="311"/>
      <c r="Y422" s="312"/>
      <c r="Z422" s="113">
        <f t="shared" si="51"/>
        <v>112</v>
      </c>
    </row>
    <row r="423" spans="1:26" s="244" customFormat="1" hidden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6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7"/>
        <v>4.9989999999999997</v>
      </c>
      <c r="S423" s="5">
        <v>514.89699999999993</v>
      </c>
      <c r="T423" s="312">
        <f t="shared" si="48"/>
        <v>559.88799999999992</v>
      </c>
      <c r="U423" s="15">
        <f t="shared" si="49"/>
        <v>44.990999999999985</v>
      </c>
      <c r="V423" s="312">
        <f t="shared" si="50"/>
        <v>40.992000000000075</v>
      </c>
      <c r="W423" s="244">
        <v>11040</v>
      </c>
      <c r="X423" s="311"/>
      <c r="Y423" s="312"/>
      <c r="Z423" s="113">
        <f t="shared" si="51"/>
        <v>112</v>
      </c>
    </row>
    <row r="424" spans="1:26" s="244" customFormat="1" hidden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6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7"/>
        <v>4.9989999999999997</v>
      </c>
      <c r="S424" s="5">
        <v>514.89699999999993</v>
      </c>
      <c r="T424" s="312">
        <f t="shared" si="48"/>
        <v>559.88799999999992</v>
      </c>
      <c r="U424" s="15">
        <f t="shared" si="49"/>
        <v>44.990999999999985</v>
      </c>
      <c r="V424" s="312">
        <f t="shared" si="50"/>
        <v>40.992000000000075</v>
      </c>
      <c r="W424" s="244">
        <v>11040</v>
      </c>
      <c r="X424" s="311"/>
      <c r="Y424" s="312"/>
      <c r="Z424" s="113">
        <f t="shared" si="51"/>
        <v>112</v>
      </c>
    </row>
    <row r="425" spans="1:26" s="244" customFormat="1" hidden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6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7"/>
        <v>4.9989999999999997</v>
      </c>
      <c r="S425" s="5">
        <v>514.89699999999993</v>
      </c>
      <c r="T425" s="312">
        <f t="shared" si="48"/>
        <v>559.88799999999992</v>
      </c>
      <c r="U425" s="15">
        <f t="shared" si="49"/>
        <v>44.990999999999985</v>
      </c>
      <c r="V425" s="312">
        <f t="shared" si="50"/>
        <v>40.992000000000075</v>
      </c>
      <c r="W425" s="244">
        <v>11040</v>
      </c>
      <c r="X425" s="311"/>
      <c r="Y425" s="312"/>
      <c r="Z425" s="113">
        <f t="shared" si="51"/>
        <v>112</v>
      </c>
    </row>
    <row r="426" spans="1:26" s="244" customFormat="1" hidden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6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7"/>
        <v>4.9989999999999997</v>
      </c>
      <c r="S426" s="5">
        <v>514.89699999999993</v>
      </c>
      <c r="T426" s="312">
        <f t="shared" si="48"/>
        <v>559.88799999999992</v>
      </c>
      <c r="U426" s="15">
        <f t="shared" si="49"/>
        <v>44.990999999999985</v>
      </c>
      <c r="V426" s="312">
        <f t="shared" si="50"/>
        <v>40.992000000000075</v>
      </c>
      <c r="W426" s="244">
        <v>11040</v>
      </c>
      <c r="X426" s="311"/>
      <c r="Y426" s="312"/>
      <c r="Z426" s="113">
        <f t="shared" si="51"/>
        <v>112</v>
      </c>
    </row>
    <row r="427" spans="1:26" s="244" customFormat="1" hidden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6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7"/>
        <v>4.9989999999999997</v>
      </c>
      <c r="S427" s="5">
        <v>514.89699999999993</v>
      </c>
      <c r="T427" s="312">
        <f t="shared" si="48"/>
        <v>559.88799999999992</v>
      </c>
      <c r="U427" s="15">
        <f t="shared" si="49"/>
        <v>44.990999999999985</v>
      </c>
      <c r="V427" s="312">
        <f t="shared" si="50"/>
        <v>40.992000000000075</v>
      </c>
      <c r="W427" s="244">
        <v>11040</v>
      </c>
      <c r="X427" s="311"/>
      <c r="Y427" s="312"/>
      <c r="Z427" s="113">
        <f t="shared" si="51"/>
        <v>112</v>
      </c>
    </row>
    <row r="428" spans="1:26" s="244" customFormat="1" hidden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6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7"/>
        <v>4.9989999999999997</v>
      </c>
      <c r="S428" s="5">
        <v>514.89699999999993</v>
      </c>
      <c r="T428" s="312">
        <f t="shared" si="48"/>
        <v>559.88799999999992</v>
      </c>
      <c r="U428" s="15">
        <f t="shared" si="49"/>
        <v>44.990999999999985</v>
      </c>
      <c r="V428" s="312">
        <f t="shared" si="50"/>
        <v>40.992000000000075</v>
      </c>
      <c r="W428" s="244">
        <v>11040</v>
      </c>
      <c r="X428" s="311"/>
      <c r="Y428" s="312"/>
      <c r="Z428" s="113">
        <f t="shared" si="51"/>
        <v>112</v>
      </c>
    </row>
    <row r="429" spans="1:26" s="244" customFormat="1" hidden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6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7"/>
        <v>4.9989999999999997</v>
      </c>
      <c r="S429" s="5">
        <v>514.89699999999993</v>
      </c>
      <c r="T429" s="312">
        <f t="shared" si="48"/>
        <v>559.88799999999992</v>
      </c>
      <c r="U429" s="15">
        <f t="shared" si="49"/>
        <v>44.990999999999985</v>
      </c>
      <c r="V429" s="312">
        <f t="shared" si="50"/>
        <v>40.992000000000075</v>
      </c>
      <c r="W429" s="244">
        <v>11040</v>
      </c>
      <c r="X429" s="311"/>
      <c r="Y429" s="312"/>
      <c r="Z429" s="113">
        <f t="shared" si="51"/>
        <v>112</v>
      </c>
    </row>
    <row r="430" spans="1:26" s="244" customFormat="1" hidden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6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7"/>
        <v>4.9989999999999997</v>
      </c>
      <c r="S430" s="5">
        <v>514.89699999999993</v>
      </c>
      <c r="T430" s="312">
        <f t="shared" si="48"/>
        <v>559.88799999999992</v>
      </c>
      <c r="U430" s="15">
        <f t="shared" si="49"/>
        <v>44.990999999999985</v>
      </c>
      <c r="V430" s="312">
        <f t="shared" si="50"/>
        <v>40.992000000000075</v>
      </c>
      <c r="W430" s="244">
        <v>11040</v>
      </c>
      <c r="X430" s="311"/>
      <c r="Y430" s="312"/>
      <c r="Z430" s="113">
        <f t="shared" si="51"/>
        <v>112</v>
      </c>
    </row>
    <row r="431" spans="1:26" s="244" customFormat="1" hidden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6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7"/>
        <v>58.252666666666663</v>
      </c>
      <c r="S431" s="5">
        <v>6000.0246666666662</v>
      </c>
      <c r="T431" s="312">
        <f t="shared" si="48"/>
        <v>6524.2986666666666</v>
      </c>
      <c r="U431" s="15">
        <f t="shared" si="49"/>
        <v>524.27400000000034</v>
      </c>
      <c r="V431" s="312">
        <f t="shared" si="50"/>
        <v>467.02133333333313</v>
      </c>
      <c r="W431" s="244">
        <v>11040</v>
      </c>
      <c r="X431" s="311"/>
      <c r="Y431" s="312"/>
      <c r="Z431" s="113">
        <f t="shared" si="51"/>
        <v>112</v>
      </c>
    </row>
    <row r="432" spans="1:26" s="244" customFormat="1" hidden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6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7"/>
        <v>58.252666666666663</v>
      </c>
      <c r="S432" s="5">
        <v>6000.0246666666662</v>
      </c>
      <c r="T432" s="312">
        <f t="shared" si="48"/>
        <v>6524.2986666666666</v>
      </c>
      <c r="U432" s="15">
        <f t="shared" si="49"/>
        <v>524.27400000000034</v>
      </c>
      <c r="V432" s="312">
        <f t="shared" si="50"/>
        <v>467.02133333333313</v>
      </c>
      <c r="W432" s="244">
        <v>11040</v>
      </c>
      <c r="X432" s="311"/>
      <c r="Y432" s="312"/>
      <c r="Z432" s="113">
        <f t="shared" si="51"/>
        <v>112</v>
      </c>
    </row>
    <row r="433" spans="1:26" s="244" customFormat="1" hidden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6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7"/>
        <v>50.616000000000007</v>
      </c>
      <c r="S433" s="5">
        <v>5213.4480000000003</v>
      </c>
      <c r="T433" s="312">
        <f t="shared" si="48"/>
        <v>5668.9920000000011</v>
      </c>
      <c r="U433" s="15">
        <f t="shared" si="49"/>
        <v>455.54400000000078</v>
      </c>
      <c r="V433" s="312">
        <f t="shared" si="50"/>
        <v>405.92799999999897</v>
      </c>
      <c r="W433" s="244">
        <v>11040</v>
      </c>
      <c r="X433" s="311"/>
      <c r="Y433" s="312"/>
      <c r="Z433" s="113">
        <f t="shared" si="51"/>
        <v>112</v>
      </c>
    </row>
    <row r="434" spans="1:26" s="244" customFormat="1" hidden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6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7"/>
        <v>50.616000000000007</v>
      </c>
      <c r="S434" s="5">
        <v>5213.4480000000003</v>
      </c>
      <c r="T434" s="312">
        <f t="shared" si="48"/>
        <v>5668.9920000000011</v>
      </c>
      <c r="U434" s="15">
        <f t="shared" si="49"/>
        <v>455.54400000000078</v>
      </c>
      <c r="V434" s="312">
        <f t="shared" si="50"/>
        <v>405.92799999999897</v>
      </c>
      <c r="W434" s="244">
        <v>11040</v>
      </c>
      <c r="X434" s="311"/>
      <c r="Y434" s="312"/>
      <c r="Z434" s="113">
        <f t="shared" si="51"/>
        <v>112</v>
      </c>
    </row>
    <row r="435" spans="1:26" s="244" customFormat="1" hidden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6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7"/>
        <v>50.616000000000007</v>
      </c>
      <c r="S435" s="5">
        <v>5213.4480000000003</v>
      </c>
      <c r="T435" s="312">
        <f t="shared" si="48"/>
        <v>5668.9920000000011</v>
      </c>
      <c r="U435" s="15">
        <f t="shared" si="49"/>
        <v>455.54400000000078</v>
      </c>
      <c r="V435" s="312">
        <f t="shared" si="50"/>
        <v>405.92799999999897</v>
      </c>
      <c r="W435" s="244">
        <v>11040</v>
      </c>
      <c r="X435" s="311"/>
      <c r="Y435" s="312"/>
      <c r="Z435" s="113">
        <f t="shared" si="51"/>
        <v>112</v>
      </c>
    </row>
    <row r="436" spans="1:26" s="244" customFormat="1" hidden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6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7"/>
        <v>50.616000000000007</v>
      </c>
      <c r="S436" s="5">
        <v>5213.4480000000003</v>
      </c>
      <c r="T436" s="312">
        <f t="shared" si="48"/>
        <v>5668.9920000000011</v>
      </c>
      <c r="U436" s="15">
        <f t="shared" si="49"/>
        <v>455.54400000000078</v>
      </c>
      <c r="V436" s="312">
        <f t="shared" si="50"/>
        <v>405.92799999999897</v>
      </c>
      <c r="W436" s="244">
        <v>11040</v>
      </c>
      <c r="X436" s="311"/>
      <c r="Y436" s="312"/>
      <c r="Z436" s="113">
        <f t="shared" si="51"/>
        <v>112</v>
      </c>
    </row>
    <row r="437" spans="1:26" s="244" customFormat="1" hidden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6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7"/>
        <v>50.616000000000007</v>
      </c>
      <c r="S437" s="5">
        <v>5213.4480000000003</v>
      </c>
      <c r="T437" s="312">
        <f t="shared" si="48"/>
        <v>5668.9920000000011</v>
      </c>
      <c r="U437" s="15">
        <f t="shared" si="49"/>
        <v>455.54400000000078</v>
      </c>
      <c r="V437" s="312">
        <f t="shared" si="50"/>
        <v>405.92799999999897</v>
      </c>
      <c r="W437" s="244">
        <v>11040</v>
      </c>
      <c r="X437" s="311"/>
      <c r="Y437" s="312"/>
      <c r="Z437" s="113">
        <f t="shared" si="51"/>
        <v>112</v>
      </c>
    </row>
    <row r="438" spans="1:26" s="244" customFormat="1" hidden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6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7"/>
        <v>0.18499999999999997</v>
      </c>
      <c r="S438" s="5">
        <v>19.054999999999996</v>
      </c>
      <c r="T438" s="312">
        <f t="shared" si="48"/>
        <v>20.719999999999995</v>
      </c>
      <c r="U438" s="15">
        <f t="shared" si="49"/>
        <v>1.6649999999999991</v>
      </c>
      <c r="V438" s="312">
        <f t="shared" si="50"/>
        <v>2.480000000000004</v>
      </c>
      <c r="W438" s="244">
        <v>11040</v>
      </c>
      <c r="X438" s="311"/>
      <c r="Y438" s="312"/>
      <c r="Z438" s="113">
        <f t="shared" si="51"/>
        <v>112</v>
      </c>
    </row>
    <row r="439" spans="1:26" s="244" customFormat="1" hidden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52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53">(((N439)-1)/10)/12</f>
        <v>0.18499999999999997</v>
      </c>
      <c r="S439" s="5">
        <v>19.054999999999996</v>
      </c>
      <c r="T439" s="312">
        <f t="shared" ref="T439:T502" si="54">Z439*R439</f>
        <v>20.719999999999995</v>
      </c>
      <c r="U439" s="15">
        <f t="shared" ref="U439:U502" si="55">T439-S439</f>
        <v>1.6649999999999991</v>
      </c>
      <c r="V439" s="312">
        <f t="shared" ref="V439:V502" si="56">N439-T439</f>
        <v>2.480000000000004</v>
      </c>
      <c r="W439" s="244">
        <v>11040</v>
      </c>
      <c r="X439" s="311"/>
      <c r="Y439" s="312"/>
      <c r="Z439" s="113">
        <f t="shared" ref="Z439:Z502" si="57">IF((DATEDIF(G439,Z$4,"m"))&gt;=120,120,(DATEDIF(G439,Z$4,"m")))</f>
        <v>112</v>
      </c>
    </row>
    <row r="440" spans="1:26" s="244" customFormat="1" hidden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53"/>
        <v>0.18499999999999997</v>
      </c>
      <c r="S440" s="5">
        <v>19.054999999999996</v>
      </c>
      <c r="T440" s="312">
        <f t="shared" si="54"/>
        <v>20.719999999999995</v>
      </c>
      <c r="U440" s="15">
        <f t="shared" si="55"/>
        <v>1.6649999999999991</v>
      </c>
      <c r="V440" s="312">
        <f t="shared" si="56"/>
        <v>2.480000000000004</v>
      </c>
      <c r="W440" s="244">
        <v>11040</v>
      </c>
      <c r="X440" s="311"/>
      <c r="Y440" s="312"/>
      <c r="Z440" s="113">
        <f t="shared" si="57"/>
        <v>112</v>
      </c>
    </row>
    <row r="441" spans="1:26" s="244" customFormat="1" hidden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53"/>
        <v>0.18499999999999997</v>
      </c>
      <c r="S441" s="5">
        <v>19.054999999999996</v>
      </c>
      <c r="T441" s="312">
        <f t="shared" si="54"/>
        <v>20.719999999999995</v>
      </c>
      <c r="U441" s="15">
        <f t="shared" si="55"/>
        <v>1.6649999999999991</v>
      </c>
      <c r="V441" s="312">
        <f t="shared" si="56"/>
        <v>2.480000000000004</v>
      </c>
      <c r="W441" s="244">
        <v>11040</v>
      </c>
      <c r="X441" s="311"/>
      <c r="Y441" s="312"/>
      <c r="Z441" s="113">
        <f t="shared" si="57"/>
        <v>112</v>
      </c>
    </row>
    <row r="442" spans="1:26" s="244" customFormat="1" hidden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53"/>
        <v>0.18499999999999997</v>
      </c>
      <c r="S442" s="5">
        <v>19.054999999999996</v>
      </c>
      <c r="T442" s="312">
        <f t="shared" si="54"/>
        <v>20.719999999999995</v>
      </c>
      <c r="U442" s="15">
        <f t="shared" si="55"/>
        <v>1.6649999999999991</v>
      </c>
      <c r="V442" s="312">
        <f t="shared" si="56"/>
        <v>2.480000000000004</v>
      </c>
      <c r="W442" s="244">
        <v>11040</v>
      </c>
      <c r="X442" s="311"/>
      <c r="Y442" s="312"/>
      <c r="Z442" s="113">
        <f t="shared" si="57"/>
        <v>112</v>
      </c>
    </row>
    <row r="443" spans="1:26" s="244" customFormat="1" hidden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53"/>
        <v>0.18499999999999997</v>
      </c>
      <c r="S443" s="5">
        <v>19.054999999999996</v>
      </c>
      <c r="T443" s="312">
        <f t="shared" si="54"/>
        <v>20.719999999999995</v>
      </c>
      <c r="U443" s="15">
        <f t="shared" si="55"/>
        <v>1.6649999999999991</v>
      </c>
      <c r="V443" s="312">
        <f t="shared" si="56"/>
        <v>2.480000000000004</v>
      </c>
      <c r="W443" s="244">
        <v>11040</v>
      </c>
      <c r="X443" s="311"/>
      <c r="Y443" s="312"/>
      <c r="Z443" s="113">
        <f t="shared" si="57"/>
        <v>112</v>
      </c>
    </row>
    <row r="444" spans="1:26" s="244" customFormat="1" hidden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53"/>
        <v>0.18499999999999997</v>
      </c>
      <c r="S444" s="5">
        <v>19.054999999999996</v>
      </c>
      <c r="T444" s="312">
        <f t="shared" si="54"/>
        <v>20.719999999999995</v>
      </c>
      <c r="U444" s="15">
        <f t="shared" si="55"/>
        <v>1.6649999999999991</v>
      </c>
      <c r="V444" s="312">
        <f t="shared" si="56"/>
        <v>2.480000000000004</v>
      </c>
      <c r="W444" s="244">
        <v>11040</v>
      </c>
      <c r="X444" s="311"/>
      <c r="Y444" s="312"/>
      <c r="Z444" s="113">
        <f t="shared" si="57"/>
        <v>112</v>
      </c>
    </row>
    <row r="445" spans="1:26" s="244" customFormat="1" hidden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53"/>
        <v>0.18499999999999997</v>
      </c>
      <c r="S445" s="5">
        <v>19.054999999999996</v>
      </c>
      <c r="T445" s="312">
        <f t="shared" si="54"/>
        <v>20.719999999999995</v>
      </c>
      <c r="U445" s="15">
        <f t="shared" si="55"/>
        <v>1.6649999999999991</v>
      </c>
      <c r="V445" s="312">
        <f t="shared" si="56"/>
        <v>2.480000000000004</v>
      </c>
      <c r="W445" s="244">
        <v>11040</v>
      </c>
      <c r="X445" s="311"/>
      <c r="Y445" s="312"/>
      <c r="Z445" s="113">
        <f t="shared" si="57"/>
        <v>112</v>
      </c>
    </row>
    <row r="446" spans="1:26" s="244" customFormat="1" hidden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53"/>
        <v>0.18499999999999997</v>
      </c>
      <c r="S446" s="5">
        <v>19.054999999999996</v>
      </c>
      <c r="T446" s="312">
        <f t="shared" si="54"/>
        <v>20.719999999999995</v>
      </c>
      <c r="U446" s="15">
        <f t="shared" si="55"/>
        <v>1.6649999999999991</v>
      </c>
      <c r="V446" s="312">
        <f t="shared" si="56"/>
        <v>2.480000000000004</v>
      </c>
      <c r="W446" s="244">
        <v>11040</v>
      </c>
      <c r="X446" s="311"/>
      <c r="Y446" s="312"/>
      <c r="Z446" s="113">
        <f t="shared" si="57"/>
        <v>112</v>
      </c>
    </row>
    <row r="447" spans="1:26" s="244" customFormat="1" hidden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53"/>
        <v>0.18499999999999997</v>
      </c>
      <c r="S447" s="5">
        <v>19.054999999999996</v>
      </c>
      <c r="T447" s="312">
        <f t="shared" si="54"/>
        <v>20.719999999999995</v>
      </c>
      <c r="U447" s="15">
        <f t="shared" si="55"/>
        <v>1.6649999999999991</v>
      </c>
      <c r="V447" s="312">
        <f t="shared" si="56"/>
        <v>2.480000000000004</v>
      </c>
      <c r="W447" s="244">
        <v>11040</v>
      </c>
      <c r="X447" s="311"/>
      <c r="Y447" s="312"/>
      <c r="Z447" s="113">
        <f t="shared" si="57"/>
        <v>112</v>
      </c>
    </row>
    <row r="448" spans="1:26" s="244" customFormat="1" hidden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53"/>
        <v>0.18499999999999997</v>
      </c>
      <c r="S448" s="5">
        <v>19.054999999999996</v>
      </c>
      <c r="T448" s="312">
        <f t="shared" si="54"/>
        <v>20.719999999999995</v>
      </c>
      <c r="U448" s="15">
        <f t="shared" si="55"/>
        <v>1.6649999999999991</v>
      </c>
      <c r="V448" s="312">
        <f t="shared" si="56"/>
        <v>2.480000000000004</v>
      </c>
      <c r="W448" s="244">
        <v>11040</v>
      </c>
      <c r="X448" s="311"/>
      <c r="Y448" s="312"/>
      <c r="Z448" s="113">
        <f t="shared" si="57"/>
        <v>112</v>
      </c>
    </row>
    <row r="449" spans="1:26" s="244" customFormat="1" hidden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53"/>
        <v>0.18499999999999997</v>
      </c>
      <c r="S449" s="5">
        <v>19.054999999999996</v>
      </c>
      <c r="T449" s="312">
        <f t="shared" si="54"/>
        <v>20.719999999999995</v>
      </c>
      <c r="U449" s="15">
        <f t="shared" si="55"/>
        <v>1.6649999999999991</v>
      </c>
      <c r="V449" s="312">
        <f t="shared" si="56"/>
        <v>2.480000000000004</v>
      </c>
      <c r="W449" s="244">
        <v>11040</v>
      </c>
      <c r="X449" s="311"/>
      <c r="Y449" s="312"/>
      <c r="Z449" s="113">
        <f t="shared" si="57"/>
        <v>112</v>
      </c>
    </row>
    <row r="450" spans="1:26" s="244" customFormat="1" hidden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53"/>
        <v>0.18499999999999997</v>
      </c>
      <c r="S450" s="5">
        <v>19.054999999999996</v>
      </c>
      <c r="T450" s="312">
        <f t="shared" si="54"/>
        <v>20.719999999999995</v>
      </c>
      <c r="U450" s="15">
        <f t="shared" si="55"/>
        <v>1.6649999999999991</v>
      </c>
      <c r="V450" s="312">
        <f t="shared" si="56"/>
        <v>2.480000000000004</v>
      </c>
      <c r="W450" s="244">
        <v>11040</v>
      </c>
      <c r="X450" s="311"/>
      <c r="Y450" s="312"/>
      <c r="Z450" s="113">
        <f t="shared" si="57"/>
        <v>112</v>
      </c>
    </row>
    <row r="451" spans="1:26" s="244" customFormat="1" hidden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53"/>
        <v>0.18499999999999997</v>
      </c>
      <c r="S451" s="5">
        <v>19.054999999999996</v>
      </c>
      <c r="T451" s="312">
        <f t="shared" si="54"/>
        <v>20.719999999999995</v>
      </c>
      <c r="U451" s="15">
        <f t="shared" si="55"/>
        <v>1.6649999999999991</v>
      </c>
      <c r="V451" s="312">
        <f t="shared" si="56"/>
        <v>2.480000000000004</v>
      </c>
      <c r="W451" s="244">
        <v>11040</v>
      </c>
      <c r="X451" s="311"/>
      <c r="Y451" s="312"/>
      <c r="Z451" s="113">
        <f t="shared" si="57"/>
        <v>112</v>
      </c>
    </row>
    <row r="452" spans="1:26" s="244" customFormat="1" hidden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53"/>
        <v>0.18499999999999997</v>
      </c>
      <c r="S452" s="5">
        <v>19.054999999999996</v>
      </c>
      <c r="T452" s="312">
        <f t="shared" si="54"/>
        <v>20.719999999999995</v>
      </c>
      <c r="U452" s="15">
        <f t="shared" si="55"/>
        <v>1.6649999999999991</v>
      </c>
      <c r="V452" s="312">
        <f t="shared" si="56"/>
        <v>2.480000000000004</v>
      </c>
      <c r="W452" s="244">
        <v>11040</v>
      </c>
      <c r="X452" s="311"/>
      <c r="Y452" s="312"/>
      <c r="Z452" s="113">
        <f t="shared" si="57"/>
        <v>112</v>
      </c>
    </row>
    <row r="453" spans="1:26" s="244" customFormat="1" hidden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53"/>
        <v>0.18499999999999997</v>
      </c>
      <c r="S453" s="5">
        <v>19.054999999999996</v>
      </c>
      <c r="T453" s="312">
        <f t="shared" si="54"/>
        <v>20.719999999999995</v>
      </c>
      <c r="U453" s="15">
        <f t="shared" si="55"/>
        <v>1.6649999999999991</v>
      </c>
      <c r="V453" s="312">
        <f t="shared" si="56"/>
        <v>2.480000000000004</v>
      </c>
      <c r="W453" s="244">
        <v>11040</v>
      </c>
      <c r="X453" s="311"/>
      <c r="Y453" s="312"/>
      <c r="Z453" s="113">
        <f t="shared" si="57"/>
        <v>112</v>
      </c>
    </row>
    <row r="454" spans="1:26" s="244" customFormat="1" hidden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53"/>
        <v>0.18499999999999997</v>
      </c>
      <c r="S454" s="5">
        <v>19.054999999999996</v>
      </c>
      <c r="T454" s="312">
        <f t="shared" si="54"/>
        <v>20.719999999999995</v>
      </c>
      <c r="U454" s="15">
        <f t="shared" si="55"/>
        <v>1.6649999999999991</v>
      </c>
      <c r="V454" s="312">
        <f t="shared" si="56"/>
        <v>2.480000000000004</v>
      </c>
      <c r="W454" s="244">
        <v>11040</v>
      </c>
      <c r="X454" s="311"/>
      <c r="Y454" s="312"/>
      <c r="Z454" s="113">
        <f t="shared" si="57"/>
        <v>112</v>
      </c>
    </row>
    <row r="455" spans="1:26" s="244" customFormat="1" hidden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53"/>
        <v>0.18499999999999997</v>
      </c>
      <c r="S455" s="5">
        <v>19.054999999999996</v>
      </c>
      <c r="T455" s="312">
        <f t="shared" si="54"/>
        <v>20.719999999999995</v>
      </c>
      <c r="U455" s="15">
        <f t="shared" si="55"/>
        <v>1.6649999999999991</v>
      </c>
      <c r="V455" s="312">
        <f t="shared" si="56"/>
        <v>2.480000000000004</v>
      </c>
      <c r="W455" s="244">
        <v>11040</v>
      </c>
      <c r="X455" s="311"/>
      <c r="Y455" s="312"/>
      <c r="Z455" s="113">
        <f t="shared" si="57"/>
        <v>112</v>
      </c>
    </row>
    <row r="456" spans="1:26" s="244" customFormat="1" hidden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3"/>
        <v>0.18499999999999997</v>
      </c>
      <c r="S456" s="5">
        <v>19.054999999999996</v>
      </c>
      <c r="T456" s="312">
        <f t="shared" si="54"/>
        <v>20.719999999999995</v>
      </c>
      <c r="U456" s="15">
        <f t="shared" si="55"/>
        <v>1.6649999999999991</v>
      </c>
      <c r="V456" s="312">
        <f t="shared" si="56"/>
        <v>2.480000000000004</v>
      </c>
      <c r="W456" s="244">
        <v>11040</v>
      </c>
      <c r="X456" s="311"/>
      <c r="Y456" s="312"/>
      <c r="Z456" s="113">
        <f t="shared" si="57"/>
        <v>112</v>
      </c>
    </row>
    <row r="457" spans="1:26" s="244" customFormat="1" hidden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3"/>
        <v>0.18499999999999997</v>
      </c>
      <c r="S457" s="5">
        <v>19.054999999999996</v>
      </c>
      <c r="T457" s="312">
        <f t="shared" si="54"/>
        <v>20.719999999999995</v>
      </c>
      <c r="U457" s="15">
        <f t="shared" si="55"/>
        <v>1.6649999999999991</v>
      </c>
      <c r="V457" s="312">
        <f t="shared" si="56"/>
        <v>2.480000000000004</v>
      </c>
      <c r="W457" s="244">
        <v>11040</v>
      </c>
      <c r="X457" s="311"/>
      <c r="Y457" s="312"/>
      <c r="Z457" s="113">
        <f t="shared" si="57"/>
        <v>112</v>
      </c>
    </row>
    <row r="458" spans="1:26" s="244" customFormat="1" hidden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3"/>
        <v>0.18499999999999997</v>
      </c>
      <c r="S458" s="5">
        <v>19.054999999999996</v>
      </c>
      <c r="T458" s="312">
        <f t="shared" si="54"/>
        <v>20.719999999999995</v>
      </c>
      <c r="U458" s="15">
        <f t="shared" si="55"/>
        <v>1.6649999999999991</v>
      </c>
      <c r="V458" s="312">
        <f t="shared" si="56"/>
        <v>2.480000000000004</v>
      </c>
      <c r="W458" s="244">
        <v>11040</v>
      </c>
      <c r="X458" s="311"/>
      <c r="Y458" s="312"/>
      <c r="Z458" s="113">
        <f t="shared" si="57"/>
        <v>112</v>
      </c>
    </row>
    <row r="459" spans="1:26" s="244" customFormat="1" hidden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3"/>
        <v>0.18499999999999997</v>
      </c>
      <c r="S459" s="5">
        <v>19.054999999999996</v>
      </c>
      <c r="T459" s="312">
        <f t="shared" si="54"/>
        <v>20.719999999999995</v>
      </c>
      <c r="U459" s="15">
        <f t="shared" si="55"/>
        <v>1.6649999999999991</v>
      </c>
      <c r="V459" s="312">
        <f t="shared" si="56"/>
        <v>2.480000000000004</v>
      </c>
      <c r="W459" s="244">
        <v>11040</v>
      </c>
      <c r="X459" s="311"/>
      <c r="Y459" s="312"/>
      <c r="Z459" s="113">
        <f t="shared" si="57"/>
        <v>112</v>
      </c>
    </row>
    <row r="460" spans="1:26" s="244" customFormat="1" hidden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3"/>
        <v>0.18499999999999997</v>
      </c>
      <c r="S460" s="5">
        <v>19.054999999999996</v>
      </c>
      <c r="T460" s="312">
        <f t="shared" si="54"/>
        <v>20.719999999999995</v>
      </c>
      <c r="U460" s="15">
        <f t="shared" si="55"/>
        <v>1.6649999999999991</v>
      </c>
      <c r="V460" s="312">
        <f t="shared" si="56"/>
        <v>2.480000000000004</v>
      </c>
      <c r="W460" s="244">
        <v>11040</v>
      </c>
      <c r="X460" s="311"/>
      <c r="Y460" s="312"/>
      <c r="Z460" s="113">
        <f t="shared" si="57"/>
        <v>112</v>
      </c>
    </row>
    <row r="461" spans="1:26" s="244" customFormat="1" hidden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3"/>
        <v>0.18499999999999997</v>
      </c>
      <c r="S461" s="5">
        <v>19.054999999999996</v>
      </c>
      <c r="T461" s="312">
        <f t="shared" si="54"/>
        <v>20.719999999999995</v>
      </c>
      <c r="U461" s="15">
        <f t="shared" si="55"/>
        <v>1.6649999999999991</v>
      </c>
      <c r="V461" s="312">
        <f t="shared" si="56"/>
        <v>2.480000000000004</v>
      </c>
      <c r="W461" s="244">
        <v>11040</v>
      </c>
      <c r="X461" s="311"/>
      <c r="Y461" s="312"/>
      <c r="Z461" s="113">
        <f t="shared" si="57"/>
        <v>112</v>
      </c>
    </row>
    <row r="462" spans="1:26" s="244" customFormat="1" hidden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3"/>
        <v>0.18499999999999997</v>
      </c>
      <c r="S462" s="5">
        <v>19.054999999999996</v>
      </c>
      <c r="T462" s="312">
        <f t="shared" si="54"/>
        <v>20.719999999999995</v>
      </c>
      <c r="U462" s="15">
        <f t="shared" si="55"/>
        <v>1.6649999999999991</v>
      </c>
      <c r="V462" s="312">
        <f t="shared" si="56"/>
        <v>2.480000000000004</v>
      </c>
      <c r="W462" s="244">
        <v>11040</v>
      </c>
      <c r="X462" s="311"/>
      <c r="Y462" s="312"/>
      <c r="Z462" s="113">
        <f t="shared" si="57"/>
        <v>112</v>
      </c>
    </row>
    <row r="463" spans="1:26" s="244" customFormat="1" hidden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3"/>
        <v>0.18499999999999997</v>
      </c>
      <c r="S463" s="5">
        <v>19.054999999999996</v>
      </c>
      <c r="T463" s="312">
        <f t="shared" si="54"/>
        <v>20.719999999999995</v>
      </c>
      <c r="U463" s="15">
        <f t="shared" si="55"/>
        <v>1.6649999999999991</v>
      </c>
      <c r="V463" s="312">
        <f t="shared" si="56"/>
        <v>2.480000000000004</v>
      </c>
      <c r="W463" s="244">
        <v>11040</v>
      </c>
      <c r="X463" s="311"/>
      <c r="Y463" s="312"/>
      <c r="Z463" s="113">
        <f t="shared" si="57"/>
        <v>112</v>
      </c>
    </row>
    <row r="464" spans="1:26" s="244" customFormat="1" hidden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52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3"/>
        <v>0.18499999999999997</v>
      </c>
      <c r="S464" s="5">
        <v>19.054999999999996</v>
      </c>
      <c r="T464" s="312">
        <f t="shared" si="54"/>
        <v>20.719999999999995</v>
      </c>
      <c r="U464" s="15">
        <f t="shared" si="55"/>
        <v>1.6649999999999991</v>
      </c>
      <c r="V464" s="312">
        <f t="shared" si="56"/>
        <v>2.480000000000004</v>
      </c>
      <c r="W464" s="244">
        <v>11040</v>
      </c>
      <c r="X464" s="311"/>
      <c r="Y464" s="312"/>
      <c r="Z464" s="113">
        <f t="shared" si="57"/>
        <v>112</v>
      </c>
    </row>
    <row r="465" spans="1:26" s="244" customFormat="1" hidden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52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3"/>
        <v>0.18499999999999997</v>
      </c>
      <c r="S465" s="5">
        <v>19.054999999999996</v>
      </c>
      <c r="T465" s="312">
        <f t="shared" si="54"/>
        <v>20.719999999999995</v>
      </c>
      <c r="U465" s="15">
        <f t="shared" si="55"/>
        <v>1.6649999999999991</v>
      </c>
      <c r="V465" s="312">
        <f t="shared" si="56"/>
        <v>2.480000000000004</v>
      </c>
      <c r="W465" s="244">
        <v>11040</v>
      </c>
      <c r="X465" s="311"/>
      <c r="Y465" s="312"/>
      <c r="Z465" s="113">
        <f t="shared" si="57"/>
        <v>112</v>
      </c>
    </row>
    <row r="466" spans="1:26" s="244" customFormat="1" hidden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52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3"/>
        <v>0.18499999999999997</v>
      </c>
      <c r="S466" s="5">
        <v>19.054999999999996</v>
      </c>
      <c r="T466" s="312">
        <f t="shared" si="54"/>
        <v>20.719999999999995</v>
      </c>
      <c r="U466" s="15">
        <f t="shared" si="55"/>
        <v>1.6649999999999991</v>
      </c>
      <c r="V466" s="312">
        <f t="shared" si="56"/>
        <v>2.480000000000004</v>
      </c>
      <c r="W466" s="244">
        <v>11040</v>
      </c>
      <c r="X466" s="311"/>
      <c r="Y466" s="312"/>
      <c r="Z466" s="113">
        <f t="shared" si="57"/>
        <v>112</v>
      </c>
    </row>
    <row r="467" spans="1:26" s="244" customFormat="1" hidden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52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3"/>
        <v>0.18499999999999997</v>
      </c>
      <c r="S467" s="5">
        <v>19.054999999999996</v>
      </c>
      <c r="T467" s="312">
        <f t="shared" si="54"/>
        <v>20.719999999999995</v>
      </c>
      <c r="U467" s="15">
        <f t="shared" si="55"/>
        <v>1.6649999999999991</v>
      </c>
      <c r="V467" s="312">
        <f t="shared" si="56"/>
        <v>2.480000000000004</v>
      </c>
      <c r="W467" s="244">
        <v>11040</v>
      </c>
      <c r="X467" s="311"/>
      <c r="Y467" s="312"/>
      <c r="Z467" s="113">
        <f t="shared" si="57"/>
        <v>112</v>
      </c>
    </row>
    <row r="468" spans="1:26" s="244" customFormat="1" hidden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52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3"/>
        <v>0.18499999999999997</v>
      </c>
      <c r="S468" s="5">
        <v>19.054999999999996</v>
      </c>
      <c r="T468" s="312">
        <f t="shared" si="54"/>
        <v>20.719999999999995</v>
      </c>
      <c r="U468" s="15">
        <f t="shared" si="55"/>
        <v>1.6649999999999991</v>
      </c>
      <c r="V468" s="312">
        <f t="shared" si="56"/>
        <v>2.480000000000004</v>
      </c>
      <c r="W468" s="244">
        <v>11040</v>
      </c>
      <c r="X468" s="311"/>
      <c r="Y468" s="312"/>
      <c r="Z468" s="113">
        <f t="shared" si="57"/>
        <v>112</v>
      </c>
    </row>
    <row r="469" spans="1:26" s="244" customFormat="1" hidden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52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3"/>
        <v>0.18499999999999997</v>
      </c>
      <c r="S469" s="5">
        <v>19.054999999999996</v>
      </c>
      <c r="T469" s="312">
        <f t="shared" si="54"/>
        <v>20.719999999999995</v>
      </c>
      <c r="U469" s="15">
        <f t="shared" si="55"/>
        <v>1.6649999999999991</v>
      </c>
      <c r="V469" s="312">
        <f t="shared" si="56"/>
        <v>2.480000000000004</v>
      </c>
      <c r="W469" s="244">
        <v>11040</v>
      </c>
      <c r="X469" s="311"/>
      <c r="Y469" s="312"/>
      <c r="Z469" s="113">
        <f t="shared" si="57"/>
        <v>112</v>
      </c>
    </row>
    <row r="470" spans="1:26" s="244" customFormat="1" hidden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52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3"/>
        <v>0.18499999999999997</v>
      </c>
      <c r="S470" s="5">
        <v>19.054999999999996</v>
      </c>
      <c r="T470" s="312">
        <f t="shared" si="54"/>
        <v>20.719999999999995</v>
      </c>
      <c r="U470" s="15">
        <f t="shared" si="55"/>
        <v>1.6649999999999991</v>
      </c>
      <c r="V470" s="312">
        <f t="shared" si="56"/>
        <v>2.480000000000004</v>
      </c>
      <c r="W470" s="244">
        <v>11040</v>
      </c>
      <c r="X470" s="311"/>
      <c r="Y470" s="312"/>
      <c r="Z470" s="113">
        <f t="shared" si="57"/>
        <v>112</v>
      </c>
    </row>
    <row r="471" spans="1:26" s="244" customFormat="1" hidden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52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3"/>
        <v>0.18499999999999997</v>
      </c>
      <c r="S471" s="5">
        <v>19.054999999999996</v>
      </c>
      <c r="T471" s="312">
        <f t="shared" si="54"/>
        <v>20.719999999999995</v>
      </c>
      <c r="U471" s="15">
        <f t="shared" si="55"/>
        <v>1.6649999999999991</v>
      </c>
      <c r="V471" s="312">
        <f t="shared" si="56"/>
        <v>2.480000000000004</v>
      </c>
      <c r="W471" s="244">
        <v>11040</v>
      </c>
      <c r="X471" s="311"/>
      <c r="Y471" s="312"/>
      <c r="Z471" s="113">
        <f t="shared" si="57"/>
        <v>112</v>
      </c>
    </row>
    <row r="472" spans="1:26" s="244" customFormat="1" hidden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52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3"/>
        <v>0.18499999999999997</v>
      </c>
      <c r="S472" s="5">
        <v>19.054999999999996</v>
      </c>
      <c r="T472" s="312">
        <f t="shared" si="54"/>
        <v>20.719999999999995</v>
      </c>
      <c r="U472" s="15">
        <f t="shared" si="55"/>
        <v>1.6649999999999991</v>
      </c>
      <c r="V472" s="312">
        <f t="shared" si="56"/>
        <v>2.480000000000004</v>
      </c>
      <c r="W472" s="244">
        <v>11040</v>
      </c>
      <c r="X472" s="311"/>
      <c r="Y472" s="312"/>
      <c r="Z472" s="113">
        <f t="shared" si="57"/>
        <v>112</v>
      </c>
    </row>
    <row r="473" spans="1:26" s="244" customFormat="1" hidden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52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3"/>
        <v>0.18499999999999997</v>
      </c>
      <c r="S473" s="5">
        <v>19.054999999999996</v>
      </c>
      <c r="T473" s="312">
        <f t="shared" si="54"/>
        <v>20.719999999999995</v>
      </c>
      <c r="U473" s="15">
        <f t="shared" si="55"/>
        <v>1.6649999999999991</v>
      </c>
      <c r="V473" s="312">
        <f t="shared" si="56"/>
        <v>2.480000000000004</v>
      </c>
      <c r="W473" s="244">
        <v>11040</v>
      </c>
      <c r="X473" s="311"/>
      <c r="Y473" s="312"/>
      <c r="Z473" s="113">
        <f t="shared" si="57"/>
        <v>112</v>
      </c>
    </row>
    <row r="474" spans="1:26" s="244" customFormat="1" hidden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52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3"/>
        <v>0.18499999999999997</v>
      </c>
      <c r="S474" s="5">
        <v>19.054999999999996</v>
      </c>
      <c r="T474" s="312">
        <f t="shared" si="54"/>
        <v>20.719999999999995</v>
      </c>
      <c r="U474" s="15">
        <f t="shared" si="55"/>
        <v>1.6649999999999991</v>
      </c>
      <c r="V474" s="312">
        <f t="shared" si="56"/>
        <v>2.480000000000004</v>
      </c>
      <c r="W474" s="244">
        <v>11040</v>
      </c>
      <c r="X474" s="311"/>
      <c r="Y474" s="312"/>
      <c r="Z474" s="113">
        <f t="shared" si="57"/>
        <v>112</v>
      </c>
    </row>
    <row r="475" spans="1:26" s="244" customFormat="1" hidden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52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3"/>
        <v>0.18499999999999997</v>
      </c>
      <c r="S475" s="5">
        <v>19.054999999999996</v>
      </c>
      <c r="T475" s="312">
        <f t="shared" si="54"/>
        <v>20.719999999999995</v>
      </c>
      <c r="U475" s="15">
        <f t="shared" si="55"/>
        <v>1.6649999999999991</v>
      </c>
      <c r="V475" s="312">
        <f t="shared" si="56"/>
        <v>2.480000000000004</v>
      </c>
      <c r="W475" s="244">
        <v>11040</v>
      </c>
      <c r="X475" s="311"/>
      <c r="Y475" s="312"/>
      <c r="Z475" s="113">
        <f t="shared" si="57"/>
        <v>112</v>
      </c>
    </row>
    <row r="476" spans="1:26" s="244" customFormat="1" hidden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52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3"/>
        <v>0.18499999999999997</v>
      </c>
      <c r="S476" s="5">
        <v>19.054999999999996</v>
      </c>
      <c r="T476" s="312">
        <f t="shared" si="54"/>
        <v>20.719999999999995</v>
      </c>
      <c r="U476" s="15">
        <f t="shared" si="55"/>
        <v>1.6649999999999991</v>
      </c>
      <c r="V476" s="312">
        <f t="shared" si="56"/>
        <v>2.480000000000004</v>
      </c>
      <c r="W476" s="244">
        <v>11040</v>
      </c>
      <c r="X476" s="311"/>
      <c r="Y476" s="312"/>
      <c r="Z476" s="113">
        <f t="shared" si="57"/>
        <v>112</v>
      </c>
    </row>
    <row r="477" spans="1:26" s="244" customFormat="1" hidden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52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3"/>
        <v>0.18499999999999997</v>
      </c>
      <c r="S477" s="5">
        <v>19.054999999999996</v>
      </c>
      <c r="T477" s="312">
        <f t="shared" si="54"/>
        <v>20.719999999999995</v>
      </c>
      <c r="U477" s="15">
        <f t="shared" si="55"/>
        <v>1.6649999999999991</v>
      </c>
      <c r="V477" s="312">
        <f t="shared" si="56"/>
        <v>2.480000000000004</v>
      </c>
      <c r="W477" s="244">
        <v>11040</v>
      </c>
      <c r="X477" s="311"/>
      <c r="Y477" s="312"/>
      <c r="Z477" s="113">
        <f t="shared" si="57"/>
        <v>112</v>
      </c>
    </row>
    <row r="478" spans="1:26" s="244" customFormat="1" hidden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52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3"/>
        <v>0.18499999999999997</v>
      </c>
      <c r="S478" s="5">
        <v>19.054999999999996</v>
      </c>
      <c r="T478" s="312">
        <f t="shared" si="54"/>
        <v>20.719999999999995</v>
      </c>
      <c r="U478" s="15">
        <f t="shared" si="55"/>
        <v>1.6649999999999991</v>
      </c>
      <c r="V478" s="312">
        <f t="shared" si="56"/>
        <v>2.480000000000004</v>
      </c>
      <c r="W478" s="244">
        <v>11040</v>
      </c>
      <c r="X478" s="311"/>
      <c r="Y478" s="312"/>
      <c r="Z478" s="113">
        <f t="shared" si="57"/>
        <v>112</v>
      </c>
    </row>
    <row r="479" spans="1:26" s="244" customFormat="1" hidden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52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3"/>
        <v>0.18499999999999997</v>
      </c>
      <c r="S479" s="5">
        <v>19.054999999999996</v>
      </c>
      <c r="T479" s="312">
        <f t="shared" si="54"/>
        <v>20.719999999999995</v>
      </c>
      <c r="U479" s="15">
        <f t="shared" si="55"/>
        <v>1.6649999999999991</v>
      </c>
      <c r="V479" s="312">
        <f t="shared" si="56"/>
        <v>2.480000000000004</v>
      </c>
      <c r="W479" s="244">
        <v>11040</v>
      </c>
      <c r="X479" s="311"/>
      <c r="Y479" s="312"/>
      <c r="Z479" s="113">
        <f t="shared" si="57"/>
        <v>112</v>
      </c>
    </row>
    <row r="480" spans="1:26" s="244" customFormat="1" hidden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52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3"/>
        <v>0.18499999999999997</v>
      </c>
      <c r="S480" s="5">
        <v>19.054999999999996</v>
      </c>
      <c r="T480" s="312">
        <f t="shared" si="54"/>
        <v>20.719999999999995</v>
      </c>
      <c r="U480" s="15">
        <f t="shared" si="55"/>
        <v>1.6649999999999991</v>
      </c>
      <c r="V480" s="312">
        <f t="shared" si="56"/>
        <v>2.480000000000004</v>
      </c>
      <c r="W480" s="244">
        <v>11040</v>
      </c>
      <c r="X480" s="311"/>
      <c r="Y480" s="312"/>
      <c r="Z480" s="113">
        <f t="shared" si="57"/>
        <v>112</v>
      </c>
    </row>
    <row r="481" spans="1:26" s="244" customFormat="1" hidden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52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3"/>
        <v>0.18499999999999997</v>
      </c>
      <c r="S481" s="5">
        <v>19.054999999999996</v>
      </c>
      <c r="T481" s="312">
        <f t="shared" si="54"/>
        <v>20.719999999999995</v>
      </c>
      <c r="U481" s="15">
        <f t="shared" si="55"/>
        <v>1.6649999999999991</v>
      </c>
      <c r="V481" s="312">
        <f t="shared" si="56"/>
        <v>2.480000000000004</v>
      </c>
      <c r="W481" s="244">
        <v>11040</v>
      </c>
      <c r="X481" s="311"/>
      <c r="Y481" s="312"/>
      <c r="Z481" s="113">
        <f t="shared" si="57"/>
        <v>112</v>
      </c>
    </row>
    <row r="482" spans="1:26" s="244" customFormat="1" hidden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52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3"/>
        <v>0.18499999999999997</v>
      </c>
      <c r="S482" s="5">
        <v>19.054999999999996</v>
      </c>
      <c r="T482" s="312">
        <f t="shared" si="54"/>
        <v>20.719999999999995</v>
      </c>
      <c r="U482" s="15">
        <f t="shared" si="55"/>
        <v>1.6649999999999991</v>
      </c>
      <c r="V482" s="312">
        <f t="shared" si="56"/>
        <v>2.480000000000004</v>
      </c>
      <c r="W482" s="244">
        <v>11040</v>
      </c>
      <c r="X482" s="311"/>
      <c r="Y482" s="312"/>
      <c r="Z482" s="113">
        <f t="shared" si="57"/>
        <v>112</v>
      </c>
    </row>
    <row r="483" spans="1:26" s="244" customFormat="1" hidden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52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3"/>
        <v>0.18499999999999997</v>
      </c>
      <c r="S483" s="5">
        <v>19.054999999999996</v>
      </c>
      <c r="T483" s="312">
        <f t="shared" si="54"/>
        <v>20.719999999999995</v>
      </c>
      <c r="U483" s="15">
        <f t="shared" si="55"/>
        <v>1.6649999999999991</v>
      </c>
      <c r="V483" s="312">
        <f t="shared" si="56"/>
        <v>2.480000000000004</v>
      </c>
      <c r="W483" s="244">
        <v>11040</v>
      </c>
      <c r="X483" s="311"/>
      <c r="Y483" s="312"/>
      <c r="Z483" s="113">
        <f t="shared" si="57"/>
        <v>112</v>
      </c>
    </row>
    <row r="484" spans="1:26" s="244" customFormat="1" hidden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52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3"/>
        <v>0.18499999999999997</v>
      </c>
      <c r="S484" s="5">
        <v>19.054999999999996</v>
      </c>
      <c r="T484" s="312">
        <f t="shared" si="54"/>
        <v>20.719999999999995</v>
      </c>
      <c r="U484" s="15">
        <f t="shared" si="55"/>
        <v>1.6649999999999991</v>
      </c>
      <c r="V484" s="312">
        <f t="shared" si="56"/>
        <v>2.480000000000004</v>
      </c>
      <c r="W484" s="244">
        <v>11040</v>
      </c>
      <c r="X484" s="311"/>
      <c r="Y484" s="312"/>
      <c r="Z484" s="113">
        <f t="shared" si="57"/>
        <v>112</v>
      </c>
    </row>
    <row r="485" spans="1:26" s="244" customFormat="1" hidden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52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3"/>
        <v>0.18499999999999997</v>
      </c>
      <c r="S485" s="5">
        <v>19.054999999999996</v>
      </c>
      <c r="T485" s="312">
        <f t="shared" si="54"/>
        <v>20.719999999999995</v>
      </c>
      <c r="U485" s="15">
        <f t="shared" si="55"/>
        <v>1.6649999999999991</v>
      </c>
      <c r="V485" s="312">
        <f t="shared" si="56"/>
        <v>2.480000000000004</v>
      </c>
      <c r="W485" s="244">
        <v>11040</v>
      </c>
      <c r="X485" s="311"/>
      <c r="Y485" s="312"/>
      <c r="Z485" s="113">
        <f t="shared" si="57"/>
        <v>112</v>
      </c>
    </row>
    <row r="486" spans="1:26" s="244" customFormat="1" hidden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52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3"/>
        <v>0.18499999999999997</v>
      </c>
      <c r="S486" s="5">
        <v>19.054999999999996</v>
      </c>
      <c r="T486" s="312">
        <f t="shared" si="54"/>
        <v>20.719999999999995</v>
      </c>
      <c r="U486" s="15">
        <f t="shared" si="55"/>
        <v>1.6649999999999991</v>
      </c>
      <c r="V486" s="312">
        <f t="shared" si="56"/>
        <v>2.480000000000004</v>
      </c>
      <c r="W486" s="244">
        <v>11040</v>
      </c>
      <c r="X486" s="311"/>
      <c r="Y486" s="312"/>
      <c r="Z486" s="113">
        <f t="shared" si="57"/>
        <v>112</v>
      </c>
    </row>
    <row r="487" spans="1:26" s="244" customFormat="1" hidden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52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3"/>
        <v>0.18499999999999997</v>
      </c>
      <c r="S487" s="5">
        <v>19.054999999999996</v>
      </c>
      <c r="T487" s="312">
        <f t="shared" si="54"/>
        <v>20.719999999999995</v>
      </c>
      <c r="U487" s="15">
        <f t="shared" si="55"/>
        <v>1.6649999999999991</v>
      </c>
      <c r="V487" s="312">
        <f t="shared" si="56"/>
        <v>2.480000000000004</v>
      </c>
      <c r="W487" s="244">
        <v>11040</v>
      </c>
      <c r="X487" s="311"/>
      <c r="Y487" s="312"/>
      <c r="Z487" s="113">
        <f t="shared" si="57"/>
        <v>112</v>
      </c>
    </row>
    <row r="488" spans="1:26" s="244" customFormat="1" hidden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52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3"/>
        <v>0.18499999999999997</v>
      </c>
      <c r="S488" s="5">
        <v>19.054999999999996</v>
      </c>
      <c r="T488" s="312">
        <f t="shared" si="54"/>
        <v>20.719999999999995</v>
      </c>
      <c r="U488" s="15">
        <f t="shared" si="55"/>
        <v>1.6649999999999991</v>
      </c>
      <c r="V488" s="312">
        <f t="shared" si="56"/>
        <v>2.480000000000004</v>
      </c>
      <c r="W488" s="244">
        <v>11040</v>
      </c>
      <c r="X488" s="311"/>
      <c r="Y488" s="312"/>
      <c r="Z488" s="113">
        <f t="shared" si="57"/>
        <v>112</v>
      </c>
    </row>
    <row r="489" spans="1:26" s="244" customFormat="1" hidden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52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3"/>
        <v>0.18499999999999997</v>
      </c>
      <c r="S489" s="5">
        <v>19.054999999999996</v>
      </c>
      <c r="T489" s="312">
        <f t="shared" si="54"/>
        <v>20.719999999999995</v>
      </c>
      <c r="U489" s="15">
        <f t="shared" si="55"/>
        <v>1.6649999999999991</v>
      </c>
      <c r="V489" s="312">
        <f t="shared" si="56"/>
        <v>2.480000000000004</v>
      </c>
      <c r="W489" s="244">
        <v>11040</v>
      </c>
      <c r="X489" s="311"/>
      <c r="Y489" s="312"/>
      <c r="Z489" s="113">
        <f t="shared" si="57"/>
        <v>112</v>
      </c>
    </row>
    <row r="490" spans="1:26" s="244" customFormat="1" hidden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52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3"/>
        <v>0.18499999999999997</v>
      </c>
      <c r="S490" s="5">
        <v>19.054999999999996</v>
      </c>
      <c r="T490" s="312">
        <f t="shared" si="54"/>
        <v>20.719999999999995</v>
      </c>
      <c r="U490" s="15">
        <f t="shared" si="55"/>
        <v>1.6649999999999991</v>
      </c>
      <c r="V490" s="312">
        <f t="shared" si="56"/>
        <v>2.480000000000004</v>
      </c>
      <c r="W490" s="244">
        <v>11040</v>
      </c>
      <c r="X490" s="311"/>
      <c r="Y490" s="312"/>
      <c r="Z490" s="113">
        <f t="shared" si="57"/>
        <v>112</v>
      </c>
    </row>
    <row r="491" spans="1:26" s="244" customFormat="1" hidden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52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3"/>
        <v>0.18499999999999997</v>
      </c>
      <c r="S491" s="5">
        <v>19.054999999999996</v>
      </c>
      <c r="T491" s="312">
        <f t="shared" si="54"/>
        <v>20.719999999999995</v>
      </c>
      <c r="U491" s="15">
        <f t="shared" si="55"/>
        <v>1.6649999999999991</v>
      </c>
      <c r="V491" s="312">
        <f t="shared" si="56"/>
        <v>2.480000000000004</v>
      </c>
      <c r="W491" s="244">
        <v>11040</v>
      </c>
      <c r="X491" s="311"/>
      <c r="Y491" s="312"/>
      <c r="Z491" s="113">
        <f t="shared" si="57"/>
        <v>112</v>
      </c>
    </row>
    <row r="492" spans="1:26" s="244" customFormat="1" hidden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52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3"/>
        <v>0.18499999999999997</v>
      </c>
      <c r="S492" s="5">
        <v>19.054999999999996</v>
      </c>
      <c r="T492" s="312">
        <f t="shared" si="54"/>
        <v>20.719999999999995</v>
      </c>
      <c r="U492" s="15">
        <f t="shared" si="55"/>
        <v>1.6649999999999991</v>
      </c>
      <c r="V492" s="312">
        <f t="shared" si="56"/>
        <v>2.480000000000004</v>
      </c>
      <c r="W492" s="244">
        <v>11040</v>
      </c>
      <c r="X492" s="311"/>
      <c r="Y492" s="312"/>
      <c r="Z492" s="113">
        <f t="shared" si="57"/>
        <v>112</v>
      </c>
    </row>
    <row r="493" spans="1:26" s="244" customFormat="1" hidden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52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3"/>
        <v>0.18499999999999997</v>
      </c>
      <c r="S493" s="5">
        <v>19.054999999999996</v>
      </c>
      <c r="T493" s="312">
        <f t="shared" si="54"/>
        <v>20.719999999999995</v>
      </c>
      <c r="U493" s="15">
        <f t="shared" si="55"/>
        <v>1.6649999999999991</v>
      </c>
      <c r="V493" s="312">
        <f t="shared" si="56"/>
        <v>2.480000000000004</v>
      </c>
      <c r="W493" s="244">
        <v>11040</v>
      </c>
      <c r="X493" s="311"/>
      <c r="Y493" s="312"/>
      <c r="Z493" s="113">
        <f t="shared" si="57"/>
        <v>112</v>
      </c>
    </row>
    <row r="494" spans="1:26" s="244" customFormat="1" hidden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52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3"/>
        <v>0.18499999999999997</v>
      </c>
      <c r="S494" s="5">
        <v>19.054999999999996</v>
      </c>
      <c r="T494" s="312">
        <f t="shared" si="54"/>
        <v>20.719999999999995</v>
      </c>
      <c r="U494" s="15">
        <f t="shared" si="55"/>
        <v>1.6649999999999991</v>
      </c>
      <c r="V494" s="312">
        <f t="shared" si="56"/>
        <v>2.480000000000004</v>
      </c>
      <c r="W494" s="244">
        <v>11040</v>
      </c>
      <c r="X494" s="311"/>
      <c r="Y494" s="312"/>
      <c r="Z494" s="113">
        <f t="shared" si="57"/>
        <v>112</v>
      </c>
    </row>
    <row r="495" spans="1:26" s="244" customFormat="1" hidden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52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3"/>
        <v>0.18499999999999997</v>
      </c>
      <c r="S495" s="5">
        <v>19.054999999999996</v>
      </c>
      <c r="T495" s="312">
        <f t="shared" si="54"/>
        <v>20.719999999999995</v>
      </c>
      <c r="U495" s="15">
        <f t="shared" si="55"/>
        <v>1.6649999999999991</v>
      </c>
      <c r="V495" s="312">
        <f t="shared" si="56"/>
        <v>2.480000000000004</v>
      </c>
      <c r="W495" s="244">
        <v>11040</v>
      </c>
      <c r="X495" s="311"/>
      <c r="Y495" s="312"/>
      <c r="Z495" s="113">
        <f t="shared" si="57"/>
        <v>112</v>
      </c>
    </row>
    <row r="496" spans="1:26" s="244" customFormat="1" hidden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52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3"/>
        <v>0.18499999999999997</v>
      </c>
      <c r="S496" s="5">
        <v>19.054999999999996</v>
      </c>
      <c r="T496" s="312">
        <f t="shared" si="54"/>
        <v>20.719999999999995</v>
      </c>
      <c r="U496" s="15">
        <f t="shared" si="55"/>
        <v>1.6649999999999991</v>
      </c>
      <c r="V496" s="312">
        <f t="shared" si="56"/>
        <v>2.480000000000004</v>
      </c>
      <c r="W496" s="244">
        <v>11040</v>
      </c>
      <c r="X496" s="311"/>
      <c r="Y496" s="312"/>
      <c r="Z496" s="113">
        <f t="shared" si="57"/>
        <v>112</v>
      </c>
    </row>
    <row r="497" spans="1:26" s="244" customFormat="1" hidden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52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3"/>
        <v>0.18499999999999997</v>
      </c>
      <c r="S497" s="5">
        <v>19.054999999999996</v>
      </c>
      <c r="T497" s="312">
        <f t="shared" si="54"/>
        <v>20.719999999999995</v>
      </c>
      <c r="U497" s="15">
        <f t="shared" si="55"/>
        <v>1.6649999999999991</v>
      </c>
      <c r="V497" s="312">
        <f t="shared" si="56"/>
        <v>2.480000000000004</v>
      </c>
      <c r="W497" s="244">
        <v>11040</v>
      </c>
      <c r="X497" s="311"/>
      <c r="Y497" s="312"/>
      <c r="Z497" s="113">
        <f t="shared" si="57"/>
        <v>112</v>
      </c>
    </row>
    <row r="498" spans="1:26" s="244" customFormat="1" hidden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52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3"/>
        <v>0.18499999999999997</v>
      </c>
      <c r="S498" s="5">
        <v>19.054999999999996</v>
      </c>
      <c r="T498" s="312">
        <f t="shared" si="54"/>
        <v>20.719999999999995</v>
      </c>
      <c r="U498" s="15">
        <f t="shared" si="55"/>
        <v>1.6649999999999991</v>
      </c>
      <c r="V498" s="312">
        <f t="shared" si="56"/>
        <v>2.480000000000004</v>
      </c>
      <c r="W498" s="244">
        <v>11040</v>
      </c>
      <c r="X498" s="311"/>
      <c r="Y498" s="312"/>
      <c r="Z498" s="113">
        <f t="shared" si="57"/>
        <v>112</v>
      </c>
    </row>
    <row r="499" spans="1:26" s="244" customFormat="1" hidden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52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3"/>
        <v>0.18499999999999997</v>
      </c>
      <c r="S499" s="5">
        <v>19.054999999999996</v>
      </c>
      <c r="T499" s="312">
        <f t="shared" si="54"/>
        <v>20.719999999999995</v>
      </c>
      <c r="U499" s="15">
        <f t="shared" si="55"/>
        <v>1.6649999999999991</v>
      </c>
      <c r="V499" s="312">
        <f t="shared" si="56"/>
        <v>2.480000000000004</v>
      </c>
      <c r="W499" s="244">
        <v>11040</v>
      </c>
      <c r="X499" s="311"/>
      <c r="Y499" s="312"/>
      <c r="Z499" s="113">
        <f t="shared" si="57"/>
        <v>112</v>
      </c>
    </row>
    <row r="500" spans="1:26" s="244" customFormat="1" hidden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52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3"/>
        <v>0.18499999999999997</v>
      </c>
      <c r="S500" s="5">
        <v>19.054999999999996</v>
      </c>
      <c r="T500" s="312">
        <f t="shared" si="54"/>
        <v>20.719999999999995</v>
      </c>
      <c r="U500" s="15">
        <f t="shared" si="55"/>
        <v>1.6649999999999991</v>
      </c>
      <c r="V500" s="312">
        <f t="shared" si="56"/>
        <v>2.480000000000004</v>
      </c>
      <c r="W500" s="244">
        <v>11040</v>
      </c>
      <c r="X500" s="311"/>
      <c r="Y500" s="312"/>
      <c r="Z500" s="113">
        <f t="shared" si="57"/>
        <v>112</v>
      </c>
    </row>
    <row r="501" spans="1:26" s="244" customFormat="1" hidden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52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3"/>
        <v>0.18499999999999997</v>
      </c>
      <c r="S501" s="5">
        <v>19.054999999999996</v>
      </c>
      <c r="T501" s="312">
        <f t="shared" si="54"/>
        <v>20.719999999999995</v>
      </c>
      <c r="U501" s="15">
        <f t="shared" si="55"/>
        <v>1.6649999999999991</v>
      </c>
      <c r="V501" s="312">
        <f t="shared" si="56"/>
        <v>2.480000000000004</v>
      </c>
      <c r="W501" s="244">
        <v>11040</v>
      </c>
      <c r="X501" s="311"/>
      <c r="Y501" s="312"/>
      <c r="Z501" s="113">
        <f t="shared" si="57"/>
        <v>112</v>
      </c>
    </row>
    <row r="502" spans="1:26" s="244" customFormat="1" hidden="1" x14ac:dyDescent="0.25">
      <c r="A502" s="244" t="s">
        <v>1664</v>
      </c>
      <c r="B502" s="244" t="s">
        <v>1665</v>
      </c>
      <c r="E502" s="96"/>
      <c r="F502" s="96"/>
      <c r="G502" s="131" t="str">
        <f t="shared" si="52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53"/>
        <v>57.991666666666667</v>
      </c>
      <c r="S502" s="5">
        <v>5973.1416666666664</v>
      </c>
      <c r="T502" s="312">
        <f t="shared" si="54"/>
        <v>6495.0666666666666</v>
      </c>
      <c r="U502" s="15">
        <f t="shared" si="55"/>
        <v>521.92500000000018</v>
      </c>
      <c r="V502" s="312">
        <f t="shared" si="56"/>
        <v>464.93333333333339</v>
      </c>
      <c r="W502" s="244">
        <v>11040</v>
      </c>
      <c r="X502" s="311"/>
      <c r="Y502" s="312"/>
      <c r="Z502" s="113">
        <f t="shared" si="57"/>
        <v>112</v>
      </c>
    </row>
    <row r="503" spans="1:26" s="244" customFormat="1" hidden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8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9">(((N503)-1)/10)/12</f>
        <v>16.453962499999999</v>
      </c>
      <c r="S503" s="5">
        <v>1694.7581375</v>
      </c>
      <c r="T503" s="312">
        <f t="shared" ref="T503:T566" si="60">Z503*R503</f>
        <v>1842.8437999999999</v>
      </c>
      <c r="U503" s="15">
        <f t="shared" ref="U503:U566" si="61">T503-S503</f>
        <v>148.0856624999999</v>
      </c>
      <c r="V503" s="312">
        <f t="shared" ref="V503:V566" si="62">N503-T503</f>
        <v>132.63170000000014</v>
      </c>
      <c r="W503" s="244">
        <v>11040</v>
      </c>
      <c r="X503" s="311"/>
      <c r="Y503" s="312"/>
      <c r="Z503" s="113">
        <f t="shared" ref="Z503:Z566" si="63">IF((DATEDIF(G503,Z$4,"m"))&gt;=120,120,(DATEDIF(G503,Z$4,"m")))</f>
        <v>112</v>
      </c>
    </row>
    <row r="504" spans="1:26" s="244" customFormat="1" hidden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9"/>
        <v>16.453962499999999</v>
      </c>
      <c r="S504" s="5">
        <v>1694.7581375</v>
      </c>
      <c r="T504" s="312">
        <f t="shared" si="60"/>
        <v>1842.8437999999999</v>
      </c>
      <c r="U504" s="15">
        <f t="shared" si="61"/>
        <v>148.0856624999999</v>
      </c>
      <c r="V504" s="312">
        <f t="shared" si="62"/>
        <v>132.63170000000014</v>
      </c>
      <c r="W504" s="244">
        <v>11040</v>
      </c>
      <c r="X504" s="311"/>
      <c r="Y504" s="312"/>
      <c r="Z504" s="113">
        <f t="shared" si="63"/>
        <v>112</v>
      </c>
    </row>
    <row r="505" spans="1:26" s="244" customFormat="1" hidden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9"/>
        <v>16.453962499999999</v>
      </c>
      <c r="S505" s="5">
        <v>1694.7581375</v>
      </c>
      <c r="T505" s="312">
        <f t="shared" si="60"/>
        <v>1842.8437999999999</v>
      </c>
      <c r="U505" s="15">
        <f t="shared" si="61"/>
        <v>148.0856624999999</v>
      </c>
      <c r="V505" s="312">
        <f t="shared" si="62"/>
        <v>132.63170000000014</v>
      </c>
      <c r="W505" s="244">
        <v>11040</v>
      </c>
      <c r="X505" s="311"/>
      <c r="Y505" s="312"/>
      <c r="Z505" s="113">
        <f t="shared" si="63"/>
        <v>112</v>
      </c>
    </row>
    <row r="506" spans="1:26" s="244" customFormat="1" hidden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9"/>
        <v>16.453962499999999</v>
      </c>
      <c r="S506" s="5">
        <v>1694.7581375</v>
      </c>
      <c r="T506" s="312">
        <f t="shared" si="60"/>
        <v>1842.8437999999999</v>
      </c>
      <c r="U506" s="15">
        <f t="shared" si="61"/>
        <v>148.0856624999999</v>
      </c>
      <c r="V506" s="312">
        <f t="shared" si="62"/>
        <v>132.63170000000014</v>
      </c>
      <c r="W506" s="244">
        <v>11040</v>
      </c>
      <c r="X506" s="311"/>
      <c r="Y506" s="312"/>
      <c r="Z506" s="113">
        <f t="shared" si="63"/>
        <v>112</v>
      </c>
    </row>
    <row r="507" spans="1:26" s="244" customFormat="1" hidden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9"/>
        <v>16.453962499999999</v>
      </c>
      <c r="S507" s="5">
        <v>1694.7581375</v>
      </c>
      <c r="T507" s="312">
        <f t="shared" si="60"/>
        <v>1842.8437999999999</v>
      </c>
      <c r="U507" s="15">
        <f t="shared" si="61"/>
        <v>148.0856624999999</v>
      </c>
      <c r="V507" s="312">
        <f t="shared" si="62"/>
        <v>132.63170000000014</v>
      </c>
      <c r="W507" s="244">
        <v>11040</v>
      </c>
      <c r="X507" s="311"/>
      <c r="Y507" s="312"/>
      <c r="Z507" s="113">
        <f t="shared" si="63"/>
        <v>112</v>
      </c>
    </row>
    <row r="508" spans="1:26" s="244" customFormat="1" hidden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9"/>
        <v>36.425333333333334</v>
      </c>
      <c r="S508" s="5">
        <v>3751.8093333333336</v>
      </c>
      <c r="T508" s="312">
        <f t="shared" si="60"/>
        <v>4079.6373333333336</v>
      </c>
      <c r="U508" s="15">
        <f t="shared" si="61"/>
        <v>327.82799999999997</v>
      </c>
      <c r="V508" s="312">
        <f t="shared" si="62"/>
        <v>292.40266666666639</v>
      </c>
      <c r="W508" s="244">
        <v>11040</v>
      </c>
      <c r="X508" s="311"/>
      <c r="Y508" s="312"/>
      <c r="Z508" s="113">
        <f t="shared" si="63"/>
        <v>112</v>
      </c>
    </row>
    <row r="509" spans="1:26" s="244" customFormat="1" hidden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9"/>
        <v>36.425333333333334</v>
      </c>
      <c r="S509" s="5">
        <v>3751.8093333333336</v>
      </c>
      <c r="T509" s="312">
        <f t="shared" si="60"/>
        <v>4079.6373333333336</v>
      </c>
      <c r="U509" s="15">
        <f t="shared" si="61"/>
        <v>327.82799999999997</v>
      </c>
      <c r="V509" s="312">
        <f t="shared" si="62"/>
        <v>292.40266666666639</v>
      </c>
      <c r="W509" s="244">
        <v>11040</v>
      </c>
      <c r="X509" s="311"/>
      <c r="Y509" s="312"/>
      <c r="Z509" s="113">
        <f t="shared" si="63"/>
        <v>112</v>
      </c>
    </row>
    <row r="510" spans="1:26" s="244" customFormat="1" hidden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9"/>
        <v>36.425333333333334</v>
      </c>
      <c r="S510" s="5">
        <v>3751.8093333333336</v>
      </c>
      <c r="T510" s="312">
        <f t="shared" si="60"/>
        <v>4079.6373333333336</v>
      </c>
      <c r="U510" s="15">
        <f t="shared" si="61"/>
        <v>327.82799999999997</v>
      </c>
      <c r="V510" s="312">
        <f t="shared" si="62"/>
        <v>292.40266666666639</v>
      </c>
      <c r="W510" s="244">
        <v>11040</v>
      </c>
      <c r="X510" s="311"/>
      <c r="Y510" s="312"/>
      <c r="Z510" s="113">
        <f t="shared" si="63"/>
        <v>112</v>
      </c>
    </row>
    <row r="511" spans="1:26" s="244" customFormat="1" hidden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9"/>
        <v>36.425333333333334</v>
      </c>
      <c r="S511" s="5">
        <v>3751.8093333333336</v>
      </c>
      <c r="T511" s="312">
        <f t="shared" si="60"/>
        <v>4079.6373333333336</v>
      </c>
      <c r="U511" s="15">
        <f t="shared" si="61"/>
        <v>327.82799999999997</v>
      </c>
      <c r="V511" s="312">
        <f t="shared" si="62"/>
        <v>292.40266666666639</v>
      </c>
      <c r="W511" s="244">
        <v>11040</v>
      </c>
      <c r="X511" s="311"/>
      <c r="Y511" s="312"/>
      <c r="Z511" s="113">
        <f t="shared" si="63"/>
        <v>112</v>
      </c>
    </row>
    <row r="512" spans="1:26" s="244" customFormat="1" hidden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9"/>
        <v>36.425333333333334</v>
      </c>
      <c r="S512" s="5">
        <v>3751.8093333333336</v>
      </c>
      <c r="T512" s="312">
        <f t="shared" si="60"/>
        <v>4079.6373333333336</v>
      </c>
      <c r="U512" s="15">
        <f t="shared" si="61"/>
        <v>327.82799999999997</v>
      </c>
      <c r="V512" s="312">
        <f t="shared" si="62"/>
        <v>292.40266666666639</v>
      </c>
      <c r="W512" s="244">
        <v>11040</v>
      </c>
      <c r="X512" s="311"/>
      <c r="Y512" s="312"/>
      <c r="Z512" s="113">
        <f t="shared" si="63"/>
        <v>112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8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9"/>
        <v>13.138333333333334</v>
      </c>
      <c r="S513" s="5">
        <v>1353.2483333333334</v>
      </c>
      <c r="T513" s="334">
        <f t="shared" si="60"/>
        <v>1471.4933333333333</v>
      </c>
      <c r="U513" s="15">
        <f t="shared" si="61"/>
        <v>118.24499999999989</v>
      </c>
      <c r="V513" s="334">
        <f t="shared" si="62"/>
        <v>106.10666666666657</v>
      </c>
      <c r="W513" s="333">
        <v>11040</v>
      </c>
      <c r="X513" s="335"/>
      <c r="Y513" s="334"/>
      <c r="Z513" s="179">
        <f t="shared" si="63"/>
        <v>112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8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9"/>
        <v>13.138333333333334</v>
      </c>
      <c r="S514" s="5">
        <v>1353.2483333333334</v>
      </c>
      <c r="T514" s="334">
        <f t="shared" si="60"/>
        <v>1471.4933333333333</v>
      </c>
      <c r="U514" s="15">
        <f t="shared" si="61"/>
        <v>118.24499999999989</v>
      </c>
      <c r="V514" s="334">
        <f t="shared" si="62"/>
        <v>106.10666666666657</v>
      </c>
      <c r="W514" s="333">
        <v>11040</v>
      </c>
      <c r="X514" s="335"/>
      <c r="Y514" s="334"/>
      <c r="Z514" s="179">
        <f t="shared" si="63"/>
        <v>112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8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9"/>
        <v>13.138333333333334</v>
      </c>
      <c r="S515" s="5">
        <v>1353.2483333333334</v>
      </c>
      <c r="T515" s="334">
        <f t="shared" si="60"/>
        <v>1471.4933333333333</v>
      </c>
      <c r="U515" s="15">
        <f t="shared" si="61"/>
        <v>118.24499999999989</v>
      </c>
      <c r="V515" s="334">
        <f t="shared" si="62"/>
        <v>106.10666666666657</v>
      </c>
      <c r="W515" s="333">
        <v>11040</v>
      </c>
      <c r="X515" s="335"/>
      <c r="Y515" s="334"/>
      <c r="Z515" s="179">
        <f t="shared" si="63"/>
        <v>112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8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9"/>
        <v>13.138333333333334</v>
      </c>
      <c r="S516" s="5">
        <v>1353.2483333333334</v>
      </c>
      <c r="T516" s="334">
        <f t="shared" si="60"/>
        <v>1471.4933333333333</v>
      </c>
      <c r="U516" s="15">
        <f t="shared" si="61"/>
        <v>118.24499999999989</v>
      </c>
      <c r="V516" s="334">
        <f t="shared" si="62"/>
        <v>106.10666666666657</v>
      </c>
      <c r="W516" s="333">
        <v>11040</v>
      </c>
      <c r="X516" s="335"/>
      <c r="Y516" s="334"/>
      <c r="Z516" s="179">
        <f t="shared" si="63"/>
        <v>112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8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9"/>
        <v>13.138333333333334</v>
      </c>
      <c r="S517" s="5">
        <v>1353.2483333333334</v>
      </c>
      <c r="T517" s="334">
        <f t="shared" si="60"/>
        <v>1471.4933333333333</v>
      </c>
      <c r="U517" s="15">
        <f t="shared" si="61"/>
        <v>118.24499999999989</v>
      </c>
      <c r="V517" s="334">
        <f t="shared" si="62"/>
        <v>106.10666666666657</v>
      </c>
      <c r="W517" s="333">
        <v>11040</v>
      </c>
      <c r="X517" s="335"/>
      <c r="Y517" s="334"/>
      <c r="Z517" s="179">
        <f t="shared" si="63"/>
        <v>112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9"/>
        <v>13.138333333333334</v>
      </c>
      <c r="S518" s="5">
        <v>1353.2483333333334</v>
      </c>
      <c r="T518" s="312">
        <f t="shared" si="60"/>
        <v>1471.4933333333333</v>
      </c>
      <c r="U518" s="15">
        <f t="shared" si="61"/>
        <v>118.24499999999989</v>
      </c>
      <c r="V518" s="312">
        <f t="shared" si="62"/>
        <v>106.10666666666657</v>
      </c>
      <c r="W518" s="244">
        <v>11040</v>
      </c>
      <c r="X518" s="311"/>
      <c r="Y518" s="312"/>
      <c r="Z518" s="113">
        <f t="shared" si="63"/>
        <v>112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9"/>
        <v>13.138333333333334</v>
      </c>
      <c r="S519" s="5">
        <v>1353.2483333333334</v>
      </c>
      <c r="T519" s="312">
        <f t="shared" si="60"/>
        <v>1471.4933333333333</v>
      </c>
      <c r="U519" s="15">
        <f t="shared" si="61"/>
        <v>118.24499999999989</v>
      </c>
      <c r="V519" s="312">
        <f t="shared" si="62"/>
        <v>106.10666666666657</v>
      </c>
      <c r="W519" s="244">
        <v>11040</v>
      </c>
      <c r="X519" s="311"/>
      <c r="Y519" s="312"/>
      <c r="Z519" s="113">
        <f t="shared" si="63"/>
        <v>112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9"/>
        <v>13.138333333333334</v>
      </c>
      <c r="S520" s="5">
        <v>1353.2483333333334</v>
      </c>
      <c r="T520" s="312">
        <f t="shared" si="60"/>
        <v>1471.4933333333333</v>
      </c>
      <c r="U520" s="15">
        <f t="shared" si="61"/>
        <v>118.24499999999989</v>
      </c>
      <c r="V520" s="312">
        <f t="shared" si="62"/>
        <v>106.10666666666657</v>
      </c>
      <c r="W520" s="244">
        <v>11040</v>
      </c>
      <c r="X520" s="311"/>
      <c r="Y520" s="312"/>
      <c r="Z520" s="113">
        <f t="shared" si="63"/>
        <v>112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9"/>
        <v>13.138333333333334</v>
      </c>
      <c r="S521" s="5">
        <v>1353.2483333333334</v>
      </c>
      <c r="T521" s="312">
        <f t="shared" si="60"/>
        <v>1471.4933333333333</v>
      </c>
      <c r="U521" s="15">
        <f t="shared" si="61"/>
        <v>118.24499999999989</v>
      </c>
      <c r="V521" s="312">
        <f t="shared" si="62"/>
        <v>106.10666666666657</v>
      </c>
      <c r="W521" s="244">
        <v>11040</v>
      </c>
      <c r="X521" s="311"/>
      <c r="Y521" s="312"/>
      <c r="Z521" s="113">
        <f t="shared" si="63"/>
        <v>112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9"/>
        <v>30.180666666666667</v>
      </c>
      <c r="S522" s="5">
        <v>3108.6086666666665</v>
      </c>
      <c r="T522" s="312">
        <f t="shared" si="60"/>
        <v>3380.2346666666667</v>
      </c>
      <c r="U522" s="15">
        <f t="shared" si="61"/>
        <v>271.6260000000002</v>
      </c>
      <c r="V522" s="312">
        <f t="shared" si="62"/>
        <v>242.44533333333311</v>
      </c>
      <c r="W522" s="244">
        <v>11040</v>
      </c>
      <c r="X522" s="311"/>
      <c r="Y522" s="312"/>
      <c r="Z522" s="113">
        <f t="shared" si="63"/>
        <v>112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9"/>
        <v>30.180666666666667</v>
      </c>
      <c r="S523" s="5">
        <v>3108.6086666666665</v>
      </c>
      <c r="T523" s="312">
        <f t="shared" si="60"/>
        <v>3380.2346666666667</v>
      </c>
      <c r="U523" s="15">
        <f t="shared" si="61"/>
        <v>271.6260000000002</v>
      </c>
      <c r="V523" s="312">
        <f t="shared" si="62"/>
        <v>242.44533333333311</v>
      </c>
      <c r="W523" s="244">
        <v>11040</v>
      </c>
      <c r="X523" s="311"/>
      <c r="Y523" s="312"/>
      <c r="Z523" s="113">
        <f t="shared" si="63"/>
        <v>112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9"/>
        <v>30.180666666666667</v>
      </c>
      <c r="S524" s="5">
        <v>3108.6086666666665</v>
      </c>
      <c r="T524" s="312">
        <f t="shared" si="60"/>
        <v>3380.2346666666667</v>
      </c>
      <c r="U524" s="15">
        <f t="shared" si="61"/>
        <v>271.6260000000002</v>
      </c>
      <c r="V524" s="312">
        <f t="shared" si="62"/>
        <v>242.44533333333311</v>
      </c>
      <c r="W524" s="244">
        <v>11040</v>
      </c>
      <c r="X524" s="311"/>
      <c r="Y524" s="312"/>
      <c r="Z524" s="113">
        <f t="shared" si="63"/>
        <v>112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9"/>
        <v>30.180666666666667</v>
      </c>
      <c r="S525" s="5">
        <v>3108.6086666666665</v>
      </c>
      <c r="T525" s="312">
        <f t="shared" si="60"/>
        <v>3380.2346666666667</v>
      </c>
      <c r="U525" s="15">
        <f t="shared" si="61"/>
        <v>271.6260000000002</v>
      </c>
      <c r="V525" s="312">
        <f t="shared" si="62"/>
        <v>242.44533333333311</v>
      </c>
      <c r="W525" s="244">
        <v>11040</v>
      </c>
      <c r="X525" s="311"/>
      <c r="Y525" s="312"/>
      <c r="Z525" s="113">
        <f t="shared" si="63"/>
        <v>112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9"/>
        <v>30.180666666666667</v>
      </c>
      <c r="S526" s="5">
        <v>3108.6086666666665</v>
      </c>
      <c r="T526" s="312">
        <f t="shared" si="60"/>
        <v>3380.2346666666667</v>
      </c>
      <c r="U526" s="15">
        <f t="shared" si="61"/>
        <v>271.6260000000002</v>
      </c>
      <c r="V526" s="312">
        <f t="shared" si="62"/>
        <v>242.44533333333311</v>
      </c>
      <c r="W526" s="244">
        <v>11040</v>
      </c>
      <c r="X526" s="311"/>
      <c r="Y526" s="312"/>
      <c r="Z526" s="113">
        <f t="shared" si="63"/>
        <v>112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9"/>
        <v>30.180666666666667</v>
      </c>
      <c r="S527" s="5">
        <v>3108.6086666666665</v>
      </c>
      <c r="T527" s="312">
        <f t="shared" si="60"/>
        <v>3380.2346666666667</v>
      </c>
      <c r="U527" s="15">
        <f t="shared" si="61"/>
        <v>271.6260000000002</v>
      </c>
      <c r="V527" s="312">
        <f t="shared" si="62"/>
        <v>242.44533333333311</v>
      </c>
      <c r="W527" s="244">
        <v>11040</v>
      </c>
      <c r="X527" s="311"/>
      <c r="Y527" s="312"/>
      <c r="Z527" s="113">
        <f t="shared" si="63"/>
        <v>112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8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9"/>
        <v>30.180666666666667</v>
      </c>
      <c r="S528" s="5">
        <v>3108.6086666666665</v>
      </c>
      <c r="T528" s="312">
        <f t="shared" si="60"/>
        <v>3380.2346666666667</v>
      </c>
      <c r="U528" s="15">
        <f t="shared" si="61"/>
        <v>271.6260000000002</v>
      </c>
      <c r="V528" s="312">
        <f t="shared" si="62"/>
        <v>242.44533333333311</v>
      </c>
      <c r="W528" s="244">
        <v>11040</v>
      </c>
      <c r="X528" s="311"/>
      <c r="Y528" s="312"/>
      <c r="Z528" s="113">
        <f t="shared" si="63"/>
        <v>112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8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9"/>
        <v>30.180666666666667</v>
      </c>
      <c r="S529" s="5">
        <v>3108.6086666666665</v>
      </c>
      <c r="T529" s="334">
        <f t="shared" si="60"/>
        <v>3380.2346666666667</v>
      </c>
      <c r="U529" s="15">
        <f t="shared" si="61"/>
        <v>271.6260000000002</v>
      </c>
      <c r="V529" s="334">
        <f t="shared" si="62"/>
        <v>242.44533333333311</v>
      </c>
      <c r="W529" s="333">
        <v>11040</v>
      </c>
      <c r="X529" s="335"/>
      <c r="Y529" s="334"/>
      <c r="Z529" s="179">
        <f t="shared" si="63"/>
        <v>112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8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9"/>
        <v>30.180666666666667</v>
      </c>
      <c r="S530" s="5">
        <v>3108.6086666666665</v>
      </c>
      <c r="T530" s="334">
        <f t="shared" si="60"/>
        <v>3380.2346666666667</v>
      </c>
      <c r="U530" s="15">
        <f t="shared" si="61"/>
        <v>271.6260000000002</v>
      </c>
      <c r="V530" s="334">
        <f t="shared" si="62"/>
        <v>242.44533333333311</v>
      </c>
      <c r="W530" s="333">
        <v>11040</v>
      </c>
      <c r="X530" s="335"/>
      <c r="Y530" s="334"/>
      <c r="Z530" s="179">
        <f t="shared" si="63"/>
        <v>112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8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9"/>
        <v>30.180666666666667</v>
      </c>
      <c r="S531" s="5">
        <v>3108.6086666666665</v>
      </c>
      <c r="T531" s="312">
        <f t="shared" si="60"/>
        <v>3380.2346666666667</v>
      </c>
      <c r="U531" s="15">
        <f t="shared" si="61"/>
        <v>271.6260000000002</v>
      </c>
      <c r="V531" s="312">
        <f t="shared" si="62"/>
        <v>242.44533333333311</v>
      </c>
      <c r="W531" s="244">
        <v>11040</v>
      </c>
      <c r="X531" s="311"/>
      <c r="Y531" s="312"/>
      <c r="Z531" s="113">
        <f t="shared" si="63"/>
        <v>112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8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9"/>
        <v>30.180666666666667</v>
      </c>
      <c r="S532" s="5">
        <v>3108.6086666666665</v>
      </c>
      <c r="T532" s="312">
        <f t="shared" si="60"/>
        <v>3380.2346666666667</v>
      </c>
      <c r="U532" s="15">
        <f t="shared" si="61"/>
        <v>271.6260000000002</v>
      </c>
      <c r="V532" s="312">
        <f t="shared" si="62"/>
        <v>242.44533333333311</v>
      </c>
      <c r="W532" s="244">
        <v>11040</v>
      </c>
      <c r="X532" s="311"/>
      <c r="Y532" s="312"/>
      <c r="Z532" s="113">
        <f t="shared" si="63"/>
        <v>112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8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9"/>
        <v>30.180666666666667</v>
      </c>
      <c r="S533" s="5">
        <v>3108.6086666666665</v>
      </c>
      <c r="T533" s="312">
        <f t="shared" si="60"/>
        <v>3380.2346666666667</v>
      </c>
      <c r="U533" s="15">
        <f t="shared" si="61"/>
        <v>271.6260000000002</v>
      </c>
      <c r="V533" s="312">
        <f t="shared" si="62"/>
        <v>242.44533333333311</v>
      </c>
      <c r="W533" s="244">
        <v>11040</v>
      </c>
      <c r="X533" s="311"/>
      <c r="Y533" s="312"/>
      <c r="Z533" s="113">
        <f t="shared" si="63"/>
        <v>112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8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9"/>
        <v>30.180666666666667</v>
      </c>
      <c r="S534" s="5">
        <v>3108.6086666666665</v>
      </c>
      <c r="T534" s="312">
        <f t="shared" si="60"/>
        <v>3380.2346666666667</v>
      </c>
      <c r="U534" s="15">
        <f t="shared" si="61"/>
        <v>271.6260000000002</v>
      </c>
      <c r="V534" s="312">
        <f t="shared" si="62"/>
        <v>242.44533333333311</v>
      </c>
      <c r="W534" s="244">
        <v>11040</v>
      </c>
      <c r="X534" s="311"/>
      <c r="Y534" s="312"/>
      <c r="Z534" s="113">
        <f t="shared" si="63"/>
        <v>112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8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9"/>
        <v>30.180666666666667</v>
      </c>
      <c r="S535" s="5">
        <v>3108.6086666666665</v>
      </c>
      <c r="T535" s="312">
        <f t="shared" si="60"/>
        <v>3380.2346666666667</v>
      </c>
      <c r="U535" s="15">
        <f t="shared" si="61"/>
        <v>271.6260000000002</v>
      </c>
      <c r="V535" s="312">
        <f t="shared" si="62"/>
        <v>242.44533333333311</v>
      </c>
      <c r="W535" s="244">
        <v>11040</v>
      </c>
      <c r="X535" s="311"/>
      <c r="Y535" s="312"/>
      <c r="Z535" s="113">
        <f t="shared" si="63"/>
        <v>112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8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9"/>
        <v>30.180666666666667</v>
      </c>
      <c r="S536" s="5">
        <v>3108.6086666666665</v>
      </c>
      <c r="T536" s="312">
        <f t="shared" si="60"/>
        <v>3380.2346666666667</v>
      </c>
      <c r="U536" s="15">
        <f t="shared" si="61"/>
        <v>271.6260000000002</v>
      </c>
      <c r="V536" s="312">
        <f t="shared" si="62"/>
        <v>242.44533333333311</v>
      </c>
      <c r="W536" s="244">
        <v>11040</v>
      </c>
      <c r="X536" s="311"/>
      <c r="Y536" s="312"/>
      <c r="Z536" s="113">
        <f t="shared" si="63"/>
        <v>112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8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9"/>
        <v>30.180666666666667</v>
      </c>
      <c r="S537" s="5">
        <v>3108.6086666666665</v>
      </c>
      <c r="T537" s="312">
        <f t="shared" si="60"/>
        <v>3380.2346666666667</v>
      </c>
      <c r="U537" s="15">
        <f t="shared" si="61"/>
        <v>271.6260000000002</v>
      </c>
      <c r="V537" s="312">
        <f t="shared" si="62"/>
        <v>242.44533333333311</v>
      </c>
      <c r="W537" s="244">
        <v>11040</v>
      </c>
      <c r="X537" s="311"/>
      <c r="Y537" s="312"/>
      <c r="Z537" s="113">
        <f t="shared" si="63"/>
        <v>112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8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9"/>
        <v>30.180666666666667</v>
      </c>
      <c r="S538" s="5">
        <v>3108.6086666666665</v>
      </c>
      <c r="T538" s="312">
        <f t="shared" si="60"/>
        <v>3380.2346666666667</v>
      </c>
      <c r="U538" s="15">
        <f t="shared" si="61"/>
        <v>271.6260000000002</v>
      </c>
      <c r="V538" s="312">
        <f t="shared" si="62"/>
        <v>242.44533333333311</v>
      </c>
      <c r="W538" s="244">
        <v>11040</v>
      </c>
      <c r="X538" s="311"/>
      <c r="Y538" s="312"/>
      <c r="Z538" s="113">
        <f t="shared" si="63"/>
        <v>112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8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9"/>
        <v>31.959333333333333</v>
      </c>
      <c r="S539" s="5">
        <v>3291.8113333333336</v>
      </c>
      <c r="T539" s="318">
        <f t="shared" si="60"/>
        <v>3579.4453333333331</v>
      </c>
      <c r="U539" s="552">
        <f t="shared" si="61"/>
        <v>287.63399999999956</v>
      </c>
      <c r="V539" s="318">
        <f t="shared" si="62"/>
        <v>256.67466666666678</v>
      </c>
      <c r="W539" s="317">
        <v>11040</v>
      </c>
      <c r="X539" s="319"/>
      <c r="Y539" s="318"/>
      <c r="Z539" s="154">
        <f t="shared" si="63"/>
        <v>112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8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9"/>
        <v>31.959333333333333</v>
      </c>
      <c r="S540" s="5">
        <v>3291.8113333333336</v>
      </c>
      <c r="T540" s="312">
        <f t="shared" si="60"/>
        <v>3579.4453333333331</v>
      </c>
      <c r="U540" s="15">
        <f t="shared" si="61"/>
        <v>287.63399999999956</v>
      </c>
      <c r="V540" s="312">
        <f t="shared" si="62"/>
        <v>256.67466666666678</v>
      </c>
      <c r="W540" s="244">
        <v>11040</v>
      </c>
      <c r="X540" s="311"/>
      <c r="Y540" s="312"/>
      <c r="Z540" s="113">
        <f t="shared" si="63"/>
        <v>112</v>
      </c>
    </row>
    <row r="541" spans="1:26" s="244" customFormat="1" hidden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8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9"/>
        <v>64.146393701837226</v>
      </c>
      <c r="S541" s="5">
        <v>6607.0785512892344</v>
      </c>
      <c r="T541" s="312">
        <f t="shared" si="60"/>
        <v>7184.3960946057696</v>
      </c>
      <c r="U541" s="15">
        <f t="shared" si="61"/>
        <v>577.31754331653519</v>
      </c>
      <c r="V541" s="312">
        <f t="shared" si="62"/>
        <v>514.17114961469815</v>
      </c>
      <c r="W541" s="244">
        <v>11055</v>
      </c>
      <c r="X541" s="311"/>
      <c r="Y541" s="312"/>
      <c r="Z541" s="113">
        <f t="shared" si="63"/>
        <v>112</v>
      </c>
    </row>
    <row r="542" spans="1:26" s="244" customFormat="1" hidden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8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9"/>
        <v>64.146393701837226</v>
      </c>
      <c r="S542" s="5">
        <v>6607.0785512892344</v>
      </c>
      <c r="T542" s="312">
        <f t="shared" si="60"/>
        <v>7184.3960946057696</v>
      </c>
      <c r="U542" s="15">
        <f t="shared" si="61"/>
        <v>577.31754331653519</v>
      </c>
      <c r="V542" s="312">
        <f t="shared" si="62"/>
        <v>514.17114961469815</v>
      </c>
      <c r="X542" s="311"/>
      <c r="Y542" s="312"/>
      <c r="Z542" s="113">
        <f t="shared" si="63"/>
        <v>112</v>
      </c>
    </row>
    <row r="543" spans="1:26" s="244" customFormat="1" hidden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8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9"/>
        <v>64.146393701837226</v>
      </c>
      <c r="S543" s="5">
        <v>6607.0785512892344</v>
      </c>
      <c r="T543" s="312">
        <f t="shared" si="60"/>
        <v>7184.3960946057696</v>
      </c>
      <c r="U543" s="15">
        <f t="shared" si="61"/>
        <v>577.31754331653519</v>
      </c>
      <c r="V543" s="312">
        <f t="shared" si="62"/>
        <v>514.17114961469815</v>
      </c>
      <c r="X543" s="311"/>
      <c r="Y543" s="312"/>
      <c r="Z543" s="113">
        <f t="shared" si="63"/>
        <v>112</v>
      </c>
    </row>
    <row r="544" spans="1:26" s="244" customFormat="1" hidden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8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9"/>
        <v>64.146393701837226</v>
      </c>
      <c r="S544" s="5">
        <v>6607.0785512892344</v>
      </c>
      <c r="T544" s="312">
        <f t="shared" si="60"/>
        <v>7184.3960946057696</v>
      </c>
      <c r="U544" s="15">
        <f t="shared" si="61"/>
        <v>577.31754331653519</v>
      </c>
      <c r="V544" s="312">
        <f t="shared" si="62"/>
        <v>514.17114961469815</v>
      </c>
      <c r="X544" s="311"/>
      <c r="Y544" s="312"/>
      <c r="Z544" s="113">
        <f t="shared" si="63"/>
        <v>112</v>
      </c>
    </row>
    <row r="545" spans="1:26" s="244" customFormat="1" hidden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8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9"/>
        <v>64.146393701837226</v>
      </c>
      <c r="S545" s="5">
        <v>6607.0785512892344</v>
      </c>
      <c r="T545" s="312">
        <f t="shared" si="60"/>
        <v>7184.3960946057696</v>
      </c>
      <c r="U545" s="15">
        <f t="shared" si="61"/>
        <v>577.31754331653519</v>
      </c>
      <c r="V545" s="312">
        <f t="shared" si="62"/>
        <v>514.17114961469815</v>
      </c>
      <c r="X545" s="311"/>
      <c r="Y545" s="312"/>
      <c r="Z545" s="113">
        <f t="shared" si="63"/>
        <v>112</v>
      </c>
    </row>
    <row r="546" spans="1:26" s="244" customFormat="1" hidden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8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9"/>
        <v>55.714629577214815</v>
      </c>
      <c r="S546" s="5">
        <v>5738.6068464531263</v>
      </c>
      <c r="T546" s="312">
        <f t="shared" si="60"/>
        <v>6240.0385126480596</v>
      </c>
      <c r="U546" s="15">
        <f t="shared" si="61"/>
        <v>501.43166619493331</v>
      </c>
      <c r="V546" s="312">
        <f t="shared" si="62"/>
        <v>446.71703661771789</v>
      </c>
      <c r="W546" s="244">
        <v>11055</v>
      </c>
      <c r="X546" s="311"/>
      <c r="Y546" s="312"/>
      <c r="Z546" s="113">
        <f t="shared" si="63"/>
        <v>112</v>
      </c>
    </row>
    <row r="547" spans="1:26" s="244" customFormat="1" hidden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8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9"/>
        <v>65.979385902842111</v>
      </c>
      <c r="S547" s="5">
        <v>6795.8767479927374</v>
      </c>
      <c r="T547" s="312">
        <f t="shared" si="60"/>
        <v>7389.6912211183162</v>
      </c>
      <c r="U547" s="15">
        <f t="shared" si="61"/>
        <v>593.81447312557884</v>
      </c>
      <c r="V547" s="312">
        <f t="shared" si="62"/>
        <v>528.83508722273655</v>
      </c>
      <c r="W547" s="244">
        <v>11055</v>
      </c>
      <c r="X547" s="311"/>
      <c r="Y547" s="312"/>
      <c r="Z547" s="113">
        <f t="shared" si="63"/>
        <v>112</v>
      </c>
    </row>
    <row r="548" spans="1:26" s="244" customFormat="1" hidden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8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9"/>
        <v>65.979385902842111</v>
      </c>
      <c r="S548" s="5">
        <v>6795.8767479927374</v>
      </c>
      <c r="T548" s="312">
        <f t="shared" si="60"/>
        <v>7389.6912211183162</v>
      </c>
      <c r="U548" s="15">
        <f t="shared" si="61"/>
        <v>593.81447312557884</v>
      </c>
      <c r="V548" s="312">
        <f t="shared" si="62"/>
        <v>528.83508722273655</v>
      </c>
      <c r="X548" s="311"/>
      <c r="Y548" s="312"/>
      <c r="Z548" s="113">
        <f t="shared" si="63"/>
        <v>112</v>
      </c>
    </row>
    <row r="549" spans="1:26" s="244" customFormat="1" hidden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8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9"/>
        <v>55.714629577214815</v>
      </c>
      <c r="S549" s="5">
        <v>5738.6068464531263</v>
      </c>
      <c r="T549" s="312">
        <f t="shared" si="60"/>
        <v>6240.0385126480596</v>
      </c>
      <c r="U549" s="15">
        <f t="shared" si="61"/>
        <v>501.43166619493331</v>
      </c>
      <c r="V549" s="312">
        <f t="shared" si="62"/>
        <v>446.71703661771789</v>
      </c>
      <c r="W549" s="244">
        <v>11055</v>
      </c>
      <c r="X549" s="311"/>
      <c r="Y549" s="312"/>
      <c r="Z549" s="113">
        <f t="shared" si="63"/>
        <v>112</v>
      </c>
    </row>
    <row r="550" spans="1:26" s="244" customFormat="1" hidden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8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9"/>
        <v>62.679999941033337</v>
      </c>
      <c r="S550" s="5">
        <v>6456.0399939264335</v>
      </c>
      <c r="T550" s="312">
        <f t="shared" si="60"/>
        <v>7020.1599933957341</v>
      </c>
      <c r="U550" s="15">
        <f t="shared" si="61"/>
        <v>564.11999946930064</v>
      </c>
      <c r="V550" s="312">
        <f t="shared" si="62"/>
        <v>502.43999952826653</v>
      </c>
      <c r="X550" s="311"/>
      <c r="Y550" s="312"/>
      <c r="Z550" s="113">
        <f t="shared" si="63"/>
        <v>112</v>
      </c>
    </row>
    <row r="551" spans="1:26" s="350" customFormat="1" hidden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8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9"/>
        <v>40.866666666666667</v>
      </c>
      <c r="S551" s="5">
        <v>4045.8</v>
      </c>
      <c r="T551" s="352">
        <f t="shared" si="60"/>
        <v>4413.6000000000004</v>
      </c>
      <c r="U551" s="15">
        <f t="shared" si="61"/>
        <v>367.80000000000018</v>
      </c>
      <c r="V551" s="352">
        <f t="shared" si="62"/>
        <v>491.39999999999964</v>
      </c>
      <c r="X551" s="353"/>
      <c r="Y551" s="352"/>
      <c r="Z551" s="224">
        <f t="shared" si="63"/>
        <v>108</v>
      </c>
    </row>
    <row r="552" spans="1:26" s="244" customFormat="1" hidden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8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9"/>
        <v>182.45000000000002</v>
      </c>
      <c r="S552" s="5">
        <v>18609.900000000001</v>
      </c>
      <c r="T552" s="312">
        <f t="shared" si="60"/>
        <v>20251.95</v>
      </c>
      <c r="U552" s="15">
        <f t="shared" si="61"/>
        <v>1642.0499999999993</v>
      </c>
      <c r="V552" s="312">
        <f t="shared" si="62"/>
        <v>1643.0499999999993</v>
      </c>
      <c r="W552" s="244">
        <v>11121</v>
      </c>
      <c r="X552" s="311"/>
      <c r="Y552" s="312"/>
      <c r="Z552" s="113">
        <f t="shared" si="63"/>
        <v>111</v>
      </c>
    </row>
    <row r="553" spans="1:26" s="317" customFormat="1" hidden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8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9"/>
        <v>44.174583333333338</v>
      </c>
      <c r="S553" s="5">
        <v>4373.2837500000005</v>
      </c>
      <c r="T553" s="318">
        <f t="shared" si="60"/>
        <v>4770.8550000000005</v>
      </c>
      <c r="U553" s="15">
        <f t="shared" si="61"/>
        <v>397.57124999999996</v>
      </c>
      <c r="V553" s="318">
        <f t="shared" si="62"/>
        <v>531.09499999999935</v>
      </c>
      <c r="X553" s="319"/>
      <c r="Y553" s="318"/>
      <c r="Z553" s="154">
        <f t="shared" si="63"/>
        <v>108</v>
      </c>
    </row>
    <row r="554" spans="1:26" s="244" customFormat="1" hidden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8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9"/>
        <v>31.564710667336612</v>
      </c>
      <c r="S554" s="560">
        <v>3219.6004880683345</v>
      </c>
      <c r="T554" s="334">
        <f t="shared" si="60"/>
        <v>3503.6828840743638</v>
      </c>
      <c r="U554" s="561">
        <f t="shared" si="61"/>
        <v>284.08239600602928</v>
      </c>
      <c r="V554" s="334">
        <f t="shared" si="62"/>
        <v>285.08239600602974</v>
      </c>
      <c r="W554" s="333">
        <v>11148</v>
      </c>
      <c r="X554" s="311"/>
      <c r="Y554" s="312"/>
      <c r="Z554" s="113">
        <f t="shared" si="63"/>
        <v>111</v>
      </c>
    </row>
    <row r="555" spans="1:26" s="244" customFormat="1" hidden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8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9"/>
        <v>65.92135521509789</v>
      </c>
      <c r="S555" s="560">
        <v>6723.9782319399847</v>
      </c>
      <c r="T555" s="334">
        <f t="shared" si="60"/>
        <v>7317.2704288758659</v>
      </c>
      <c r="U555" s="561">
        <f t="shared" si="61"/>
        <v>593.29219693588129</v>
      </c>
      <c r="V555" s="334">
        <f t="shared" si="62"/>
        <v>594.29219693588129</v>
      </c>
      <c r="W555" s="333">
        <v>11148</v>
      </c>
      <c r="X555" s="311"/>
      <c r="Y555" s="312"/>
      <c r="Z555" s="113">
        <f t="shared" si="63"/>
        <v>111</v>
      </c>
    </row>
    <row r="556" spans="1:26" s="244" customFormat="1" hidden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8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9"/>
        <v>52.934872347762301</v>
      </c>
      <c r="S556" s="560">
        <v>5399.356979471755</v>
      </c>
      <c r="T556" s="334">
        <f t="shared" si="60"/>
        <v>5875.7708306016157</v>
      </c>
      <c r="U556" s="561">
        <f t="shared" si="61"/>
        <v>476.41385112986063</v>
      </c>
      <c r="V556" s="334">
        <f t="shared" si="62"/>
        <v>477.41385112985972</v>
      </c>
      <c r="W556" s="333">
        <v>11148</v>
      </c>
      <c r="X556" s="311"/>
      <c r="Y556" s="312"/>
      <c r="Z556" s="113">
        <f t="shared" si="63"/>
        <v>111</v>
      </c>
    </row>
    <row r="557" spans="1:26" s="244" customFormat="1" hidden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8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9"/>
        <v>40.56209668765942</v>
      </c>
      <c r="S557" s="560">
        <v>4137.3338621412604</v>
      </c>
      <c r="T557" s="334">
        <f t="shared" si="60"/>
        <v>4502.3927323301959</v>
      </c>
      <c r="U557" s="561">
        <f t="shared" si="61"/>
        <v>365.05887018893554</v>
      </c>
      <c r="V557" s="334">
        <f t="shared" si="62"/>
        <v>366.05887018893463</v>
      </c>
      <c r="W557" s="333">
        <v>11148</v>
      </c>
      <c r="X557" s="311"/>
      <c r="Y557" s="312"/>
      <c r="Z557" s="113">
        <f t="shared" si="63"/>
        <v>111</v>
      </c>
    </row>
    <row r="558" spans="1:26" s="244" customFormat="1" hidden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8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9"/>
        <v>119.42347281706621</v>
      </c>
      <c r="S558" s="560">
        <v>12181.194227340753</v>
      </c>
      <c r="T558" s="334">
        <f t="shared" si="60"/>
        <v>13256.005482694349</v>
      </c>
      <c r="U558" s="561">
        <f t="shared" si="61"/>
        <v>1074.8112553535957</v>
      </c>
      <c r="V558" s="334">
        <f t="shared" si="62"/>
        <v>1075.8112553535957</v>
      </c>
      <c r="W558" s="333">
        <v>11148</v>
      </c>
      <c r="X558" s="311"/>
      <c r="Y558" s="312"/>
      <c r="Z558" s="113">
        <f t="shared" si="63"/>
        <v>111</v>
      </c>
    </row>
    <row r="559" spans="1:26" s="244" customFormat="1" hidden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8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9"/>
        <v>44.923801481920663</v>
      </c>
      <c r="S559" s="560">
        <v>4582.2277511559078</v>
      </c>
      <c r="T559" s="334">
        <f t="shared" si="60"/>
        <v>4986.5419644931935</v>
      </c>
      <c r="U559" s="561">
        <f t="shared" si="61"/>
        <v>404.31421333728576</v>
      </c>
      <c r="V559" s="334">
        <f t="shared" si="62"/>
        <v>405.31421333728576</v>
      </c>
      <c r="W559" s="333">
        <v>11148</v>
      </c>
      <c r="X559" s="311"/>
      <c r="Y559" s="312"/>
      <c r="Z559" s="113">
        <f t="shared" si="63"/>
        <v>111</v>
      </c>
    </row>
    <row r="560" spans="1:26" s="244" customFormat="1" hidden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8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9"/>
        <v>52.003352479641173</v>
      </c>
      <c r="S560" s="560">
        <v>5304.3419529233997</v>
      </c>
      <c r="T560" s="334">
        <f t="shared" si="60"/>
        <v>5772.3721252401701</v>
      </c>
      <c r="U560" s="561">
        <f t="shared" si="61"/>
        <v>468.0301723167704</v>
      </c>
      <c r="V560" s="334">
        <f t="shared" si="62"/>
        <v>469.0301723167704</v>
      </c>
      <c r="W560" s="333"/>
      <c r="X560" s="311"/>
      <c r="Y560" s="312"/>
      <c r="Z560" s="113">
        <f t="shared" si="63"/>
        <v>111</v>
      </c>
    </row>
    <row r="561" spans="1:26" s="244" customFormat="1" hidden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8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9"/>
        <v>49.338083333333337</v>
      </c>
      <c r="S561" s="560">
        <v>4983.1464166666674</v>
      </c>
      <c r="T561" s="334">
        <f t="shared" si="60"/>
        <v>5427.189166666667</v>
      </c>
      <c r="U561" s="561">
        <f t="shared" si="61"/>
        <v>444.04274999999961</v>
      </c>
      <c r="V561" s="334">
        <f t="shared" si="62"/>
        <v>494.3808333333327</v>
      </c>
      <c r="W561" s="333"/>
      <c r="X561" s="311"/>
      <c r="Y561" s="312"/>
      <c r="Z561" s="113">
        <f t="shared" si="63"/>
        <v>110</v>
      </c>
    </row>
    <row r="562" spans="1:26" s="244" customFormat="1" hidden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8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9"/>
        <v>59.949999999999996</v>
      </c>
      <c r="S562" s="5">
        <v>5815.15</v>
      </c>
      <c r="T562" s="312">
        <f t="shared" si="60"/>
        <v>6354.7</v>
      </c>
      <c r="U562" s="15">
        <f t="shared" si="61"/>
        <v>539.55000000000018</v>
      </c>
      <c r="V562" s="312">
        <f t="shared" si="62"/>
        <v>840.30000000000018</v>
      </c>
      <c r="W562" s="244">
        <v>11797</v>
      </c>
      <c r="X562" s="311"/>
      <c r="Y562" s="312"/>
      <c r="Z562" s="136">
        <f t="shared" si="63"/>
        <v>106</v>
      </c>
    </row>
    <row r="563" spans="1:26" s="244" customFormat="1" hidden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8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9"/>
        <v>59.949999999999996</v>
      </c>
      <c r="S563" s="5">
        <v>5815.15</v>
      </c>
      <c r="T563" s="312">
        <f t="shared" si="60"/>
        <v>6354.7</v>
      </c>
      <c r="U563" s="15">
        <f t="shared" si="61"/>
        <v>539.55000000000018</v>
      </c>
      <c r="V563" s="312">
        <f t="shared" si="62"/>
        <v>840.30000000000018</v>
      </c>
      <c r="W563" s="244">
        <v>11797</v>
      </c>
      <c r="X563" s="311"/>
      <c r="Y563" s="312"/>
      <c r="Z563" s="113">
        <f t="shared" si="63"/>
        <v>106</v>
      </c>
    </row>
    <row r="564" spans="1:26" s="244" customFormat="1" hidden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8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9"/>
        <v>59.949999999999996</v>
      </c>
      <c r="S564" s="5">
        <v>5815.15</v>
      </c>
      <c r="T564" s="312">
        <f t="shared" si="60"/>
        <v>6354.7</v>
      </c>
      <c r="U564" s="15">
        <f t="shared" si="61"/>
        <v>539.55000000000018</v>
      </c>
      <c r="V564" s="312">
        <f t="shared" si="62"/>
        <v>840.30000000000018</v>
      </c>
      <c r="W564" s="244">
        <v>11797</v>
      </c>
      <c r="X564" s="311"/>
      <c r="Y564" s="312"/>
      <c r="Z564" s="113">
        <f t="shared" si="63"/>
        <v>106</v>
      </c>
    </row>
    <row r="565" spans="1:26" s="244" customFormat="1" hidden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8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9"/>
        <v>59.949999999999996</v>
      </c>
      <c r="S565" s="5">
        <v>5815.15</v>
      </c>
      <c r="T565" s="312">
        <f t="shared" si="60"/>
        <v>6354.7</v>
      </c>
      <c r="U565" s="15">
        <f t="shared" si="61"/>
        <v>539.55000000000018</v>
      </c>
      <c r="V565" s="312">
        <f t="shared" si="62"/>
        <v>840.30000000000018</v>
      </c>
      <c r="W565" s="244">
        <v>11797</v>
      </c>
      <c r="X565" s="311"/>
      <c r="Y565" s="312"/>
      <c r="Z565" s="113">
        <f t="shared" si="63"/>
        <v>106</v>
      </c>
    </row>
    <row r="566" spans="1:26" s="244" customFormat="1" hidden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8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9"/>
        <v>59.949999999999996</v>
      </c>
      <c r="S566" s="5">
        <v>5815.15</v>
      </c>
      <c r="T566" s="312">
        <f t="shared" si="60"/>
        <v>6354.7</v>
      </c>
      <c r="U566" s="15">
        <f t="shared" si="61"/>
        <v>539.55000000000018</v>
      </c>
      <c r="V566" s="312">
        <f t="shared" si="62"/>
        <v>840.30000000000018</v>
      </c>
      <c r="W566" s="244">
        <v>11797</v>
      </c>
      <c r="X566" s="311"/>
      <c r="Y566" s="312"/>
      <c r="Z566" s="113">
        <f t="shared" si="63"/>
        <v>106</v>
      </c>
    </row>
    <row r="567" spans="1:26" s="244" customFormat="1" hidden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64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65">(((N567)-1)/10)/12</f>
        <v>41.658333333333331</v>
      </c>
      <c r="S567" s="5">
        <v>4124.1750000000002</v>
      </c>
      <c r="T567" s="312">
        <f t="shared" ref="T567:T624" si="66">Z567*R567</f>
        <v>4499.0999999999995</v>
      </c>
      <c r="U567" s="15">
        <f t="shared" ref="U567:U624" si="67">T567-S567</f>
        <v>374.92499999999927</v>
      </c>
      <c r="V567" s="312">
        <f t="shared" ref="V567:V624" si="68">N567-T567</f>
        <v>500.90000000000055</v>
      </c>
      <c r="W567" s="244">
        <v>11444</v>
      </c>
      <c r="X567" s="311"/>
      <c r="Y567" s="312"/>
      <c r="Z567" s="113">
        <f t="shared" ref="Z567:Z624" si="69">IF((DATEDIF(G567,Z$4,"m"))&gt;=120,120,(DATEDIF(G567,Z$4,"m")))</f>
        <v>108</v>
      </c>
    </row>
    <row r="568" spans="1:26" s="244" customFormat="1" hidden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64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65"/>
        <v>41.658333333333331</v>
      </c>
      <c r="S568" s="5">
        <v>4124.1750000000002</v>
      </c>
      <c r="T568" s="312">
        <f t="shared" si="66"/>
        <v>4499.0999999999995</v>
      </c>
      <c r="U568" s="15">
        <f t="shared" si="67"/>
        <v>374.92499999999927</v>
      </c>
      <c r="V568" s="312">
        <f t="shared" si="68"/>
        <v>500.90000000000055</v>
      </c>
      <c r="W568" s="244">
        <v>11444</v>
      </c>
      <c r="X568" s="311"/>
      <c r="Y568" s="312"/>
      <c r="Z568" s="113">
        <f t="shared" si="69"/>
        <v>108</v>
      </c>
    </row>
    <row r="569" spans="1:26" s="244" customFormat="1" hidden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64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65"/>
        <v>108.43124999999999</v>
      </c>
      <c r="S569" s="5">
        <v>10734.693749999999</v>
      </c>
      <c r="T569" s="312">
        <f t="shared" si="66"/>
        <v>11710.574999999999</v>
      </c>
      <c r="U569" s="15">
        <f t="shared" si="67"/>
        <v>975.88125000000036</v>
      </c>
      <c r="V569" s="312">
        <f t="shared" si="68"/>
        <v>1302.1750000000011</v>
      </c>
      <c r="W569" s="244">
        <v>11485</v>
      </c>
      <c r="X569" s="311"/>
      <c r="Y569" s="312"/>
      <c r="Z569" s="113">
        <f t="shared" si="69"/>
        <v>108</v>
      </c>
    </row>
    <row r="570" spans="1:26" s="244" customFormat="1" hidden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64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65"/>
        <v>110.19166666666666</v>
      </c>
      <c r="S570" s="5">
        <v>10908.975</v>
      </c>
      <c r="T570" s="312">
        <f t="shared" si="66"/>
        <v>11900.699999999999</v>
      </c>
      <c r="U570" s="15">
        <f t="shared" si="67"/>
        <v>991.72499999999854</v>
      </c>
      <c r="V570" s="312">
        <f t="shared" si="68"/>
        <v>1323.3000000000011</v>
      </c>
      <c r="W570" s="244">
        <v>11485</v>
      </c>
      <c r="X570" s="311"/>
      <c r="Y570" s="312"/>
      <c r="Z570" s="113">
        <f t="shared" si="69"/>
        <v>108</v>
      </c>
    </row>
    <row r="571" spans="1:26" s="244" customFormat="1" hidden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64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65"/>
        <v>143.01000000000002</v>
      </c>
      <c r="S571" s="5">
        <v>14157.990000000002</v>
      </c>
      <c r="T571" s="312">
        <f t="shared" si="66"/>
        <v>15445.080000000002</v>
      </c>
      <c r="U571" s="15">
        <f t="shared" si="67"/>
        <v>1287.0900000000001</v>
      </c>
      <c r="V571" s="312">
        <f t="shared" si="68"/>
        <v>1717.119999999999</v>
      </c>
      <c r="W571" s="244">
        <v>11486</v>
      </c>
      <c r="X571" s="311"/>
      <c r="Y571" s="312"/>
      <c r="Z571" s="113">
        <f t="shared" si="69"/>
        <v>108</v>
      </c>
    </row>
    <row r="572" spans="1:26" s="244" customFormat="1" hidden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64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65"/>
        <v>33.795999999999999</v>
      </c>
      <c r="S572" s="5">
        <v>3345.8040000000001</v>
      </c>
      <c r="T572" s="312">
        <f t="shared" si="66"/>
        <v>3649.9679999999998</v>
      </c>
      <c r="U572" s="15">
        <f t="shared" si="67"/>
        <v>304.16399999999976</v>
      </c>
      <c r="V572" s="312">
        <f t="shared" si="68"/>
        <v>406.55200000000013</v>
      </c>
      <c r="W572" s="244">
        <v>11486</v>
      </c>
      <c r="X572" s="311"/>
      <c r="Y572" s="312"/>
      <c r="Z572" s="113">
        <f t="shared" si="69"/>
        <v>108</v>
      </c>
    </row>
    <row r="573" spans="1:26" s="244" customFormat="1" hidden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64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65"/>
        <v>23.510666666666669</v>
      </c>
      <c r="S573" s="5">
        <v>2327.556</v>
      </c>
      <c r="T573" s="312">
        <f t="shared" si="66"/>
        <v>2539.152</v>
      </c>
      <c r="U573" s="15">
        <f t="shared" si="67"/>
        <v>211.596</v>
      </c>
      <c r="V573" s="312">
        <f t="shared" si="68"/>
        <v>283.12800000000016</v>
      </c>
      <c r="W573" s="244">
        <v>11486</v>
      </c>
      <c r="X573" s="311"/>
      <c r="Y573" s="312"/>
      <c r="Z573" s="113">
        <f t="shared" si="69"/>
        <v>108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64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65"/>
        <v>47.860999999999997</v>
      </c>
      <c r="S574" s="5">
        <v>4738.2389999999996</v>
      </c>
      <c r="T574" s="312">
        <f t="shared" si="66"/>
        <v>5168.9879999999994</v>
      </c>
      <c r="U574" s="15">
        <f t="shared" si="67"/>
        <v>430.7489999999998</v>
      </c>
      <c r="V574" s="312">
        <f t="shared" si="68"/>
        <v>575.33200000000033</v>
      </c>
      <c r="W574" s="244">
        <v>11486</v>
      </c>
      <c r="X574" s="311"/>
      <c r="Y574" s="312"/>
      <c r="Z574" s="113">
        <f t="shared" si="69"/>
        <v>108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64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65"/>
        <v>47.860999999999997</v>
      </c>
      <c r="S575" s="5">
        <v>4738.2389999999996</v>
      </c>
      <c r="T575" s="312">
        <f t="shared" si="66"/>
        <v>5168.9879999999994</v>
      </c>
      <c r="U575" s="15">
        <f t="shared" si="67"/>
        <v>430.7489999999998</v>
      </c>
      <c r="V575" s="312">
        <f t="shared" si="68"/>
        <v>575.33200000000033</v>
      </c>
      <c r="W575" s="244">
        <v>11486</v>
      </c>
      <c r="X575" s="311"/>
      <c r="Y575" s="312"/>
      <c r="Z575" s="113">
        <f t="shared" si="69"/>
        <v>108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64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65"/>
        <v>47.860999999999997</v>
      </c>
      <c r="S576" s="5">
        <v>4738.2389999999996</v>
      </c>
      <c r="T576" s="312">
        <f t="shared" si="66"/>
        <v>5168.9879999999994</v>
      </c>
      <c r="U576" s="15">
        <f t="shared" si="67"/>
        <v>430.7489999999998</v>
      </c>
      <c r="V576" s="312">
        <f t="shared" si="68"/>
        <v>575.33200000000033</v>
      </c>
      <c r="W576" s="244">
        <v>11486</v>
      </c>
      <c r="X576" s="311"/>
      <c r="Y576" s="312"/>
      <c r="Z576" s="113">
        <f t="shared" si="69"/>
        <v>108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64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65"/>
        <v>47.860999999999997</v>
      </c>
      <c r="S577" s="5">
        <v>4738.2389999999996</v>
      </c>
      <c r="T577" s="312">
        <f t="shared" si="66"/>
        <v>5168.9879999999994</v>
      </c>
      <c r="U577" s="15">
        <f t="shared" si="67"/>
        <v>430.7489999999998</v>
      </c>
      <c r="V577" s="312">
        <f t="shared" si="68"/>
        <v>575.33200000000033</v>
      </c>
      <c r="W577" s="244">
        <v>11486</v>
      </c>
      <c r="X577" s="311"/>
      <c r="Y577" s="312"/>
      <c r="Z577" s="113">
        <f t="shared" si="69"/>
        <v>108</v>
      </c>
    </row>
    <row r="578" spans="1:26" s="244" customFormat="1" hidden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64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65"/>
        <v>113.18833333333333</v>
      </c>
      <c r="S578" s="5">
        <v>11205.645</v>
      </c>
      <c r="T578" s="312">
        <f t="shared" si="66"/>
        <v>12224.34</v>
      </c>
      <c r="U578" s="15">
        <f t="shared" si="67"/>
        <v>1018.6949999999997</v>
      </c>
      <c r="V578" s="312">
        <f t="shared" si="68"/>
        <v>1359.2600000000002</v>
      </c>
      <c r="W578" s="244">
        <v>11486</v>
      </c>
      <c r="X578" s="311"/>
      <c r="Y578" s="312"/>
      <c r="Z578" s="113">
        <f t="shared" si="69"/>
        <v>108</v>
      </c>
    </row>
    <row r="579" spans="1:26" s="244" customFormat="1" hidden="1" x14ac:dyDescent="0.25">
      <c r="A579" s="244" t="s">
        <v>1813</v>
      </c>
      <c r="B579" s="244" t="s">
        <v>1814</v>
      </c>
      <c r="D579" s="244" t="s">
        <v>2448</v>
      </c>
      <c r="E579" s="96"/>
      <c r="F579" s="96" t="s">
        <v>1797</v>
      </c>
      <c r="G579" s="131" t="str">
        <f t="shared" si="64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65"/>
        <v>33.196666666666665</v>
      </c>
      <c r="S579" s="5">
        <v>3286.47</v>
      </c>
      <c r="T579" s="312">
        <f t="shared" si="66"/>
        <v>3585.24</v>
      </c>
      <c r="U579" s="15">
        <f t="shared" si="67"/>
        <v>298.77</v>
      </c>
      <c r="V579" s="312">
        <f t="shared" si="68"/>
        <v>399.36000000000013</v>
      </c>
      <c r="W579" s="244">
        <v>11486</v>
      </c>
      <c r="X579" s="311"/>
      <c r="Y579" s="312"/>
      <c r="Z579" s="113">
        <f t="shared" si="69"/>
        <v>108</v>
      </c>
    </row>
    <row r="580" spans="1:26" s="244" customFormat="1" hidden="1" x14ac:dyDescent="0.25">
      <c r="A580" s="244" t="s">
        <v>1815</v>
      </c>
      <c r="B580" s="244" t="s">
        <v>1814</v>
      </c>
      <c r="D580" s="244" t="s">
        <v>2448</v>
      </c>
      <c r="E580" s="96"/>
      <c r="F580" s="96" t="s">
        <v>1797</v>
      </c>
      <c r="G580" s="131" t="str">
        <f t="shared" si="64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65"/>
        <v>33.196666666666665</v>
      </c>
      <c r="S580" s="5">
        <v>3286.47</v>
      </c>
      <c r="T580" s="312">
        <f t="shared" si="66"/>
        <v>3585.24</v>
      </c>
      <c r="U580" s="15">
        <f t="shared" si="67"/>
        <v>298.77</v>
      </c>
      <c r="V580" s="312">
        <f t="shared" si="68"/>
        <v>399.36000000000013</v>
      </c>
      <c r="W580" s="244">
        <v>11486</v>
      </c>
      <c r="X580" s="311"/>
      <c r="Y580" s="312"/>
      <c r="Z580" s="113">
        <f t="shared" si="69"/>
        <v>108</v>
      </c>
    </row>
    <row r="581" spans="1:26" s="244" customFormat="1" hidden="1" x14ac:dyDescent="0.25">
      <c r="A581" s="244" t="s">
        <v>1816</v>
      </c>
      <c r="B581" s="244" t="s">
        <v>1814</v>
      </c>
      <c r="D581" s="244" t="s">
        <v>2448</v>
      </c>
      <c r="E581" s="96"/>
      <c r="F581" s="96" t="s">
        <v>1797</v>
      </c>
      <c r="G581" s="131" t="str">
        <f t="shared" si="64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65"/>
        <v>33.196666666666665</v>
      </c>
      <c r="S581" s="5">
        <v>3286.47</v>
      </c>
      <c r="T581" s="312">
        <f t="shared" si="66"/>
        <v>3585.24</v>
      </c>
      <c r="U581" s="15">
        <f t="shared" si="67"/>
        <v>298.77</v>
      </c>
      <c r="V581" s="312">
        <f t="shared" si="68"/>
        <v>399.36000000000013</v>
      </c>
      <c r="W581" s="244">
        <v>11486</v>
      </c>
      <c r="X581" s="311"/>
      <c r="Y581" s="312"/>
      <c r="Z581" s="113">
        <f t="shared" si="69"/>
        <v>108</v>
      </c>
    </row>
    <row r="582" spans="1:26" s="244" customFormat="1" hidden="1" x14ac:dyDescent="0.25">
      <c r="A582" s="244" t="s">
        <v>1817</v>
      </c>
      <c r="B582" s="244" t="s">
        <v>1814</v>
      </c>
      <c r="D582" s="244" t="s">
        <v>2448</v>
      </c>
      <c r="E582" s="96"/>
      <c r="F582" s="96" t="s">
        <v>1797</v>
      </c>
      <c r="G582" s="131" t="str">
        <f t="shared" si="64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65"/>
        <v>33.196666666666665</v>
      </c>
      <c r="S582" s="5">
        <v>3286.47</v>
      </c>
      <c r="T582" s="312">
        <f t="shared" si="66"/>
        <v>3585.24</v>
      </c>
      <c r="U582" s="15">
        <f t="shared" si="67"/>
        <v>298.77</v>
      </c>
      <c r="V582" s="312">
        <f t="shared" si="68"/>
        <v>399.36000000000013</v>
      </c>
      <c r="W582" s="244">
        <v>11486</v>
      </c>
      <c r="X582" s="311"/>
      <c r="Y582" s="312"/>
      <c r="Z582" s="113">
        <f t="shared" si="69"/>
        <v>108</v>
      </c>
    </row>
    <row r="583" spans="1:26" s="244" customFormat="1" hidden="1" x14ac:dyDescent="0.25">
      <c r="A583" s="244" t="s">
        <v>1818</v>
      </c>
      <c r="B583" s="244" t="s">
        <v>1814</v>
      </c>
      <c r="D583" s="244" t="s">
        <v>2448</v>
      </c>
      <c r="E583" s="96"/>
      <c r="F583" s="96" t="s">
        <v>1797</v>
      </c>
      <c r="G583" s="131" t="str">
        <f t="shared" si="64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65"/>
        <v>33.196666666666665</v>
      </c>
      <c r="S583" s="5">
        <v>3286.47</v>
      </c>
      <c r="T583" s="312">
        <f t="shared" si="66"/>
        <v>3585.24</v>
      </c>
      <c r="U583" s="15">
        <f t="shared" si="67"/>
        <v>298.77</v>
      </c>
      <c r="V583" s="312">
        <f t="shared" si="68"/>
        <v>399.36000000000013</v>
      </c>
      <c r="W583" s="244">
        <v>11486</v>
      </c>
      <c r="X583" s="311"/>
      <c r="Y583" s="312"/>
      <c r="Z583" s="113">
        <f t="shared" si="69"/>
        <v>108</v>
      </c>
    </row>
    <row r="584" spans="1:26" s="244" customFormat="1" hidden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64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65"/>
        <v>54.382129166666665</v>
      </c>
      <c r="S584" s="560">
        <v>5383.8307875</v>
      </c>
      <c r="T584" s="334">
        <f t="shared" si="66"/>
        <v>5873.2699499999999</v>
      </c>
      <c r="U584" s="561">
        <f t="shared" si="67"/>
        <v>489.43916249999984</v>
      </c>
      <c r="V584" s="334">
        <f t="shared" si="68"/>
        <v>653.58554999999978</v>
      </c>
      <c r="W584" s="333">
        <v>11496</v>
      </c>
      <c r="X584" s="311"/>
      <c r="Y584" s="312"/>
      <c r="Z584" s="113">
        <f t="shared" si="69"/>
        <v>108</v>
      </c>
    </row>
    <row r="585" spans="1:26" s="244" customFormat="1" hidden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64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65"/>
        <v>54.382129166666665</v>
      </c>
      <c r="S585" s="560">
        <v>5383.8307875</v>
      </c>
      <c r="T585" s="334">
        <f t="shared" si="66"/>
        <v>5873.2699499999999</v>
      </c>
      <c r="U585" s="561">
        <f t="shared" si="67"/>
        <v>489.43916249999984</v>
      </c>
      <c r="V585" s="334">
        <f t="shared" si="68"/>
        <v>653.58554999999978</v>
      </c>
      <c r="W585" s="333">
        <v>11496</v>
      </c>
      <c r="X585" s="311"/>
      <c r="Y585" s="312"/>
      <c r="Z585" s="113">
        <f t="shared" si="69"/>
        <v>108</v>
      </c>
    </row>
    <row r="586" spans="1:26" s="244" customFormat="1" hidden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64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65"/>
        <v>54.382129166666665</v>
      </c>
      <c r="S586" s="560">
        <v>5383.8307875</v>
      </c>
      <c r="T586" s="334">
        <f t="shared" si="66"/>
        <v>5873.2699499999999</v>
      </c>
      <c r="U586" s="561">
        <f t="shared" si="67"/>
        <v>489.43916249999984</v>
      </c>
      <c r="V586" s="334">
        <f t="shared" si="68"/>
        <v>653.58554999999978</v>
      </c>
      <c r="W586" s="333">
        <v>11496</v>
      </c>
      <c r="X586" s="311"/>
      <c r="Y586" s="312"/>
      <c r="Z586" s="113">
        <f t="shared" si="69"/>
        <v>108</v>
      </c>
    </row>
    <row r="587" spans="1:26" s="244" customFormat="1" hidden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64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65"/>
        <v>54.382129166666665</v>
      </c>
      <c r="S587" s="560">
        <v>5383.8307875</v>
      </c>
      <c r="T587" s="334">
        <f t="shared" si="66"/>
        <v>5873.2699499999999</v>
      </c>
      <c r="U587" s="561">
        <f t="shared" si="67"/>
        <v>489.43916249999984</v>
      </c>
      <c r="V587" s="334">
        <f t="shared" si="68"/>
        <v>653.58554999999978</v>
      </c>
      <c r="W587" s="333">
        <v>11496</v>
      </c>
      <c r="X587" s="311"/>
      <c r="Y587" s="312"/>
      <c r="Z587" s="113">
        <f t="shared" si="69"/>
        <v>108</v>
      </c>
    </row>
    <row r="588" spans="1:26" s="244" customFormat="1" hidden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64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65"/>
        <v>54.382129166666665</v>
      </c>
      <c r="S588" s="560">
        <v>5383.8307875</v>
      </c>
      <c r="T588" s="334">
        <f t="shared" si="66"/>
        <v>5873.2699499999999</v>
      </c>
      <c r="U588" s="561">
        <f t="shared" si="67"/>
        <v>489.43916249999984</v>
      </c>
      <c r="V588" s="334">
        <f t="shared" si="68"/>
        <v>653.58554999999978</v>
      </c>
      <c r="W588" s="333">
        <v>11496</v>
      </c>
      <c r="X588" s="311"/>
      <c r="Y588" s="312"/>
      <c r="Z588" s="113">
        <f t="shared" si="69"/>
        <v>108</v>
      </c>
    </row>
    <row r="589" spans="1:26" s="244" customFormat="1" hidden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64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65"/>
        <v>54.382129166666665</v>
      </c>
      <c r="S589" s="560">
        <v>5383.8307875</v>
      </c>
      <c r="T589" s="334">
        <f t="shared" si="66"/>
        <v>5873.2699499999999</v>
      </c>
      <c r="U589" s="561">
        <f t="shared" si="67"/>
        <v>489.43916249999984</v>
      </c>
      <c r="V589" s="334">
        <f t="shared" si="68"/>
        <v>653.58554999999978</v>
      </c>
      <c r="W589" s="333">
        <v>11496</v>
      </c>
      <c r="X589" s="311"/>
      <c r="Y589" s="312"/>
      <c r="Z589" s="113">
        <f t="shared" si="69"/>
        <v>108</v>
      </c>
    </row>
    <row r="590" spans="1:26" s="244" customFormat="1" hidden="1" x14ac:dyDescent="0.25">
      <c r="A590" s="244" t="s">
        <v>1833</v>
      </c>
      <c r="B590" s="244" t="s">
        <v>2556</v>
      </c>
      <c r="E590" s="96"/>
      <c r="F590" s="96" t="s">
        <v>1834</v>
      </c>
      <c r="G590" s="131" t="str">
        <f t="shared" si="64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65"/>
        <v>5263.8140833333327</v>
      </c>
      <c r="S590" s="5">
        <v>515853.78016666661</v>
      </c>
      <c r="T590" s="312">
        <f t="shared" si="66"/>
        <v>563228.10691666661</v>
      </c>
      <c r="U590" s="15">
        <f t="shared" si="67"/>
        <v>47374.326750000007</v>
      </c>
      <c r="V590" s="312">
        <f t="shared" si="68"/>
        <v>68430.583083333331</v>
      </c>
      <c r="W590" s="244">
        <v>11642</v>
      </c>
      <c r="X590" s="311"/>
      <c r="Y590" s="312"/>
      <c r="Z590" s="113">
        <f t="shared" si="69"/>
        <v>107</v>
      </c>
    </row>
    <row r="591" spans="1:26" s="244" customFormat="1" hidden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64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65"/>
        <v>150.26583333333335</v>
      </c>
      <c r="S591" s="5">
        <v>14726.051666666668</v>
      </c>
      <c r="T591" s="312">
        <f t="shared" si="66"/>
        <v>16078.444166666668</v>
      </c>
      <c r="U591" s="15">
        <f t="shared" si="67"/>
        <v>1352.3924999999999</v>
      </c>
      <c r="V591" s="312">
        <f t="shared" si="68"/>
        <v>1954.4558333333334</v>
      </c>
      <c r="W591" s="244">
        <v>11657</v>
      </c>
      <c r="X591" s="311"/>
      <c r="Y591" s="312"/>
      <c r="Z591" s="113">
        <f t="shared" si="69"/>
        <v>107</v>
      </c>
    </row>
    <row r="592" spans="1:26" s="244" customFormat="1" hidden="1" x14ac:dyDescent="0.25">
      <c r="A592" s="244" t="s">
        <v>1845</v>
      </c>
      <c r="B592" s="244" t="s">
        <v>1846</v>
      </c>
      <c r="D592" s="244" t="s">
        <v>2447</v>
      </c>
      <c r="E592" s="96"/>
      <c r="F592" s="96" t="s">
        <v>1797</v>
      </c>
      <c r="G592" s="131" t="str">
        <f t="shared" si="64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65"/>
        <v>173.14516666666665</v>
      </c>
      <c r="S592" s="5">
        <v>16968.226333333332</v>
      </c>
      <c r="T592" s="312">
        <f t="shared" si="66"/>
        <v>18353.387666666666</v>
      </c>
      <c r="U592" s="15">
        <f t="shared" si="67"/>
        <v>1385.1613333333335</v>
      </c>
      <c r="V592" s="312">
        <f t="shared" si="68"/>
        <v>2425.0323333333326</v>
      </c>
      <c r="W592" s="244">
        <v>11658</v>
      </c>
      <c r="X592" s="311"/>
      <c r="Y592" s="312"/>
      <c r="Z592" s="113">
        <f t="shared" si="69"/>
        <v>106</v>
      </c>
    </row>
    <row r="593" spans="1:26" s="244" customFormat="1" hidden="1" x14ac:dyDescent="0.25">
      <c r="A593" s="244" t="s">
        <v>1848</v>
      </c>
      <c r="B593" s="244" t="s">
        <v>1847</v>
      </c>
      <c r="D593" s="244" t="s">
        <v>2446</v>
      </c>
      <c r="E593" s="96"/>
      <c r="F593" s="96" t="s">
        <v>1797</v>
      </c>
      <c r="G593" s="131" t="str">
        <f t="shared" si="64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65"/>
        <v>111.34008333333333</v>
      </c>
      <c r="S593" s="5">
        <v>10911.328166666666</v>
      </c>
      <c r="T593" s="312">
        <f t="shared" si="66"/>
        <v>11802.048833333332</v>
      </c>
      <c r="U593" s="15">
        <f t="shared" si="67"/>
        <v>890.72066666666615</v>
      </c>
      <c r="V593" s="312">
        <f t="shared" si="68"/>
        <v>1559.7611666666671</v>
      </c>
      <c r="W593" s="244">
        <v>11658</v>
      </c>
      <c r="X593" s="311"/>
      <c r="Y593" s="312"/>
      <c r="Z593" s="113">
        <f t="shared" si="69"/>
        <v>106</v>
      </c>
    </row>
    <row r="594" spans="1:26" s="244" customFormat="1" hidden="1" x14ac:dyDescent="0.25">
      <c r="A594" s="244" t="s">
        <v>1850</v>
      </c>
      <c r="B594" s="244" t="s">
        <v>1849</v>
      </c>
      <c r="D594" s="244" t="s">
        <v>2443</v>
      </c>
      <c r="E594" s="96"/>
      <c r="F594" s="96" t="s">
        <v>1797</v>
      </c>
      <c r="G594" s="131" t="str">
        <f t="shared" si="64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65"/>
        <v>105.08299999999998</v>
      </c>
      <c r="S594" s="5">
        <v>10298.133999999998</v>
      </c>
      <c r="T594" s="312">
        <f t="shared" si="66"/>
        <v>11138.797999999999</v>
      </c>
      <c r="U594" s="15">
        <f t="shared" si="67"/>
        <v>840.66400000000067</v>
      </c>
      <c r="V594" s="312">
        <f t="shared" si="68"/>
        <v>1472.1620000000003</v>
      </c>
      <c r="W594" s="244">
        <v>11658</v>
      </c>
      <c r="X594" s="311"/>
      <c r="Y594" s="312"/>
      <c r="Z594" s="113">
        <f t="shared" si="69"/>
        <v>106</v>
      </c>
    </row>
    <row r="595" spans="1:26" s="244" customFormat="1" hidden="1" x14ac:dyDescent="0.25">
      <c r="A595" s="244" t="s">
        <v>1851</v>
      </c>
      <c r="B595" s="244" t="s">
        <v>1849</v>
      </c>
      <c r="D595" s="244" t="s">
        <v>2443</v>
      </c>
      <c r="E595" s="96"/>
      <c r="F595" s="96" t="s">
        <v>1797</v>
      </c>
      <c r="G595" s="131" t="str">
        <f t="shared" si="64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65"/>
        <v>105.08299999999998</v>
      </c>
      <c r="S595" s="5">
        <v>10298.133999999998</v>
      </c>
      <c r="T595" s="312">
        <f t="shared" si="66"/>
        <v>11138.797999999999</v>
      </c>
      <c r="U595" s="15">
        <f t="shared" si="67"/>
        <v>840.66400000000067</v>
      </c>
      <c r="V595" s="312">
        <f t="shared" si="68"/>
        <v>1472.1620000000003</v>
      </c>
      <c r="W595" s="244">
        <v>11658</v>
      </c>
      <c r="X595" s="311"/>
      <c r="Y595" s="312"/>
      <c r="Z595" s="113">
        <f t="shared" si="69"/>
        <v>106</v>
      </c>
    </row>
    <row r="596" spans="1:26" s="244" customFormat="1" hidden="1" x14ac:dyDescent="0.25">
      <c r="A596" s="244" t="s">
        <v>1852</v>
      </c>
      <c r="B596" s="244" t="s">
        <v>1849</v>
      </c>
      <c r="D596" s="244" t="s">
        <v>2443</v>
      </c>
      <c r="E596" s="96"/>
      <c r="F596" s="96" t="s">
        <v>1797</v>
      </c>
      <c r="G596" s="131" t="str">
        <f t="shared" si="64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65"/>
        <v>105.08299999999998</v>
      </c>
      <c r="S596" s="5">
        <v>10298.133999999998</v>
      </c>
      <c r="T596" s="312">
        <f t="shared" si="66"/>
        <v>11138.797999999999</v>
      </c>
      <c r="U596" s="15">
        <f t="shared" si="67"/>
        <v>840.66400000000067</v>
      </c>
      <c r="V596" s="312">
        <f t="shared" si="68"/>
        <v>1472.1620000000003</v>
      </c>
      <c r="W596" s="244">
        <v>11658</v>
      </c>
      <c r="X596" s="311"/>
      <c r="Y596" s="312"/>
      <c r="Z596" s="113">
        <f t="shared" si="69"/>
        <v>106</v>
      </c>
    </row>
    <row r="597" spans="1:26" s="244" customFormat="1" hidden="1" x14ac:dyDescent="0.25">
      <c r="A597" s="244" t="s">
        <v>1853</v>
      </c>
      <c r="B597" s="244" t="s">
        <v>1849</v>
      </c>
      <c r="D597" s="244" t="s">
        <v>2443</v>
      </c>
      <c r="E597" s="96"/>
      <c r="F597" s="96" t="s">
        <v>1797</v>
      </c>
      <c r="G597" s="131" t="str">
        <f t="shared" si="64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65"/>
        <v>105.08299999999998</v>
      </c>
      <c r="S597" s="5">
        <v>10298.133999999998</v>
      </c>
      <c r="T597" s="312">
        <f t="shared" si="66"/>
        <v>11138.797999999999</v>
      </c>
      <c r="U597" s="15">
        <f t="shared" si="67"/>
        <v>840.66400000000067</v>
      </c>
      <c r="V597" s="312">
        <f t="shared" si="68"/>
        <v>1472.1620000000003</v>
      </c>
      <c r="W597" s="244">
        <v>11658</v>
      </c>
      <c r="X597" s="311"/>
      <c r="Y597" s="312"/>
      <c r="Z597" s="113">
        <f t="shared" si="69"/>
        <v>106</v>
      </c>
    </row>
    <row r="598" spans="1:26" s="244" customFormat="1" hidden="1" x14ac:dyDescent="0.25">
      <c r="A598" s="244" t="s">
        <v>1854</v>
      </c>
      <c r="B598" s="244" t="s">
        <v>1849</v>
      </c>
      <c r="D598" s="244" t="s">
        <v>2443</v>
      </c>
      <c r="E598" s="96"/>
      <c r="F598" s="96" t="s">
        <v>1797</v>
      </c>
      <c r="G598" s="131" t="str">
        <f t="shared" si="64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65"/>
        <v>105.08299999999998</v>
      </c>
      <c r="S598" s="5">
        <v>10298.133999999998</v>
      </c>
      <c r="T598" s="312">
        <f t="shared" si="66"/>
        <v>11138.797999999999</v>
      </c>
      <c r="U598" s="15">
        <f t="shared" si="67"/>
        <v>840.66400000000067</v>
      </c>
      <c r="V598" s="312">
        <f t="shared" si="68"/>
        <v>1472.1620000000003</v>
      </c>
      <c r="W598" s="244">
        <v>11658</v>
      </c>
      <c r="X598" s="311"/>
      <c r="Y598" s="312"/>
      <c r="Z598" s="113">
        <f t="shared" si="69"/>
        <v>106</v>
      </c>
    </row>
    <row r="599" spans="1:26" s="244" customFormat="1" hidden="1" x14ac:dyDescent="0.25">
      <c r="A599" s="244" t="s">
        <v>1855</v>
      </c>
      <c r="B599" s="244" t="s">
        <v>1849</v>
      </c>
      <c r="D599" s="244" t="s">
        <v>2443</v>
      </c>
      <c r="E599" s="96"/>
      <c r="F599" s="96" t="s">
        <v>1797</v>
      </c>
      <c r="G599" s="131" t="str">
        <f t="shared" si="64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65"/>
        <v>105.08299999999998</v>
      </c>
      <c r="S599" s="5">
        <v>10298.133999999998</v>
      </c>
      <c r="T599" s="312">
        <f t="shared" si="66"/>
        <v>11138.797999999999</v>
      </c>
      <c r="U599" s="15">
        <f t="shared" si="67"/>
        <v>840.66400000000067</v>
      </c>
      <c r="V599" s="312">
        <f t="shared" si="68"/>
        <v>1472.1620000000003</v>
      </c>
      <c r="W599" s="244">
        <v>11658</v>
      </c>
      <c r="X599" s="311"/>
      <c r="Y599" s="312"/>
      <c r="Z599" s="113">
        <f t="shared" si="69"/>
        <v>106</v>
      </c>
    </row>
    <row r="600" spans="1:26" s="244" customFormat="1" hidden="1" x14ac:dyDescent="0.25">
      <c r="A600" s="244" t="s">
        <v>1856</v>
      </c>
      <c r="B600" s="244" t="s">
        <v>1849</v>
      </c>
      <c r="D600" s="244" t="s">
        <v>2443</v>
      </c>
      <c r="E600" s="96"/>
      <c r="F600" s="96" t="s">
        <v>1797</v>
      </c>
      <c r="G600" s="131" t="str">
        <f t="shared" si="64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65"/>
        <v>105.08299999999998</v>
      </c>
      <c r="S600" s="5">
        <v>10298.133999999998</v>
      </c>
      <c r="T600" s="312">
        <f t="shared" si="66"/>
        <v>11138.797999999999</v>
      </c>
      <c r="U600" s="15">
        <f t="shared" si="67"/>
        <v>840.66400000000067</v>
      </c>
      <c r="V600" s="312">
        <f t="shared" si="68"/>
        <v>1472.1620000000003</v>
      </c>
      <c r="W600" s="244">
        <v>11658</v>
      </c>
      <c r="X600" s="311"/>
      <c r="Y600" s="312"/>
      <c r="Z600" s="113">
        <f t="shared" si="69"/>
        <v>106</v>
      </c>
    </row>
    <row r="601" spans="1:26" s="244" customFormat="1" hidden="1" x14ac:dyDescent="0.25">
      <c r="A601" s="244" t="s">
        <v>1857</v>
      </c>
      <c r="B601" s="244" t="s">
        <v>1849</v>
      </c>
      <c r="D601" s="244" t="s">
        <v>2443</v>
      </c>
      <c r="E601" s="96"/>
      <c r="F601" s="96" t="s">
        <v>1797</v>
      </c>
      <c r="G601" s="131" t="str">
        <f t="shared" si="64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65"/>
        <v>105.08299999999998</v>
      </c>
      <c r="S601" s="5">
        <v>10298.133999999998</v>
      </c>
      <c r="T601" s="312">
        <f t="shared" si="66"/>
        <v>11138.797999999999</v>
      </c>
      <c r="U601" s="15">
        <f t="shared" si="67"/>
        <v>840.66400000000067</v>
      </c>
      <c r="V601" s="312">
        <f t="shared" si="68"/>
        <v>1472.1620000000003</v>
      </c>
      <c r="W601" s="244">
        <v>11658</v>
      </c>
      <c r="X601" s="311"/>
      <c r="Y601" s="312"/>
      <c r="Z601" s="113">
        <f t="shared" si="69"/>
        <v>106</v>
      </c>
    </row>
    <row r="602" spans="1:26" s="244" customFormat="1" hidden="1" x14ac:dyDescent="0.25">
      <c r="A602" s="244" t="s">
        <v>1858</v>
      </c>
      <c r="B602" s="244" t="s">
        <v>1849</v>
      </c>
      <c r="D602" s="244" t="s">
        <v>2443</v>
      </c>
      <c r="E602" s="96"/>
      <c r="F602" s="96" t="s">
        <v>1797</v>
      </c>
      <c r="G602" s="131" t="str">
        <f t="shared" si="64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65"/>
        <v>105.08299999999998</v>
      </c>
      <c r="S602" s="5">
        <v>10298.133999999998</v>
      </c>
      <c r="T602" s="312">
        <f t="shared" si="66"/>
        <v>11138.797999999999</v>
      </c>
      <c r="U602" s="15">
        <f t="shared" si="67"/>
        <v>840.66400000000067</v>
      </c>
      <c r="V602" s="312">
        <f t="shared" si="68"/>
        <v>1472.1620000000003</v>
      </c>
      <c r="W602" s="244">
        <v>11658</v>
      </c>
      <c r="X602" s="311"/>
      <c r="Y602" s="312"/>
      <c r="Z602" s="113">
        <f t="shared" si="69"/>
        <v>106</v>
      </c>
    </row>
    <row r="603" spans="1:26" s="244" customFormat="1" hidden="1" x14ac:dyDescent="0.25">
      <c r="A603" s="244" t="s">
        <v>1859</v>
      </c>
      <c r="B603" s="244" t="s">
        <v>1849</v>
      </c>
      <c r="D603" s="244" t="s">
        <v>2443</v>
      </c>
      <c r="E603" s="96"/>
      <c r="F603" s="96" t="s">
        <v>1797</v>
      </c>
      <c r="G603" s="131" t="str">
        <f t="shared" si="64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65"/>
        <v>105.08299999999998</v>
      </c>
      <c r="S603" s="5">
        <v>10298.133999999998</v>
      </c>
      <c r="T603" s="312">
        <f t="shared" si="66"/>
        <v>11138.797999999999</v>
      </c>
      <c r="U603" s="15">
        <f t="shared" si="67"/>
        <v>840.66400000000067</v>
      </c>
      <c r="V603" s="312">
        <f t="shared" si="68"/>
        <v>1472.1620000000003</v>
      </c>
      <c r="W603" s="244">
        <v>11658</v>
      </c>
      <c r="X603" s="311"/>
      <c r="Y603" s="312"/>
      <c r="Z603" s="113">
        <f t="shared" si="69"/>
        <v>106</v>
      </c>
    </row>
    <row r="604" spans="1:26" s="244" customFormat="1" hidden="1" x14ac:dyDescent="0.25">
      <c r="A604" s="244" t="s">
        <v>1860</v>
      </c>
      <c r="B604" s="244" t="s">
        <v>1849</v>
      </c>
      <c r="D604" s="244" t="s">
        <v>2443</v>
      </c>
      <c r="E604" s="96"/>
      <c r="F604" s="96" t="s">
        <v>1797</v>
      </c>
      <c r="G604" s="131" t="str">
        <f t="shared" si="64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65"/>
        <v>105.08299999999998</v>
      </c>
      <c r="S604" s="5">
        <v>10298.133999999998</v>
      </c>
      <c r="T604" s="312">
        <f t="shared" si="66"/>
        <v>11138.797999999999</v>
      </c>
      <c r="U604" s="15">
        <f t="shared" si="67"/>
        <v>840.66400000000067</v>
      </c>
      <c r="V604" s="312">
        <f t="shared" si="68"/>
        <v>1472.1620000000003</v>
      </c>
      <c r="W604" s="244">
        <v>11658</v>
      </c>
      <c r="X604" s="311"/>
      <c r="Y604" s="312"/>
      <c r="Z604" s="113">
        <f t="shared" si="69"/>
        <v>106</v>
      </c>
    </row>
    <row r="605" spans="1:26" s="244" customFormat="1" hidden="1" x14ac:dyDescent="0.25">
      <c r="A605" s="244" t="s">
        <v>1861</v>
      </c>
      <c r="B605" s="244" t="s">
        <v>1849</v>
      </c>
      <c r="D605" s="244" t="s">
        <v>2443</v>
      </c>
      <c r="E605" s="96"/>
      <c r="F605" s="96" t="s">
        <v>1797</v>
      </c>
      <c r="G605" s="131" t="str">
        <f t="shared" si="64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65"/>
        <v>105.08299999999998</v>
      </c>
      <c r="S605" s="5">
        <v>10298.133999999998</v>
      </c>
      <c r="T605" s="312">
        <f t="shared" si="66"/>
        <v>11138.797999999999</v>
      </c>
      <c r="U605" s="15">
        <f t="shared" si="67"/>
        <v>840.66400000000067</v>
      </c>
      <c r="V605" s="312">
        <f t="shared" si="68"/>
        <v>1472.1620000000003</v>
      </c>
      <c r="W605" s="244">
        <v>11658</v>
      </c>
      <c r="X605" s="311"/>
      <c r="Y605" s="312"/>
      <c r="Z605" s="113">
        <f t="shared" si="69"/>
        <v>106</v>
      </c>
    </row>
    <row r="606" spans="1:26" s="244" customFormat="1" hidden="1" x14ac:dyDescent="0.25">
      <c r="A606" s="244" t="s">
        <v>1862</v>
      </c>
      <c r="B606" s="244" t="s">
        <v>1849</v>
      </c>
      <c r="D606" s="244" t="s">
        <v>2443</v>
      </c>
      <c r="E606" s="96"/>
      <c r="F606" s="96" t="s">
        <v>1797</v>
      </c>
      <c r="G606" s="131" t="str">
        <f t="shared" si="64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65"/>
        <v>105.08299999999998</v>
      </c>
      <c r="S606" s="5">
        <v>10298.133999999998</v>
      </c>
      <c r="T606" s="312">
        <f t="shared" si="66"/>
        <v>11138.797999999999</v>
      </c>
      <c r="U606" s="15">
        <f t="shared" si="67"/>
        <v>840.66400000000067</v>
      </c>
      <c r="V606" s="312">
        <f t="shared" si="68"/>
        <v>1472.1620000000003</v>
      </c>
      <c r="W606" s="244">
        <v>11658</v>
      </c>
      <c r="X606" s="311"/>
      <c r="Y606" s="312"/>
      <c r="Z606" s="113">
        <f t="shared" si="69"/>
        <v>106</v>
      </c>
    </row>
    <row r="607" spans="1:26" s="244" customFormat="1" hidden="1" x14ac:dyDescent="0.25">
      <c r="A607" s="244" t="s">
        <v>1863</v>
      </c>
      <c r="B607" s="244" t="s">
        <v>1849</v>
      </c>
      <c r="D607" s="244" t="s">
        <v>2443</v>
      </c>
      <c r="E607" s="96"/>
      <c r="F607" s="96" t="s">
        <v>1797</v>
      </c>
      <c r="G607" s="131" t="str">
        <f t="shared" si="64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65"/>
        <v>105.08299999999998</v>
      </c>
      <c r="S607" s="5">
        <v>10298.133999999998</v>
      </c>
      <c r="T607" s="312">
        <f t="shared" si="66"/>
        <v>11138.797999999999</v>
      </c>
      <c r="U607" s="15">
        <f t="shared" si="67"/>
        <v>840.66400000000067</v>
      </c>
      <c r="V607" s="312">
        <f t="shared" si="68"/>
        <v>1472.1620000000003</v>
      </c>
      <c r="W607" s="244">
        <v>11658</v>
      </c>
      <c r="X607" s="311"/>
      <c r="Y607" s="312"/>
      <c r="Z607" s="113">
        <f t="shared" si="69"/>
        <v>106</v>
      </c>
    </row>
    <row r="608" spans="1:26" s="244" customFormat="1" hidden="1" x14ac:dyDescent="0.25">
      <c r="A608" s="244" t="s">
        <v>1864</v>
      </c>
      <c r="B608" s="244" t="s">
        <v>1849</v>
      </c>
      <c r="D608" s="244" t="s">
        <v>2443</v>
      </c>
      <c r="E608" s="96"/>
      <c r="F608" s="96" t="s">
        <v>1797</v>
      </c>
      <c r="G608" s="131" t="str">
        <f t="shared" si="64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65"/>
        <v>105.08299999999998</v>
      </c>
      <c r="S608" s="5">
        <v>10298.133999999998</v>
      </c>
      <c r="T608" s="312">
        <f t="shared" si="66"/>
        <v>11138.797999999999</v>
      </c>
      <c r="U608" s="15">
        <f t="shared" si="67"/>
        <v>840.66400000000067</v>
      </c>
      <c r="V608" s="312">
        <f t="shared" si="68"/>
        <v>1472.1620000000003</v>
      </c>
      <c r="W608" s="244">
        <v>11658</v>
      </c>
      <c r="X608" s="311"/>
      <c r="Y608" s="312"/>
      <c r="Z608" s="113">
        <f t="shared" si="69"/>
        <v>106</v>
      </c>
    </row>
    <row r="609" spans="1:27" s="244" customFormat="1" hidden="1" x14ac:dyDescent="0.25">
      <c r="A609" s="244" t="s">
        <v>1865</v>
      </c>
      <c r="B609" s="244" t="s">
        <v>1849</v>
      </c>
      <c r="D609" s="244" t="s">
        <v>2443</v>
      </c>
      <c r="E609" s="96"/>
      <c r="F609" s="96" t="s">
        <v>1797</v>
      </c>
      <c r="G609" s="131" t="str">
        <f t="shared" si="64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65"/>
        <v>105.08299999999998</v>
      </c>
      <c r="S609" s="5">
        <v>10298.133999999998</v>
      </c>
      <c r="T609" s="312">
        <f t="shared" si="66"/>
        <v>11138.797999999999</v>
      </c>
      <c r="U609" s="15">
        <f t="shared" si="67"/>
        <v>840.66400000000067</v>
      </c>
      <c r="V609" s="312">
        <f t="shared" si="68"/>
        <v>1472.1620000000003</v>
      </c>
      <c r="W609" s="244">
        <v>11658</v>
      </c>
      <c r="X609" s="311"/>
      <c r="Y609" s="312"/>
      <c r="Z609" s="113">
        <f t="shared" si="69"/>
        <v>106</v>
      </c>
    </row>
    <row r="610" spans="1:27" s="244" customFormat="1" hidden="1" x14ac:dyDescent="0.25">
      <c r="A610" s="244" t="s">
        <v>1866</v>
      </c>
      <c r="B610" s="244" t="s">
        <v>1849</v>
      </c>
      <c r="D610" s="244" t="s">
        <v>2443</v>
      </c>
      <c r="E610" s="96"/>
      <c r="F610" s="96" t="s">
        <v>1797</v>
      </c>
      <c r="G610" s="131" t="str">
        <f t="shared" si="64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65"/>
        <v>105.08299999999998</v>
      </c>
      <c r="S610" s="5">
        <v>10298.133999999998</v>
      </c>
      <c r="T610" s="312">
        <f t="shared" si="66"/>
        <v>11138.797999999999</v>
      </c>
      <c r="U610" s="15">
        <f t="shared" si="67"/>
        <v>840.66400000000067</v>
      </c>
      <c r="V610" s="312">
        <f t="shared" si="68"/>
        <v>1472.1620000000003</v>
      </c>
      <c r="W610" s="244">
        <v>11658</v>
      </c>
      <c r="X610" s="311"/>
      <c r="Y610" s="312"/>
      <c r="Z610" s="113">
        <f t="shared" si="69"/>
        <v>106</v>
      </c>
    </row>
    <row r="611" spans="1:27" s="244" customFormat="1" hidden="1" x14ac:dyDescent="0.25">
      <c r="A611" s="244" t="s">
        <v>1867</v>
      </c>
      <c r="B611" s="244" t="s">
        <v>1868</v>
      </c>
      <c r="D611" s="244" t="s">
        <v>2444</v>
      </c>
      <c r="E611" s="96"/>
      <c r="F611" s="96" t="s">
        <v>1797</v>
      </c>
      <c r="G611" s="131" t="str">
        <f t="shared" si="64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65"/>
        <v>166.58533333333335</v>
      </c>
      <c r="S611" s="5">
        <v>16325.362666666668</v>
      </c>
      <c r="T611" s="312">
        <f t="shared" si="66"/>
        <v>17658.045333333335</v>
      </c>
      <c r="U611" s="15">
        <f t="shared" si="67"/>
        <v>1332.6826666666675</v>
      </c>
      <c r="V611" s="312">
        <f t="shared" si="68"/>
        <v>2333.1946666666663</v>
      </c>
      <c r="W611" s="244">
        <v>11658</v>
      </c>
      <c r="X611" s="311"/>
      <c r="Y611" s="312"/>
      <c r="Z611" s="113">
        <f t="shared" si="69"/>
        <v>106</v>
      </c>
    </row>
    <row r="612" spans="1:27" s="244" customFormat="1" hidden="1" x14ac:dyDescent="0.25">
      <c r="A612" s="244" t="s">
        <v>1869</v>
      </c>
      <c r="B612" s="244" t="s">
        <v>1868</v>
      </c>
      <c r="D612" s="244" t="s">
        <v>2444</v>
      </c>
      <c r="E612" s="96"/>
      <c r="F612" s="96" t="s">
        <v>1797</v>
      </c>
      <c r="G612" s="131" t="str">
        <f t="shared" si="64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65"/>
        <v>166.58533333333335</v>
      </c>
      <c r="S612" s="5">
        <v>16325.362666666668</v>
      </c>
      <c r="T612" s="312">
        <f t="shared" si="66"/>
        <v>17658.045333333335</v>
      </c>
      <c r="U612" s="15">
        <f t="shared" si="67"/>
        <v>1332.6826666666675</v>
      </c>
      <c r="V612" s="312">
        <f t="shared" si="68"/>
        <v>2333.1946666666663</v>
      </c>
      <c r="W612" s="244">
        <v>11658</v>
      </c>
      <c r="X612" s="311"/>
      <c r="Y612" s="312"/>
      <c r="Z612" s="113">
        <f t="shared" si="69"/>
        <v>106</v>
      </c>
    </row>
    <row r="613" spans="1:27" s="244" customFormat="1" hidden="1" x14ac:dyDescent="0.25">
      <c r="A613" s="244" t="s">
        <v>1870</v>
      </c>
      <c r="B613" s="244" t="s">
        <v>1868</v>
      </c>
      <c r="D613" s="244" t="s">
        <v>2444</v>
      </c>
      <c r="E613" s="96"/>
      <c r="F613" s="96" t="s">
        <v>1797</v>
      </c>
      <c r="G613" s="131" t="str">
        <f t="shared" si="64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65"/>
        <v>166.58533333333335</v>
      </c>
      <c r="S613" s="5">
        <v>16325.362666666668</v>
      </c>
      <c r="T613" s="312">
        <f t="shared" si="66"/>
        <v>17658.045333333335</v>
      </c>
      <c r="U613" s="15">
        <f t="shared" si="67"/>
        <v>1332.6826666666675</v>
      </c>
      <c r="V613" s="312">
        <f t="shared" si="68"/>
        <v>2333.1946666666663</v>
      </c>
      <c r="W613" s="244">
        <v>11658</v>
      </c>
      <c r="X613" s="311"/>
      <c r="Y613" s="312"/>
      <c r="Z613" s="113">
        <f t="shared" si="69"/>
        <v>106</v>
      </c>
    </row>
    <row r="614" spans="1:27" s="244" customFormat="1" hidden="1" x14ac:dyDescent="0.25">
      <c r="A614" s="244" t="s">
        <v>1871</v>
      </c>
      <c r="B614" s="244" t="s">
        <v>1868</v>
      </c>
      <c r="D614" s="244" t="s">
        <v>2444</v>
      </c>
      <c r="E614" s="96"/>
      <c r="F614" s="96" t="s">
        <v>1797</v>
      </c>
      <c r="G614" s="131" t="str">
        <f t="shared" si="64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65"/>
        <v>166.58533333333335</v>
      </c>
      <c r="S614" s="5">
        <v>16325.362666666668</v>
      </c>
      <c r="T614" s="312">
        <f t="shared" si="66"/>
        <v>17658.045333333335</v>
      </c>
      <c r="U614" s="15">
        <f t="shared" si="67"/>
        <v>1332.6826666666675</v>
      </c>
      <c r="V614" s="312">
        <f t="shared" si="68"/>
        <v>2333.1946666666663</v>
      </c>
      <c r="W614" s="244">
        <v>11658</v>
      </c>
      <c r="X614" s="311"/>
      <c r="Y614" s="312"/>
      <c r="Z614" s="113">
        <f t="shared" si="69"/>
        <v>106</v>
      </c>
    </row>
    <row r="615" spans="1:27" s="244" customFormat="1" hidden="1" x14ac:dyDescent="0.25">
      <c r="A615" s="244" t="s">
        <v>1872</v>
      </c>
      <c r="B615" s="244" t="s">
        <v>1873</v>
      </c>
      <c r="D615" s="244" t="s">
        <v>2445</v>
      </c>
      <c r="E615" s="96"/>
      <c r="F615" s="96" t="s">
        <v>1797</v>
      </c>
      <c r="G615" s="131" t="str">
        <f t="shared" si="64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65"/>
        <v>58.382333333333328</v>
      </c>
      <c r="S615" s="5">
        <v>5721.4686666666657</v>
      </c>
      <c r="T615" s="312">
        <f t="shared" si="66"/>
        <v>6188.5273333333325</v>
      </c>
      <c r="U615" s="15">
        <f t="shared" si="67"/>
        <v>467.0586666666668</v>
      </c>
      <c r="V615" s="312">
        <f t="shared" si="68"/>
        <v>818.35266666666757</v>
      </c>
      <c r="W615" s="244">
        <v>11658</v>
      </c>
      <c r="X615" s="311"/>
      <c r="Y615" s="312"/>
      <c r="Z615" s="113">
        <f t="shared" si="69"/>
        <v>106</v>
      </c>
    </row>
    <row r="616" spans="1:27" s="244" customFormat="1" hidden="1" x14ac:dyDescent="0.25">
      <c r="A616" s="244" t="s">
        <v>1874</v>
      </c>
      <c r="B616" s="244" t="s">
        <v>1873</v>
      </c>
      <c r="D616" s="244" t="s">
        <v>2445</v>
      </c>
      <c r="E616" s="96"/>
      <c r="F616" s="96" t="s">
        <v>1797</v>
      </c>
      <c r="G616" s="131" t="str">
        <f t="shared" si="64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65"/>
        <v>58.382333333333328</v>
      </c>
      <c r="S616" s="5">
        <v>5721.4686666666657</v>
      </c>
      <c r="T616" s="312">
        <f t="shared" si="66"/>
        <v>6188.5273333333325</v>
      </c>
      <c r="U616" s="15">
        <f t="shared" si="67"/>
        <v>467.0586666666668</v>
      </c>
      <c r="V616" s="312">
        <f t="shared" si="68"/>
        <v>818.35266666666757</v>
      </c>
      <c r="W616" s="244">
        <v>11658</v>
      </c>
      <c r="X616" s="311"/>
      <c r="Y616" s="312"/>
      <c r="Z616" s="113">
        <f t="shared" si="69"/>
        <v>106</v>
      </c>
    </row>
    <row r="617" spans="1:27" s="244" customFormat="1" hidden="1" x14ac:dyDescent="0.25">
      <c r="A617" s="244" t="s">
        <v>1875</v>
      </c>
      <c r="B617" s="244" t="s">
        <v>1873</v>
      </c>
      <c r="D617" s="244" t="s">
        <v>2445</v>
      </c>
      <c r="E617" s="96"/>
      <c r="F617" s="96" t="s">
        <v>1797</v>
      </c>
      <c r="G617" s="131" t="str">
        <f t="shared" si="64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65"/>
        <v>58.382333333333328</v>
      </c>
      <c r="S617" s="5">
        <v>5721.4686666666657</v>
      </c>
      <c r="T617" s="312">
        <f t="shared" si="66"/>
        <v>6188.5273333333325</v>
      </c>
      <c r="U617" s="15">
        <f t="shared" si="67"/>
        <v>467.0586666666668</v>
      </c>
      <c r="V617" s="312">
        <f t="shared" si="68"/>
        <v>818.35266666666757</v>
      </c>
      <c r="W617" s="244">
        <v>11658</v>
      </c>
      <c r="X617" s="311"/>
      <c r="Y617" s="312"/>
      <c r="Z617" s="113">
        <f t="shared" si="69"/>
        <v>106</v>
      </c>
    </row>
    <row r="618" spans="1:27" s="244" customFormat="1" hidden="1" x14ac:dyDescent="0.25">
      <c r="A618" s="244" t="s">
        <v>1876</v>
      </c>
      <c r="B618" s="244" t="s">
        <v>1873</v>
      </c>
      <c r="D618" s="244" t="s">
        <v>2445</v>
      </c>
      <c r="E618" s="96"/>
      <c r="F618" s="96" t="s">
        <v>1797</v>
      </c>
      <c r="G618" s="131" t="str">
        <f t="shared" si="64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65"/>
        <v>58.382333333333328</v>
      </c>
      <c r="S618" s="5">
        <v>5721.4686666666657</v>
      </c>
      <c r="T618" s="312">
        <f t="shared" si="66"/>
        <v>6188.5273333333325</v>
      </c>
      <c r="U618" s="15">
        <f t="shared" si="67"/>
        <v>467.0586666666668</v>
      </c>
      <c r="V618" s="312">
        <f t="shared" si="68"/>
        <v>818.35266666666757</v>
      </c>
      <c r="W618" s="244">
        <v>11658</v>
      </c>
      <c r="X618" s="311"/>
      <c r="Y618" s="312"/>
      <c r="Z618" s="113">
        <f t="shared" si="69"/>
        <v>106</v>
      </c>
    </row>
    <row r="619" spans="1:27" s="244" customFormat="1" hidden="1" x14ac:dyDescent="0.25">
      <c r="A619" s="244" t="s">
        <v>1877</v>
      </c>
      <c r="B619" s="244" t="s">
        <v>1873</v>
      </c>
      <c r="D619" s="244" t="s">
        <v>2445</v>
      </c>
      <c r="E619" s="96"/>
      <c r="F619" s="96" t="s">
        <v>1797</v>
      </c>
      <c r="G619" s="131" t="str">
        <f t="shared" si="64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65"/>
        <v>58.382333333333328</v>
      </c>
      <c r="S619" s="5">
        <v>5721.4686666666657</v>
      </c>
      <c r="T619" s="312">
        <f t="shared" si="66"/>
        <v>6188.5273333333325</v>
      </c>
      <c r="U619" s="15">
        <f t="shared" si="67"/>
        <v>467.0586666666668</v>
      </c>
      <c r="V619" s="312">
        <f t="shared" si="68"/>
        <v>818.35266666666757</v>
      </c>
      <c r="W619" s="244">
        <v>11658</v>
      </c>
      <c r="X619" s="311"/>
      <c r="Y619" s="312"/>
      <c r="Z619" s="113">
        <f t="shared" si="69"/>
        <v>106</v>
      </c>
    </row>
    <row r="620" spans="1:27" s="244" customFormat="1" hidden="1" x14ac:dyDescent="0.25">
      <c r="A620" s="244" t="s">
        <v>1878</v>
      </c>
      <c r="B620" s="244" t="s">
        <v>1873</v>
      </c>
      <c r="D620" s="244" t="s">
        <v>2445</v>
      </c>
      <c r="E620" s="96"/>
      <c r="F620" s="96" t="s">
        <v>1797</v>
      </c>
      <c r="G620" s="131" t="str">
        <f t="shared" si="64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65"/>
        <v>58.382333333333328</v>
      </c>
      <c r="S620" s="5">
        <v>5721.4686666666657</v>
      </c>
      <c r="T620" s="312">
        <f t="shared" si="66"/>
        <v>6188.5273333333325</v>
      </c>
      <c r="U620" s="15">
        <f t="shared" si="67"/>
        <v>467.0586666666668</v>
      </c>
      <c r="V620" s="312">
        <f t="shared" si="68"/>
        <v>818.35266666666757</v>
      </c>
      <c r="W620" s="244">
        <v>11658</v>
      </c>
      <c r="X620" s="311"/>
      <c r="Y620" s="312"/>
      <c r="Z620" s="113">
        <f t="shared" si="69"/>
        <v>106</v>
      </c>
    </row>
    <row r="621" spans="1:27" s="244" customFormat="1" hidden="1" x14ac:dyDescent="0.25">
      <c r="A621" s="244" t="s">
        <v>1879</v>
      </c>
      <c r="B621" s="244" t="s">
        <v>1873</v>
      </c>
      <c r="D621" s="244" t="s">
        <v>2445</v>
      </c>
      <c r="E621" s="96"/>
      <c r="F621" s="96" t="s">
        <v>1797</v>
      </c>
      <c r="G621" s="131" t="str">
        <f t="shared" si="64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65"/>
        <v>58.382333333333328</v>
      </c>
      <c r="S621" s="5">
        <v>5721.4686666666657</v>
      </c>
      <c r="T621" s="312">
        <f t="shared" si="66"/>
        <v>6188.5273333333325</v>
      </c>
      <c r="U621" s="15">
        <f t="shared" si="67"/>
        <v>467.0586666666668</v>
      </c>
      <c r="V621" s="312">
        <f t="shared" si="68"/>
        <v>818.35266666666757</v>
      </c>
      <c r="W621" s="244">
        <v>11658</v>
      </c>
      <c r="X621" s="311"/>
      <c r="Y621" s="312"/>
      <c r="Z621" s="113">
        <f t="shared" si="69"/>
        <v>106</v>
      </c>
    </row>
    <row r="622" spans="1:27" s="244" customFormat="1" hidden="1" x14ac:dyDescent="0.25">
      <c r="A622" s="244" t="s">
        <v>1880</v>
      </c>
      <c r="B622" s="244" t="s">
        <v>1873</v>
      </c>
      <c r="D622" s="244" t="s">
        <v>2445</v>
      </c>
      <c r="E622" s="96"/>
      <c r="F622" s="96" t="s">
        <v>1797</v>
      </c>
      <c r="G622" s="131" t="str">
        <f t="shared" si="64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65"/>
        <v>58.382333333333328</v>
      </c>
      <c r="S622" s="5">
        <v>5721.4686666666657</v>
      </c>
      <c r="T622" s="312">
        <f t="shared" si="66"/>
        <v>6188.5273333333325</v>
      </c>
      <c r="U622" s="15">
        <f t="shared" si="67"/>
        <v>467.0586666666668</v>
      </c>
      <c r="V622" s="312">
        <f t="shared" si="68"/>
        <v>818.35266666666757</v>
      </c>
      <c r="W622" s="244">
        <v>11658</v>
      </c>
      <c r="X622" s="311"/>
      <c r="Y622" s="312"/>
      <c r="Z622" s="113">
        <f t="shared" si="69"/>
        <v>106</v>
      </c>
    </row>
    <row r="623" spans="1:27" s="244" customFormat="1" hidden="1" x14ac:dyDescent="0.25">
      <c r="A623" s="244" t="s">
        <v>1881</v>
      </c>
      <c r="B623" s="244" t="s">
        <v>1873</v>
      </c>
      <c r="D623" s="244" t="s">
        <v>2445</v>
      </c>
      <c r="E623" s="96"/>
      <c r="F623" s="96" t="s">
        <v>1797</v>
      </c>
      <c r="G623" s="131" t="str">
        <f t="shared" si="64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65"/>
        <v>58.382333333333328</v>
      </c>
      <c r="S623" s="5">
        <v>5721.4686666666657</v>
      </c>
      <c r="T623" s="312">
        <f t="shared" si="66"/>
        <v>6188.5273333333325</v>
      </c>
      <c r="U623" s="15">
        <f t="shared" si="67"/>
        <v>467.0586666666668</v>
      </c>
      <c r="V623" s="312">
        <f t="shared" si="68"/>
        <v>818.35266666666757</v>
      </c>
      <c r="W623" s="244">
        <v>11658</v>
      </c>
      <c r="X623" s="311"/>
      <c r="Y623" s="312"/>
      <c r="Z623" s="113">
        <f t="shared" si="69"/>
        <v>106</v>
      </c>
    </row>
    <row r="624" spans="1:27" s="244" customFormat="1" hidden="1" x14ac:dyDescent="0.25">
      <c r="A624" s="244" t="s">
        <v>1882</v>
      </c>
      <c r="B624" s="244" t="s">
        <v>1873</v>
      </c>
      <c r="D624" s="244" t="s">
        <v>2445</v>
      </c>
      <c r="E624" s="96"/>
      <c r="F624" s="96" t="s">
        <v>1797</v>
      </c>
      <c r="G624" s="131" t="str">
        <f t="shared" si="64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65"/>
        <v>58.382333333333328</v>
      </c>
      <c r="S624" s="5">
        <v>5721.4686666666657</v>
      </c>
      <c r="T624" s="312">
        <f t="shared" si="66"/>
        <v>6188.5273333333325</v>
      </c>
      <c r="U624" s="15">
        <f t="shared" si="67"/>
        <v>467.0586666666668</v>
      </c>
      <c r="V624" s="312">
        <f t="shared" si="68"/>
        <v>818.35266666666757</v>
      </c>
      <c r="W624" s="244">
        <v>11658</v>
      </c>
      <c r="X624" s="311">
        <f>R624*46</f>
        <v>2685.5873333333329</v>
      </c>
      <c r="Y624" s="312"/>
      <c r="Z624" s="113">
        <f t="shared" si="69"/>
        <v>106</v>
      </c>
      <c r="AA624" s="244">
        <v>46</v>
      </c>
    </row>
    <row r="625" spans="1:27" s="244" customFormat="1" hidden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1561632.7151656002</v>
      </c>
      <c r="U625" s="26">
        <f>SUM(U375:U624)</f>
        <v>126364.15707079475</v>
      </c>
      <c r="V625" s="26">
        <f>SUM(V375:V624)</f>
        <v>167753.52466721792</v>
      </c>
      <c r="X625" s="311"/>
      <c r="Y625" s="312"/>
      <c r="Z625" s="113"/>
      <c r="AA625" s="356">
        <f>+Z624+AA624</f>
        <v>152</v>
      </c>
    </row>
    <row r="626" spans="1:27" s="244" customFormat="1" hidden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hidden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17406.164915273483</v>
      </c>
      <c r="S627" s="29">
        <v>3859506.3356781388</v>
      </c>
      <c r="T627" s="29">
        <f>+T625+T373</f>
        <v>3856451.1778322663</v>
      </c>
      <c r="U627" s="29">
        <f>+U625+U373</f>
        <v>148281.58448746137</v>
      </c>
      <c r="V627" s="29">
        <f>+V625+V373</f>
        <v>170840.61200055122</v>
      </c>
      <c r="X627" s="311"/>
      <c r="Y627" s="312"/>
      <c r="Z627" s="113"/>
    </row>
    <row r="628" spans="1:27" s="244" customFormat="1" hidden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hidden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hidden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70">(((N630)-1)/10)/12</f>
        <v>87.283333333333346</v>
      </c>
      <c r="S630" s="5">
        <v>8204.633333333335</v>
      </c>
      <c r="T630" s="178">
        <f t="shared" ref="T630:T644" si="71">Z630*R630</f>
        <v>8990.1833333333343</v>
      </c>
      <c r="U630" s="15">
        <f t="shared" ref="U630:U644" si="72">T630-S630</f>
        <v>785.54999999999927</v>
      </c>
      <c r="V630" s="178">
        <f t="shared" ref="V630:V644" si="73">N630-T630</f>
        <v>1484.8166666666657</v>
      </c>
      <c r="Y630" s="134"/>
      <c r="Z630" s="136">
        <f t="shared" ref="Z630:Z644" si="74">IF((DATEDIF(G630,Z$4,"m"))&gt;=120,120,(DATEDIF(G630,Z$4,"m")))</f>
        <v>103</v>
      </c>
    </row>
    <row r="631" spans="1:27" s="102" customFormat="1" hidden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70"/>
        <v>97.976083333333335</v>
      </c>
      <c r="S631" s="5">
        <v>9307.7279166666667</v>
      </c>
      <c r="T631" s="178">
        <f t="shared" si="71"/>
        <v>10189.512666666667</v>
      </c>
      <c r="U631" s="15">
        <f t="shared" si="72"/>
        <v>881.78475000000071</v>
      </c>
      <c r="V631" s="178">
        <f t="shared" si="73"/>
        <v>1568.6173333333318</v>
      </c>
      <c r="Y631" s="134"/>
      <c r="Z631" s="136">
        <f t="shared" si="74"/>
        <v>104</v>
      </c>
    </row>
    <row r="632" spans="1:27" s="102" customFormat="1" hidden="1" x14ac:dyDescent="0.25">
      <c r="B632" s="102" t="s">
        <v>1885</v>
      </c>
      <c r="C632" s="102" t="s">
        <v>1104</v>
      </c>
      <c r="D632" s="102" t="s">
        <v>2442</v>
      </c>
      <c r="E632" s="96"/>
      <c r="F632" s="96" t="s">
        <v>411</v>
      </c>
      <c r="G632" s="131" t="str">
        <f t="shared" ref="G632:G644" si="75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70"/>
        <v>19.116666666666667</v>
      </c>
      <c r="S632" s="5">
        <v>1739.6166666666668</v>
      </c>
      <c r="T632" s="134">
        <f t="shared" si="71"/>
        <v>1911.6666666666667</v>
      </c>
      <c r="U632" s="15">
        <f t="shared" si="72"/>
        <v>172.04999999999995</v>
      </c>
      <c r="V632" s="134">
        <f t="shared" si="73"/>
        <v>383.33333333333326</v>
      </c>
      <c r="Y632" s="134"/>
      <c r="Z632" s="113">
        <f t="shared" si="74"/>
        <v>100</v>
      </c>
    </row>
    <row r="633" spans="1:27" s="102" customFormat="1" hidden="1" x14ac:dyDescent="0.25">
      <c r="B633" s="102" t="s">
        <v>1885</v>
      </c>
      <c r="C633" s="102" t="s">
        <v>1104</v>
      </c>
      <c r="D633" s="102" t="s">
        <v>2442</v>
      </c>
      <c r="E633" s="96"/>
      <c r="F633" s="96" t="s">
        <v>411</v>
      </c>
      <c r="G633" s="131" t="str">
        <f t="shared" si="75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70"/>
        <v>19.116666666666667</v>
      </c>
      <c r="S633" s="5">
        <v>1739.6166666666668</v>
      </c>
      <c r="T633" s="134">
        <f t="shared" si="71"/>
        <v>1911.6666666666667</v>
      </c>
      <c r="U633" s="15">
        <f t="shared" si="72"/>
        <v>172.04999999999995</v>
      </c>
      <c r="V633" s="134">
        <f t="shared" si="73"/>
        <v>383.33333333333326</v>
      </c>
      <c r="Y633" s="134"/>
      <c r="Z633" s="113">
        <f t="shared" si="74"/>
        <v>100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75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70"/>
        <v>48.394583333333337</v>
      </c>
      <c r="S634" s="5">
        <v>4113.5395833333332</v>
      </c>
      <c r="T634" s="312">
        <f t="shared" si="71"/>
        <v>4549.0908333333336</v>
      </c>
      <c r="U634" s="15">
        <f t="shared" si="72"/>
        <v>435.55125000000044</v>
      </c>
      <c r="V634" s="312">
        <f t="shared" si="73"/>
        <v>1259.2591666666667</v>
      </c>
      <c r="Y634" s="312"/>
      <c r="Z634" s="113">
        <f t="shared" si="74"/>
        <v>94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75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70"/>
        <v>48.394583333333337</v>
      </c>
      <c r="S635" s="5">
        <v>4113.5395833333332</v>
      </c>
      <c r="T635" s="312">
        <f t="shared" si="71"/>
        <v>4549.0908333333336</v>
      </c>
      <c r="U635" s="15">
        <f t="shared" si="72"/>
        <v>435.55125000000044</v>
      </c>
      <c r="V635" s="312">
        <f t="shared" si="73"/>
        <v>1259.2591666666667</v>
      </c>
      <c r="Y635" s="312"/>
      <c r="Z635" s="113">
        <f t="shared" si="74"/>
        <v>94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75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70"/>
        <v>48.394583333333337</v>
      </c>
      <c r="S636" s="5">
        <v>4113.5395833333332</v>
      </c>
      <c r="T636" s="312">
        <f t="shared" si="71"/>
        <v>4549.0908333333336</v>
      </c>
      <c r="U636" s="15">
        <f t="shared" si="72"/>
        <v>435.55125000000044</v>
      </c>
      <c r="V636" s="312">
        <f t="shared" si="73"/>
        <v>1259.2591666666667</v>
      </c>
      <c r="Y636" s="312"/>
      <c r="Z636" s="113">
        <f t="shared" si="74"/>
        <v>94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75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70"/>
        <v>48.394583333333337</v>
      </c>
      <c r="S637" s="5">
        <v>4113.5395833333332</v>
      </c>
      <c r="T637" s="312">
        <f t="shared" si="71"/>
        <v>4549.0908333333336</v>
      </c>
      <c r="U637" s="15">
        <f t="shared" si="72"/>
        <v>435.55125000000044</v>
      </c>
      <c r="V637" s="312">
        <f t="shared" si="73"/>
        <v>1259.2591666666667</v>
      </c>
      <c r="Y637" s="312"/>
      <c r="Z637" s="113">
        <f t="shared" si="74"/>
        <v>94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75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70"/>
        <v>48.394583333333337</v>
      </c>
      <c r="S638" s="5">
        <v>4113.5395833333332</v>
      </c>
      <c r="T638" s="312">
        <f t="shared" si="71"/>
        <v>4549.0908333333336</v>
      </c>
      <c r="U638" s="15">
        <f t="shared" si="72"/>
        <v>435.55125000000044</v>
      </c>
      <c r="V638" s="312">
        <f t="shared" si="73"/>
        <v>1259.2591666666667</v>
      </c>
      <c r="Y638" s="312"/>
      <c r="Z638" s="113">
        <f t="shared" si="74"/>
        <v>94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75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70"/>
        <v>48.394583333333337</v>
      </c>
      <c r="S639" s="5">
        <v>4113.5395833333332</v>
      </c>
      <c r="T639" s="312">
        <f t="shared" si="71"/>
        <v>4549.0908333333336</v>
      </c>
      <c r="U639" s="15">
        <f t="shared" si="72"/>
        <v>435.55125000000044</v>
      </c>
      <c r="V639" s="312">
        <f t="shared" si="73"/>
        <v>1259.2591666666667</v>
      </c>
      <c r="Y639" s="312"/>
      <c r="Z639" s="113">
        <f t="shared" si="74"/>
        <v>94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75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70"/>
        <v>48.394583333333337</v>
      </c>
      <c r="S640" s="5">
        <v>4113.5395833333332</v>
      </c>
      <c r="T640" s="312">
        <f t="shared" si="71"/>
        <v>4549.0908333333336</v>
      </c>
      <c r="U640" s="15">
        <f t="shared" si="72"/>
        <v>435.55125000000044</v>
      </c>
      <c r="V640" s="312">
        <f t="shared" si="73"/>
        <v>1259.2591666666667</v>
      </c>
      <c r="Y640" s="312"/>
      <c r="Z640" s="113">
        <f t="shared" si="74"/>
        <v>94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75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70"/>
        <v>48.394583333333337</v>
      </c>
      <c r="S641" s="5">
        <v>4113.5395833333332</v>
      </c>
      <c r="T641" s="312">
        <f t="shared" si="71"/>
        <v>4549.0908333333336</v>
      </c>
      <c r="U641" s="15">
        <f t="shared" si="72"/>
        <v>435.55125000000044</v>
      </c>
      <c r="V641" s="312">
        <f t="shared" si="73"/>
        <v>1259.2591666666667</v>
      </c>
      <c r="Y641" s="312"/>
      <c r="Z641" s="113">
        <f t="shared" si="74"/>
        <v>94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75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70"/>
        <v>48.394583333333337</v>
      </c>
      <c r="S642" s="5">
        <v>4113.5395833333332</v>
      </c>
      <c r="T642" s="312">
        <f t="shared" si="71"/>
        <v>4549.0908333333336</v>
      </c>
      <c r="U642" s="15">
        <f t="shared" si="72"/>
        <v>435.55125000000044</v>
      </c>
      <c r="V642" s="312">
        <f t="shared" si="73"/>
        <v>1259.2591666666667</v>
      </c>
      <c r="Y642" s="312"/>
      <c r="Z642" s="113">
        <f t="shared" si="74"/>
        <v>94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75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70"/>
        <v>48.394583333333337</v>
      </c>
      <c r="S643" s="5">
        <v>4113.5395833333332</v>
      </c>
      <c r="T643" s="312">
        <f t="shared" si="71"/>
        <v>4549.0908333333336</v>
      </c>
      <c r="U643" s="15">
        <f t="shared" si="72"/>
        <v>435.55125000000044</v>
      </c>
      <c r="V643" s="312">
        <f t="shared" si="73"/>
        <v>1259.2591666666667</v>
      </c>
      <c r="Y643" s="312"/>
      <c r="Z643" s="113">
        <f t="shared" si="74"/>
        <v>94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75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70"/>
        <v>48.394749999999995</v>
      </c>
      <c r="S644" s="5">
        <v>4113.5537499999991</v>
      </c>
      <c r="T644" s="312">
        <f t="shared" si="71"/>
        <v>4549.1064999999999</v>
      </c>
      <c r="U644" s="15">
        <f t="shared" si="72"/>
        <v>435.55275000000074</v>
      </c>
      <c r="V644" s="312">
        <f t="shared" si="73"/>
        <v>1259.2635</v>
      </c>
      <c r="Y644" s="312"/>
      <c r="Z644" s="113">
        <f t="shared" si="74"/>
        <v>94</v>
      </c>
    </row>
    <row r="645" spans="1:27" s="244" customFormat="1" hidden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73043.044166666688</v>
      </c>
      <c r="U645" s="26">
        <f>SUM(U630:U644)</f>
        <v>6802.5000000000055</v>
      </c>
      <c r="V645" s="26">
        <f>SUM(V630:V644)</f>
        <v>17671.955833333333</v>
      </c>
      <c r="X645" s="311"/>
      <c r="Y645" s="312"/>
      <c r="Z645" s="113"/>
      <c r="AA645" s="356">
        <f>+Z644+AA644</f>
        <v>94</v>
      </c>
    </row>
    <row r="646" spans="1:27" s="244" customFormat="1" hidden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hidden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18161.998248606815</v>
      </c>
      <c r="S647" s="29">
        <v>3925746.8798448052</v>
      </c>
      <c r="T647" s="29">
        <f>+T645+T627</f>
        <v>3929494.2219989328</v>
      </c>
      <c r="U647" s="29">
        <f>+U645+U627</f>
        <v>155084.08448746137</v>
      </c>
      <c r="V647" s="29">
        <f>+V645+V627</f>
        <v>188512.56783388456</v>
      </c>
      <c r="X647" s="311"/>
      <c r="Y647" s="312"/>
      <c r="Z647" s="113"/>
    </row>
    <row r="648" spans="1:27" s="244" customFormat="1" hidden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hidden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6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7">(((N649)-1)/10)/12</f>
        <v>199.57500000000002</v>
      </c>
      <c r="S649" s="5">
        <v>15566.850000000002</v>
      </c>
      <c r="T649" s="312">
        <f t="shared" ref="T649:T668" si="78">Z649*R649</f>
        <v>17363.025000000001</v>
      </c>
      <c r="U649" s="15">
        <f t="shared" ref="U649:U668" si="79">T649-S649</f>
        <v>1796.1749999999993</v>
      </c>
      <c r="V649" s="134">
        <f t="shared" ref="V649:V668" si="80">N649-T649</f>
        <v>6586.9749999999985</v>
      </c>
      <c r="Y649" s="134"/>
      <c r="Z649" s="113">
        <f t="shared" ref="Z649:Z668" si="81">IF((DATEDIF(G649,Z$4,"m"))&gt;=120,120,(DATEDIF(G649,Z$4,"m")))</f>
        <v>87</v>
      </c>
    </row>
    <row r="650" spans="1:27" s="102" customFormat="1" hidden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6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7"/>
        <v>199.57500000000002</v>
      </c>
      <c r="S650" s="5">
        <v>15566.850000000002</v>
      </c>
      <c r="T650" s="312">
        <f t="shared" si="78"/>
        <v>17363.025000000001</v>
      </c>
      <c r="U650" s="15">
        <f t="shared" si="79"/>
        <v>1796.1749999999993</v>
      </c>
      <c r="V650" s="134">
        <f t="shared" si="80"/>
        <v>6586.9749999999985</v>
      </c>
      <c r="Y650" s="134"/>
      <c r="Z650" s="113">
        <f t="shared" si="81"/>
        <v>87</v>
      </c>
    </row>
    <row r="651" spans="1:27" s="102" customFormat="1" hidden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6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7"/>
        <v>499.95</v>
      </c>
      <c r="S651" s="5">
        <v>38996.1</v>
      </c>
      <c r="T651" s="312">
        <f t="shared" si="78"/>
        <v>43495.65</v>
      </c>
      <c r="U651" s="15">
        <f t="shared" si="79"/>
        <v>4499.5500000000029</v>
      </c>
      <c r="V651" s="134">
        <f t="shared" si="80"/>
        <v>16499.349999999999</v>
      </c>
      <c r="Y651" s="134"/>
      <c r="Z651" s="113">
        <f t="shared" si="81"/>
        <v>87</v>
      </c>
    </row>
    <row r="652" spans="1:27" s="102" customFormat="1" hidden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6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7"/>
        <v>499.95</v>
      </c>
      <c r="S652" s="5">
        <v>38996.1</v>
      </c>
      <c r="T652" s="312">
        <f t="shared" si="78"/>
        <v>43495.65</v>
      </c>
      <c r="U652" s="15">
        <f t="shared" si="79"/>
        <v>4499.5500000000029</v>
      </c>
      <c r="V652" s="134">
        <f t="shared" si="80"/>
        <v>16499.349999999999</v>
      </c>
      <c r="Y652" s="134"/>
      <c r="Z652" s="113">
        <f t="shared" si="81"/>
        <v>87</v>
      </c>
    </row>
    <row r="653" spans="1:27" s="244" customFormat="1" hidden="1" x14ac:dyDescent="0.25">
      <c r="B653" s="244" t="s">
        <v>1894</v>
      </c>
      <c r="D653" s="244" t="s">
        <v>2441</v>
      </c>
      <c r="E653" s="96"/>
      <c r="F653" s="96" t="s">
        <v>1895</v>
      </c>
      <c r="G653" s="131" t="str">
        <f t="shared" si="76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7"/>
        <v>38.585166666666673</v>
      </c>
      <c r="S653" s="5">
        <v>2971.0578333333337</v>
      </c>
      <c r="T653" s="312">
        <f t="shared" si="78"/>
        <v>3318.3243333333339</v>
      </c>
      <c r="U653" s="15">
        <f t="shared" si="79"/>
        <v>347.26650000000018</v>
      </c>
      <c r="V653" s="312">
        <f t="shared" si="80"/>
        <v>1312.8956666666663</v>
      </c>
      <c r="Y653" s="312"/>
      <c r="Z653" s="113">
        <f t="shared" si="81"/>
        <v>86</v>
      </c>
    </row>
    <row r="654" spans="1:27" s="244" customFormat="1" hidden="1" x14ac:dyDescent="0.25">
      <c r="B654" s="244" t="s">
        <v>1896</v>
      </c>
      <c r="D654" s="244" t="s">
        <v>2440</v>
      </c>
      <c r="E654" s="96"/>
      <c r="F654" s="96" t="s">
        <v>1895</v>
      </c>
      <c r="G654" s="131" t="str">
        <f t="shared" si="76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7"/>
        <v>21.773583333333335</v>
      </c>
      <c r="S654" s="5">
        <v>1676.5659166666667</v>
      </c>
      <c r="T654" s="312">
        <f t="shared" si="78"/>
        <v>1872.5281666666667</v>
      </c>
      <c r="U654" s="15">
        <f t="shared" si="79"/>
        <v>195.96225000000004</v>
      </c>
      <c r="V654" s="312">
        <f t="shared" si="80"/>
        <v>741.30183333333321</v>
      </c>
      <c r="Y654" s="312"/>
      <c r="Z654" s="113">
        <f t="shared" si="81"/>
        <v>86</v>
      </c>
    </row>
    <row r="655" spans="1:27" s="244" customFormat="1" hidden="1" x14ac:dyDescent="0.25">
      <c r="B655" s="244" t="s">
        <v>1897</v>
      </c>
      <c r="E655" s="96"/>
      <c r="F655" s="96" t="s">
        <v>1895</v>
      </c>
      <c r="G655" s="131" t="str">
        <f t="shared" si="76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7"/>
        <v>59.870833333333337</v>
      </c>
      <c r="S655" s="5">
        <v>4610.0541666666668</v>
      </c>
      <c r="T655" s="312">
        <f t="shared" si="78"/>
        <v>5148.8916666666673</v>
      </c>
      <c r="U655" s="15">
        <f t="shared" si="79"/>
        <v>538.83750000000055</v>
      </c>
      <c r="V655" s="312">
        <f t="shared" si="80"/>
        <v>2036.6083333333327</v>
      </c>
      <c r="Y655" s="312"/>
      <c r="Z655" s="113">
        <f t="shared" si="81"/>
        <v>86</v>
      </c>
    </row>
    <row r="656" spans="1:27" s="244" customFormat="1" hidden="1" x14ac:dyDescent="0.25">
      <c r="B656" s="96" t="s">
        <v>1898</v>
      </c>
      <c r="C656" s="96"/>
      <c r="D656" s="96" t="s">
        <v>2439</v>
      </c>
      <c r="E656" s="96"/>
      <c r="F656" s="96" t="s">
        <v>1895</v>
      </c>
      <c r="G656" s="131" t="str">
        <f t="shared" si="76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7"/>
        <v>31.865583333333333</v>
      </c>
      <c r="S656" s="5">
        <v>2453.6499166666667</v>
      </c>
      <c r="T656" s="312">
        <f t="shared" si="78"/>
        <v>2740.4401666666668</v>
      </c>
      <c r="U656" s="15">
        <f t="shared" si="79"/>
        <v>286.79025000000001</v>
      </c>
      <c r="V656" s="312">
        <f t="shared" si="80"/>
        <v>1084.4298333333331</v>
      </c>
      <c r="Y656" s="312"/>
      <c r="Z656" s="113">
        <f t="shared" si="81"/>
        <v>86</v>
      </c>
    </row>
    <row r="657" spans="1:27" s="344" customFormat="1" hidden="1" x14ac:dyDescent="0.25">
      <c r="B657" s="344" t="s">
        <v>1899</v>
      </c>
      <c r="C657" s="344" t="s">
        <v>837</v>
      </c>
      <c r="D657" s="344" t="s">
        <v>2438</v>
      </c>
      <c r="E657" s="93" t="s">
        <v>1900</v>
      </c>
      <c r="F657" s="93" t="s">
        <v>1901</v>
      </c>
      <c r="G657" s="211" t="str">
        <f t="shared" si="76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7"/>
        <v>1235.0146666666667</v>
      </c>
      <c r="S657" s="5">
        <v>95096.129333333331</v>
      </c>
      <c r="T657" s="312">
        <f t="shared" si="78"/>
        <v>106211.26133333334</v>
      </c>
      <c r="U657" s="15">
        <f t="shared" si="79"/>
        <v>11115.132000000012</v>
      </c>
      <c r="V657" s="345">
        <f t="shared" si="80"/>
        <v>41991.498666666666</v>
      </c>
      <c r="Y657" s="345"/>
      <c r="Z657" s="94">
        <f t="shared" si="81"/>
        <v>86</v>
      </c>
    </row>
    <row r="658" spans="1:27" s="244" customFormat="1" hidden="1" x14ac:dyDescent="0.25">
      <c r="B658" s="244" t="s">
        <v>1902</v>
      </c>
      <c r="E658" s="96"/>
      <c r="F658" s="96" t="s">
        <v>443</v>
      </c>
      <c r="G658" s="131" t="str">
        <f t="shared" si="76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7"/>
        <v>194.57666666666668</v>
      </c>
      <c r="S658" s="5">
        <v>14982.403333333334</v>
      </c>
      <c r="T658" s="312">
        <f t="shared" si="78"/>
        <v>16733.593333333334</v>
      </c>
      <c r="U658" s="15">
        <f t="shared" si="79"/>
        <v>1751.1900000000005</v>
      </c>
      <c r="V658" s="312">
        <f t="shared" si="80"/>
        <v>6616.6066666666666</v>
      </c>
      <c r="Y658" s="312"/>
      <c r="Z658" s="113">
        <f t="shared" si="81"/>
        <v>86</v>
      </c>
    </row>
    <row r="659" spans="1:27" s="244" customFormat="1" hidden="1" x14ac:dyDescent="0.25">
      <c r="B659" s="244" t="s">
        <v>1904</v>
      </c>
      <c r="D659" s="244" t="s">
        <v>2436</v>
      </c>
      <c r="E659" s="96"/>
      <c r="F659" s="96" t="s">
        <v>1905</v>
      </c>
      <c r="G659" s="131" t="str">
        <f t="shared" si="76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7"/>
        <v>54.774416666666667</v>
      </c>
      <c r="S659" s="5">
        <v>4436.72775</v>
      </c>
      <c r="T659" s="312">
        <f t="shared" si="78"/>
        <v>4929.6975000000002</v>
      </c>
      <c r="U659" s="15">
        <f t="shared" si="79"/>
        <v>492.9697500000002</v>
      </c>
      <c r="V659" s="312">
        <f t="shared" si="80"/>
        <v>1644.2325000000001</v>
      </c>
      <c r="Y659" s="312"/>
      <c r="Z659" s="113">
        <f t="shared" si="81"/>
        <v>90</v>
      </c>
    </row>
    <row r="660" spans="1:27" s="244" customFormat="1" hidden="1" x14ac:dyDescent="0.25">
      <c r="B660" s="244" t="s">
        <v>1904</v>
      </c>
      <c r="D660" s="244" t="s">
        <v>2436</v>
      </c>
      <c r="E660" s="96"/>
      <c r="F660" s="96" t="s">
        <v>1905</v>
      </c>
      <c r="G660" s="131" t="str">
        <f t="shared" si="76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7"/>
        <v>54.774416666666667</v>
      </c>
      <c r="S660" s="5">
        <v>4436.72775</v>
      </c>
      <c r="T660" s="312">
        <f t="shared" si="78"/>
        <v>4929.6975000000002</v>
      </c>
      <c r="U660" s="15">
        <f t="shared" si="79"/>
        <v>492.9697500000002</v>
      </c>
      <c r="V660" s="312">
        <f t="shared" si="80"/>
        <v>1644.2325000000001</v>
      </c>
      <c r="Y660" s="312"/>
      <c r="Z660" s="113">
        <f t="shared" si="81"/>
        <v>90</v>
      </c>
    </row>
    <row r="661" spans="1:27" s="244" customFormat="1" hidden="1" x14ac:dyDescent="0.25">
      <c r="B661" s="244" t="s">
        <v>1906</v>
      </c>
      <c r="D661" s="244" t="s">
        <v>2437</v>
      </c>
      <c r="E661" s="96"/>
      <c r="F661" s="96" t="s">
        <v>1905</v>
      </c>
      <c r="G661" s="131" t="str">
        <f t="shared" si="76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7"/>
        <v>48.349166666666662</v>
      </c>
      <c r="S661" s="5">
        <v>3916.2824999999998</v>
      </c>
      <c r="T661" s="312">
        <f t="shared" si="78"/>
        <v>4351.4249999999993</v>
      </c>
      <c r="U661" s="15">
        <f t="shared" si="79"/>
        <v>435.14249999999947</v>
      </c>
      <c r="V661" s="312">
        <f t="shared" si="80"/>
        <v>1451.4750000000004</v>
      </c>
      <c r="Y661" s="312"/>
      <c r="Z661" s="113">
        <f t="shared" si="81"/>
        <v>90</v>
      </c>
    </row>
    <row r="662" spans="1:27" s="244" customFormat="1" hidden="1" x14ac:dyDescent="0.25">
      <c r="B662" s="244" t="s">
        <v>1907</v>
      </c>
      <c r="E662" s="96"/>
      <c r="F662" s="96" t="s">
        <v>1905</v>
      </c>
      <c r="G662" s="131" t="str">
        <f t="shared" si="76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7"/>
        <v>32.706499999999998</v>
      </c>
      <c r="S662" s="5">
        <v>2649.2264999999998</v>
      </c>
      <c r="T662" s="312">
        <f t="shared" si="78"/>
        <v>2943.585</v>
      </c>
      <c r="U662" s="15">
        <f t="shared" si="79"/>
        <v>294.35850000000028</v>
      </c>
      <c r="V662" s="312">
        <f t="shared" si="80"/>
        <v>982.19500000000016</v>
      </c>
      <c r="Y662" s="312"/>
      <c r="Z662" s="113">
        <f t="shared" si="81"/>
        <v>90</v>
      </c>
    </row>
    <row r="663" spans="1:27" s="102" customFormat="1" hidden="1" x14ac:dyDescent="0.25">
      <c r="B663" s="102" t="s">
        <v>1907</v>
      </c>
      <c r="E663" s="96"/>
      <c r="F663" s="96" t="s">
        <v>1905</v>
      </c>
      <c r="G663" s="131" t="str">
        <f t="shared" si="76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7"/>
        <v>32.706499999999998</v>
      </c>
      <c r="S663" s="5">
        <v>2649.2264999999998</v>
      </c>
      <c r="T663" s="312">
        <f t="shared" si="78"/>
        <v>2943.585</v>
      </c>
      <c r="U663" s="15">
        <f t="shared" si="79"/>
        <v>294.35850000000028</v>
      </c>
      <c r="V663" s="134">
        <f t="shared" si="80"/>
        <v>982.19500000000016</v>
      </c>
      <c r="Y663" s="134"/>
      <c r="Z663" s="113">
        <f t="shared" si="81"/>
        <v>90</v>
      </c>
    </row>
    <row r="664" spans="1:27" s="102" customFormat="1" hidden="1" x14ac:dyDescent="0.25">
      <c r="B664" s="102" t="s">
        <v>1907</v>
      </c>
      <c r="E664" s="96"/>
      <c r="F664" s="96" t="s">
        <v>1905</v>
      </c>
      <c r="G664" s="131" t="str">
        <f t="shared" si="76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7"/>
        <v>32.706499999999998</v>
      </c>
      <c r="S664" s="5">
        <v>2649.2264999999998</v>
      </c>
      <c r="T664" s="312">
        <f t="shared" si="78"/>
        <v>2943.585</v>
      </c>
      <c r="U664" s="15">
        <f t="shared" si="79"/>
        <v>294.35850000000028</v>
      </c>
      <c r="V664" s="134">
        <f t="shared" si="80"/>
        <v>982.19500000000016</v>
      </c>
      <c r="Y664" s="134"/>
      <c r="Z664" s="113">
        <f t="shared" si="81"/>
        <v>90</v>
      </c>
    </row>
    <row r="665" spans="1:27" s="102" customFormat="1" hidden="1" x14ac:dyDescent="0.25">
      <c r="B665" s="102" t="s">
        <v>1908</v>
      </c>
      <c r="E665" s="96"/>
      <c r="F665" s="96" t="s">
        <v>1905</v>
      </c>
      <c r="G665" s="131" t="str">
        <f t="shared" si="76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7"/>
        <v>15.743583333333333</v>
      </c>
      <c r="S665" s="5">
        <v>1275.2302500000001</v>
      </c>
      <c r="T665" s="312">
        <f t="shared" si="78"/>
        <v>1416.9225000000001</v>
      </c>
      <c r="U665" s="15">
        <f t="shared" si="79"/>
        <v>141.69225000000006</v>
      </c>
      <c r="V665" s="134">
        <f t="shared" si="80"/>
        <v>473.30749999999989</v>
      </c>
      <c r="Y665" s="134"/>
      <c r="Z665" s="113">
        <f t="shared" si="81"/>
        <v>90</v>
      </c>
    </row>
    <row r="666" spans="1:27" s="244" customFormat="1" hidden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6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7"/>
        <v>29.116666666666664</v>
      </c>
      <c r="S666" s="5">
        <v>2358.4499999999998</v>
      </c>
      <c r="T666" s="312">
        <f t="shared" si="78"/>
        <v>2620.4999999999995</v>
      </c>
      <c r="U666" s="15">
        <f t="shared" si="79"/>
        <v>262.04999999999973</v>
      </c>
      <c r="V666" s="312">
        <f t="shared" si="80"/>
        <v>874.50000000000045</v>
      </c>
      <c r="Y666" s="312"/>
      <c r="Z666" s="113">
        <f t="shared" si="81"/>
        <v>90</v>
      </c>
    </row>
    <row r="667" spans="1:27" s="102" customFormat="1" hidden="1" x14ac:dyDescent="0.25">
      <c r="B667" s="214" t="s">
        <v>1914</v>
      </c>
      <c r="E667" s="96"/>
      <c r="F667" s="96" t="s">
        <v>1770</v>
      </c>
      <c r="G667" s="131" t="str">
        <f t="shared" si="76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7"/>
        <v>18.283333333333335</v>
      </c>
      <c r="S667" s="5">
        <v>1444.3833333333334</v>
      </c>
      <c r="T667" s="312">
        <f t="shared" si="78"/>
        <v>1608.9333333333334</v>
      </c>
      <c r="U667" s="15">
        <f t="shared" si="79"/>
        <v>164.54999999999995</v>
      </c>
      <c r="V667" s="134">
        <f t="shared" si="80"/>
        <v>586.06666666666661</v>
      </c>
      <c r="Y667" s="134"/>
      <c r="Z667" s="113">
        <f t="shared" si="81"/>
        <v>88</v>
      </c>
    </row>
    <row r="668" spans="1:27" s="102" customFormat="1" hidden="1" x14ac:dyDescent="0.25">
      <c r="B668" s="214" t="s">
        <v>1916</v>
      </c>
      <c r="E668" s="96"/>
      <c r="F668" s="96" t="s">
        <v>1917</v>
      </c>
      <c r="G668" s="131" t="str">
        <f t="shared" si="76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7"/>
        <v>140.70208333333332</v>
      </c>
      <c r="S668" s="5">
        <v>10130.549999999999</v>
      </c>
      <c r="T668" s="312">
        <f t="shared" si="78"/>
        <v>11396.86875</v>
      </c>
      <c r="U668" s="15">
        <f t="shared" si="79"/>
        <v>1266.3187500000004</v>
      </c>
      <c r="V668" s="134">
        <f t="shared" si="80"/>
        <v>5488.3812500000004</v>
      </c>
      <c r="Y668" s="134"/>
      <c r="Z668" s="113">
        <f t="shared" si="81"/>
        <v>81</v>
      </c>
    </row>
    <row r="669" spans="1:27" s="244" customFormat="1" hidden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297827.18858333345</v>
      </c>
      <c r="U669" s="26">
        <f>SUM(U649:U668)</f>
        <v>30965.397000000019</v>
      </c>
      <c r="V669" s="26">
        <f>SUM(V649:V668)</f>
        <v>115064.77141666667</v>
      </c>
      <c r="X669" s="311"/>
      <c r="Y669" s="312"/>
      <c r="Z669" s="113"/>
      <c r="AA669" s="356">
        <f>+Z668+AA668</f>
        <v>81</v>
      </c>
    </row>
    <row r="670" spans="1:27" s="244" customFormat="1" hidden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hidden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21602.59791527348</v>
      </c>
      <c r="S671" s="29">
        <v>4192608.6714281384</v>
      </c>
      <c r="T671" s="29">
        <f>+T669+T647</f>
        <v>4227321.4105822658</v>
      </c>
      <c r="U671" s="29">
        <f>+U669+U647</f>
        <v>186049.48148746139</v>
      </c>
      <c r="V671" s="29">
        <f>+V669+V647</f>
        <v>303577.33925055125</v>
      </c>
      <c r="X671" s="311"/>
      <c r="Y671" s="312"/>
      <c r="Z671" s="113"/>
    </row>
    <row r="672" spans="1:27" s="102" customFormat="1" hidden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hidden="1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82">(((N673)-1)/10)/12</f>
        <v>100.65933333333334</v>
      </c>
      <c r="S673" s="5">
        <v>7146.8126666666667</v>
      </c>
      <c r="T673" s="312">
        <f t="shared" ref="T673:T691" si="83">Z673*R673</f>
        <v>8052.7466666666669</v>
      </c>
      <c r="U673" s="15">
        <f t="shared" ref="U673:U691" si="84">T673-S673</f>
        <v>905.9340000000002</v>
      </c>
      <c r="V673" s="134">
        <f t="shared" ref="V673:V691" si="85">N673-T673</f>
        <v>4027.3733333333339</v>
      </c>
      <c r="W673" s="237">
        <v>15039</v>
      </c>
      <c r="Y673" s="134"/>
      <c r="Z673" s="113">
        <f t="shared" ref="Z673:Z691" si="86">IF((DATEDIF(G673,Z$4,"m"))&gt;=120,120,(DATEDIF(G673,Z$4,"m")))</f>
        <v>80</v>
      </c>
    </row>
    <row r="674" spans="1:26" s="214" customFormat="1" ht="15.75" hidden="1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82"/>
        <v>850.32966666666664</v>
      </c>
      <c r="S674" s="5">
        <v>60373.406333333332</v>
      </c>
      <c r="T674" s="312">
        <f t="shared" si="83"/>
        <v>68026.373333333337</v>
      </c>
      <c r="U674" s="15">
        <f t="shared" si="84"/>
        <v>7652.9670000000042</v>
      </c>
      <c r="V674" s="134">
        <f t="shared" si="85"/>
        <v>34014.186666666661</v>
      </c>
      <c r="W674" s="237">
        <v>15039</v>
      </c>
      <c r="Y674" s="134"/>
      <c r="Z674" s="113">
        <f t="shared" si="86"/>
        <v>80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82"/>
        <v>327.09716666666668</v>
      </c>
      <c r="S675" s="5">
        <v>23223.898833333333</v>
      </c>
      <c r="T675" s="312">
        <f t="shared" si="83"/>
        <v>26167.773333333334</v>
      </c>
      <c r="U675" s="15">
        <f t="shared" si="84"/>
        <v>2943.8745000000017</v>
      </c>
      <c r="V675" s="312">
        <f t="shared" si="85"/>
        <v>13084.886666666669</v>
      </c>
      <c r="W675" s="363">
        <v>15038</v>
      </c>
      <c r="Y675" s="312"/>
      <c r="Z675" s="113">
        <f t="shared" si="86"/>
        <v>80</v>
      </c>
    </row>
    <row r="676" spans="1:26" s="244" customFormat="1" ht="16.5" hidden="1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82"/>
        <v>201.66341666666668</v>
      </c>
      <c r="S676" s="5">
        <v>14318.102583333333</v>
      </c>
      <c r="T676" s="312">
        <f t="shared" si="83"/>
        <v>16133.073333333334</v>
      </c>
      <c r="U676" s="15">
        <f t="shared" si="84"/>
        <v>1814.9707500000004</v>
      </c>
      <c r="V676" s="312">
        <f t="shared" si="85"/>
        <v>8067.5366666666669</v>
      </c>
      <c r="W676" s="363">
        <v>15167</v>
      </c>
      <c r="Y676" s="312"/>
      <c r="Z676" s="113">
        <f t="shared" si="86"/>
        <v>80</v>
      </c>
    </row>
    <row r="677" spans="1:26" s="244" customFormat="1" hidden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82"/>
        <v>188.79624999999999</v>
      </c>
      <c r="S677" s="5">
        <v>13404.533749999999</v>
      </c>
      <c r="T677" s="312">
        <f t="shared" si="83"/>
        <v>15103.699999999999</v>
      </c>
      <c r="U677" s="15">
        <f t="shared" si="84"/>
        <v>1699.1662500000002</v>
      </c>
      <c r="V677" s="312">
        <f t="shared" si="85"/>
        <v>7552.85</v>
      </c>
      <c r="W677" s="363">
        <v>15167</v>
      </c>
      <c r="Y677" s="312"/>
      <c r="Z677" s="113">
        <f t="shared" si="86"/>
        <v>80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82"/>
        <v>196.28116666666668</v>
      </c>
      <c r="S678" s="5">
        <v>13935.962833333335</v>
      </c>
      <c r="T678" s="312">
        <f t="shared" si="83"/>
        <v>15702.493333333334</v>
      </c>
      <c r="U678" s="15">
        <f t="shared" si="84"/>
        <v>1766.5304999999989</v>
      </c>
      <c r="V678" s="312">
        <f t="shared" si="85"/>
        <v>7852.2466666666678</v>
      </c>
      <c r="W678" s="363">
        <v>15167</v>
      </c>
      <c r="Y678" s="312"/>
      <c r="Z678" s="113">
        <f t="shared" si="86"/>
        <v>80</v>
      </c>
    </row>
    <row r="679" spans="1:26" s="244" customFormat="1" ht="15" hidden="1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82"/>
        <v>138.94300000000001</v>
      </c>
      <c r="S679" s="5">
        <v>9864.9530000000013</v>
      </c>
      <c r="T679" s="312">
        <f t="shared" si="83"/>
        <v>11115.44</v>
      </c>
      <c r="U679" s="15">
        <f t="shared" si="84"/>
        <v>1250.4869999999992</v>
      </c>
      <c r="V679" s="312">
        <f t="shared" si="85"/>
        <v>5558.7199999999993</v>
      </c>
      <c r="W679" s="363">
        <v>15167</v>
      </c>
      <c r="Y679" s="312"/>
      <c r="Z679" s="113">
        <f t="shared" si="86"/>
        <v>80</v>
      </c>
    </row>
    <row r="680" spans="1:26" s="244" customFormat="1" hidden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82"/>
        <v>184.92758333333336</v>
      </c>
      <c r="S680" s="5">
        <v>12944.930833333336</v>
      </c>
      <c r="T680" s="312">
        <f t="shared" si="83"/>
        <v>14609.279083333335</v>
      </c>
      <c r="U680" s="15">
        <f t="shared" si="84"/>
        <v>1664.3482499999991</v>
      </c>
      <c r="V680" s="312">
        <f t="shared" si="85"/>
        <v>7583.0309166666666</v>
      </c>
      <c r="W680" s="363">
        <v>15167</v>
      </c>
      <c r="Y680" s="312"/>
      <c r="Z680" s="113">
        <f t="shared" si="86"/>
        <v>79</v>
      </c>
    </row>
    <row r="681" spans="1:26" s="244" customFormat="1" hidden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82"/>
        <v>54.404333333333341</v>
      </c>
      <c r="S681" s="5">
        <v>3808.3033333333337</v>
      </c>
      <c r="T681" s="312">
        <f t="shared" si="83"/>
        <v>4297.9423333333343</v>
      </c>
      <c r="U681" s="15">
        <f t="shared" si="84"/>
        <v>489.63900000000058</v>
      </c>
      <c r="V681" s="312">
        <f t="shared" si="85"/>
        <v>2231.5776666666661</v>
      </c>
      <c r="W681" s="363">
        <v>15167</v>
      </c>
      <c r="Y681" s="312"/>
      <c r="Z681" s="113">
        <f t="shared" si="86"/>
        <v>79</v>
      </c>
    </row>
    <row r="682" spans="1:26" s="244" customFormat="1" hidden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82"/>
        <v>74.798583333333326</v>
      </c>
      <c r="S682" s="5">
        <v>5235.9008333333331</v>
      </c>
      <c r="T682" s="312">
        <f t="shared" si="83"/>
        <v>5909.0880833333331</v>
      </c>
      <c r="U682" s="15">
        <f t="shared" si="84"/>
        <v>673.18724999999995</v>
      </c>
      <c r="V682" s="312">
        <f t="shared" si="85"/>
        <v>3067.7419166666668</v>
      </c>
      <c r="W682" s="363">
        <v>15167</v>
      </c>
      <c r="Y682" s="312"/>
      <c r="Z682" s="113">
        <f t="shared" si="86"/>
        <v>79</v>
      </c>
    </row>
    <row r="683" spans="1:26" s="244" customFormat="1" hidden="1" x14ac:dyDescent="0.25">
      <c r="B683" s="194" t="s">
        <v>1933</v>
      </c>
      <c r="E683" s="209"/>
      <c r="F683" s="207" t="s">
        <v>1501</v>
      </c>
      <c r="G683" s="131" t="str">
        <f t="shared" ref="G683:G691" si="87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82"/>
        <v>148.63849999999999</v>
      </c>
      <c r="S683" s="5">
        <v>10404.695</v>
      </c>
      <c r="T683" s="312">
        <f t="shared" si="83"/>
        <v>11742.441499999999</v>
      </c>
      <c r="U683" s="15">
        <f t="shared" si="84"/>
        <v>1337.7464999999993</v>
      </c>
      <c r="V683" s="312">
        <f t="shared" si="85"/>
        <v>6095.1785</v>
      </c>
      <c r="W683" s="363">
        <v>15167</v>
      </c>
      <c r="Y683" s="312"/>
      <c r="Z683" s="113">
        <f t="shared" si="86"/>
        <v>79</v>
      </c>
    </row>
    <row r="684" spans="1:26" s="244" customFormat="1" hidden="1" x14ac:dyDescent="0.25">
      <c r="B684" s="195" t="s">
        <v>1934</v>
      </c>
      <c r="E684" s="209"/>
      <c r="F684" s="207" t="s">
        <v>1935</v>
      </c>
      <c r="G684" s="131" t="str">
        <f t="shared" si="87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82"/>
        <v>43.283333333333331</v>
      </c>
      <c r="S684" s="5">
        <v>2986.5499999999997</v>
      </c>
      <c r="T684" s="312">
        <f t="shared" si="83"/>
        <v>3376.1</v>
      </c>
      <c r="U684" s="15">
        <f t="shared" si="84"/>
        <v>389.55000000000018</v>
      </c>
      <c r="V684" s="312">
        <f t="shared" si="85"/>
        <v>1818.9</v>
      </c>
      <c r="W684" s="363">
        <v>15291</v>
      </c>
      <c r="Y684" s="312"/>
      <c r="Z684" s="113">
        <f t="shared" si="86"/>
        <v>78</v>
      </c>
    </row>
    <row r="685" spans="1:26" s="244" customFormat="1" hidden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7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82"/>
        <v>66.616499999999988</v>
      </c>
      <c r="S685" s="5">
        <v>4596.5384999999987</v>
      </c>
      <c r="T685" s="312">
        <f t="shared" si="83"/>
        <v>5196.0869999999986</v>
      </c>
      <c r="U685" s="15">
        <f t="shared" si="84"/>
        <v>599.54849999999988</v>
      </c>
      <c r="V685" s="312">
        <f t="shared" si="85"/>
        <v>2798.8930000000009</v>
      </c>
      <c r="W685" s="555">
        <v>15308</v>
      </c>
      <c r="Y685" s="312"/>
      <c r="Z685" s="113">
        <f t="shared" si="86"/>
        <v>78</v>
      </c>
    </row>
    <row r="686" spans="1:26" s="244" customFormat="1" hidden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7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82"/>
        <v>74.95</v>
      </c>
      <c r="S686" s="5">
        <v>5096.6000000000004</v>
      </c>
      <c r="T686" s="312">
        <f t="shared" si="83"/>
        <v>5771.1500000000005</v>
      </c>
      <c r="U686" s="15">
        <f t="shared" si="84"/>
        <v>674.55000000000018</v>
      </c>
      <c r="V686" s="312">
        <f t="shared" si="85"/>
        <v>3223.8499999999995</v>
      </c>
      <c r="W686" s="555">
        <v>15408</v>
      </c>
      <c r="Y686" s="312"/>
      <c r="Z686" s="113">
        <f t="shared" si="86"/>
        <v>77</v>
      </c>
    </row>
    <row r="687" spans="1:26" s="244" customFormat="1" hidden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7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82"/>
        <v>467.42083333333335</v>
      </c>
      <c r="S687" s="5">
        <v>31317.195833333335</v>
      </c>
      <c r="T687" s="312">
        <f t="shared" si="83"/>
        <v>35523.983333333337</v>
      </c>
      <c r="U687" s="15">
        <f t="shared" si="84"/>
        <v>4206.7875000000022</v>
      </c>
      <c r="V687" s="312">
        <f t="shared" si="85"/>
        <v>20567.516666666663</v>
      </c>
      <c r="W687" s="555">
        <v>15607</v>
      </c>
      <c r="Y687" s="312"/>
      <c r="Z687" s="113">
        <f t="shared" si="86"/>
        <v>76</v>
      </c>
    </row>
    <row r="688" spans="1:26" s="244" customFormat="1" hidden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7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82"/>
        <v>33.283333333333331</v>
      </c>
      <c r="S688" s="5">
        <v>2130.1333333333332</v>
      </c>
      <c r="T688" s="312">
        <f t="shared" si="83"/>
        <v>2429.6833333333334</v>
      </c>
      <c r="U688" s="15">
        <f t="shared" si="84"/>
        <v>299.55000000000018</v>
      </c>
      <c r="V688" s="312">
        <f t="shared" si="85"/>
        <v>1565.3166666666666</v>
      </c>
      <c r="W688" s="363">
        <v>16105</v>
      </c>
      <c r="Y688" s="312"/>
      <c r="Z688" s="113">
        <f t="shared" si="86"/>
        <v>73</v>
      </c>
    </row>
    <row r="689" spans="1:26" s="244" customFormat="1" hidden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7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82"/>
        <v>31.616666666666664</v>
      </c>
      <c r="S689" s="5">
        <v>2023.4666666666665</v>
      </c>
      <c r="T689" s="312">
        <f t="shared" si="83"/>
        <v>2308.0166666666664</v>
      </c>
      <c r="U689" s="15">
        <f t="shared" si="84"/>
        <v>284.54999999999995</v>
      </c>
      <c r="V689" s="312">
        <f t="shared" si="85"/>
        <v>1486.9833333333336</v>
      </c>
      <c r="W689" s="363">
        <v>16105</v>
      </c>
      <c r="Y689" s="312"/>
      <c r="Z689" s="113">
        <f t="shared" si="86"/>
        <v>73</v>
      </c>
    </row>
    <row r="690" spans="1:26" s="244" customFormat="1" hidden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7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82"/>
        <v>13.283333333333333</v>
      </c>
      <c r="S690" s="5">
        <v>836.85</v>
      </c>
      <c r="T690" s="312">
        <f t="shared" si="83"/>
        <v>956.4</v>
      </c>
      <c r="U690" s="15">
        <f t="shared" si="84"/>
        <v>119.54999999999995</v>
      </c>
      <c r="V690" s="312">
        <f t="shared" si="85"/>
        <v>638.6</v>
      </c>
      <c r="W690" s="363">
        <v>16236</v>
      </c>
      <c r="Y690" s="312"/>
      <c r="Z690" s="113">
        <f t="shared" si="86"/>
        <v>72</v>
      </c>
    </row>
    <row r="691" spans="1:26" s="244" customFormat="1" hidden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7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82"/>
        <v>13.283333333333333</v>
      </c>
      <c r="S691" s="5">
        <v>836.85</v>
      </c>
      <c r="T691" s="312">
        <f t="shared" si="83"/>
        <v>956.4</v>
      </c>
      <c r="U691" s="15">
        <f t="shared" si="84"/>
        <v>119.54999999999995</v>
      </c>
      <c r="V691" s="312">
        <f t="shared" si="85"/>
        <v>638.6</v>
      </c>
      <c r="W691" s="363">
        <v>16236</v>
      </c>
      <c r="Y691" s="312"/>
      <c r="Z691" s="113">
        <f t="shared" si="86"/>
        <v>72</v>
      </c>
    </row>
    <row r="692" spans="1:26" hidden="1" x14ac:dyDescent="0.25"/>
    <row r="693" spans="1:26" hidden="1" x14ac:dyDescent="0.25"/>
    <row r="694" spans="1:26" s="214" customFormat="1" ht="15" hidden="1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3182.0070000000001</v>
      </c>
      <c r="U694" s="15">
        <f>T694-S694</f>
        <v>403.35300000000007</v>
      </c>
      <c r="V694" s="243">
        <f>N694-T694</f>
        <v>2197.0329999999999</v>
      </c>
      <c r="W694" s="237">
        <v>16181</v>
      </c>
      <c r="Y694" s="243"/>
      <c r="Z694" s="308">
        <f>IF((DATEDIF(G694,Z$4,"m"))&gt;=120,120,(DATEDIF(G694,Z$4,"m")))</f>
        <v>71</v>
      </c>
    </row>
    <row r="695" spans="1:26" s="214" customFormat="1" ht="15" hidden="1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1168.5475833333335</v>
      </c>
      <c r="U695" s="15">
        <f>T695-S695</f>
        <v>148.12575000000004</v>
      </c>
      <c r="V695" s="243">
        <f>N695-T695</f>
        <v>807.46241666666651</v>
      </c>
      <c r="W695" s="237">
        <v>16181</v>
      </c>
      <c r="Y695" s="243"/>
      <c r="Z695" s="308">
        <f>IF((DATEDIF(G695,Z$4,"m"))&gt;=120,120,(DATEDIF(G695,Z$4,"m")))</f>
        <v>71</v>
      </c>
    </row>
    <row r="696" spans="1:26" s="214" customFormat="1" ht="15" hidden="1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2862.5484166666665</v>
      </c>
      <c r="U696" s="15">
        <f>T696-S696</f>
        <v>362.85824999999977</v>
      </c>
      <c r="V696" s="243">
        <f>N696-T696</f>
        <v>1976.5615833333331</v>
      </c>
      <c r="W696" s="237">
        <v>16181</v>
      </c>
      <c r="Y696" s="243"/>
      <c r="Z696" s="308">
        <f>IF((DATEDIF(G696,Z$4,"m"))&gt;=120,120,(DATEDIF(G696,Z$4,"m")))</f>
        <v>71</v>
      </c>
    </row>
    <row r="697" spans="1:26" s="244" customFormat="1" hidden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5913.1166666666668</v>
      </c>
      <c r="U697" s="15">
        <f>T697-S697</f>
        <v>749.55000000000018</v>
      </c>
      <c r="V697" s="312">
        <f>N697-T697</f>
        <v>4081.8833333333332</v>
      </c>
      <c r="W697" s="363">
        <v>16312</v>
      </c>
      <c r="Y697" s="312"/>
      <c r="Z697" s="113">
        <f>IF((DATEDIF(G697,Z$4,"m"))&gt;=120,120,(DATEDIF(G697,Z$4,"m")))</f>
        <v>71</v>
      </c>
    </row>
    <row r="698" spans="1:26" s="247" customFormat="1" hidden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hidden="1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1518988.1510000001</v>
      </c>
      <c r="U699" s="258">
        <f>SUM(U673:U698)</f>
        <v>53104.434000000052</v>
      </c>
      <c r="V699" s="258">
        <f>SUM(V673:V698)</f>
        <v>512315.16899999999</v>
      </c>
    </row>
    <row r="700" spans="1:26" s="260" customFormat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47545.810581940153</v>
      </c>
      <c r="S701" s="29">
        <v>5673350.9384281384</v>
      </c>
      <c r="T701" s="29">
        <f>+T699+T671</f>
        <v>5746309.5615822654</v>
      </c>
      <c r="U701" s="29">
        <f>+U699+U671</f>
        <v>239153.91548746143</v>
      </c>
      <c r="V701" s="29">
        <f>+V699+V671</f>
        <v>815892.5082505513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3106.047333333333</v>
      </c>
      <c r="U703" s="15">
        <f>T703-S703</f>
        <v>411.0944999999997</v>
      </c>
      <c r="V703" s="134">
        <f>N703-T703</f>
        <v>2375.2126666666672</v>
      </c>
      <c r="W703" s="102">
        <v>16617</v>
      </c>
      <c r="X703" s="135"/>
      <c r="Y703" s="229"/>
      <c r="Z703" s="113">
        <f>IF((DATEDIF(G703,Z$4,"m"))&gt;=120,120,(DATEDIF(G703,Z$4,"m")))</f>
        <v>68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3106.047333333333</v>
      </c>
      <c r="U704" s="15">
        <f>T704-S704</f>
        <v>411.0944999999997</v>
      </c>
      <c r="V704" s="134">
        <f>N704-T704</f>
        <v>2375.2126666666672</v>
      </c>
      <c r="W704" s="102">
        <v>16617</v>
      </c>
      <c r="X704" s="135"/>
      <c r="Y704" s="229"/>
      <c r="Z704" s="113">
        <f>IF((DATEDIF(G704,Z$4,"m"))&gt;=120,120,(DATEDIF(G704,Z$4,"m")))</f>
        <v>68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6212.0946666666659</v>
      </c>
      <c r="U705" s="112">
        <f>SUM(U703:U704)</f>
        <v>822.1889999999994</v>
      </c>
      <c r="V705" s="112">
        <f>SUM(V703:V704)</f>
        <v>4750.4253333333345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8">(N707/Q707)/12</f>
        <v>58.827879166666669</v>
      </c>
      <c r="S707" s="5">
        <v>3117.8775958333335</v>
      </c>
      <c r="T707" s="312">
        <f t="shared" ref="T707:T719" si="89">Z707*R707</f>
        <v>3647.3285083333335</v>
      </c>
      <c r="U707" s="15">
        <f t="shared" ref="U707:U719" si="90">T707-S707</f>
        <v>529.45091249999996</v>
      </c>
      <c r="V707" s="134">
        <f t="shared" ref="V707:V719" si="91">N707-T707</f>
        <v>3412.0169916666669</v>
      </c>
      <c r="W707" s="102">
        <v>17327</v>
      </c>
      <c r="X707" s="135"/>
      <c r="Y707" s="229"/>
      <c r="Z707" s="113">
        <f t="shared" ref="Z707:Z719" si="92">IF((DATEDIF(G707,Z$4,"m"))&gt;=120,120,(DATEDIF(G707,Z$4,"m")))</f>
        <v>62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8"/>
        <v>58.827879166666669</v>
      </c>
      <c r="S708" s="5">
        <v>3117.8775958333335</v>
      </c>
      <c r="T708" s="312">
        <f t="shared" si="89"/>
        <v>3647.3285083333335</v>
      </c>
      <c r="U708" s="15">
        <f t="shared" si="90"/>
        <v>529.45091249999996</v>
      </c>
      <c r="V708" s="134">
        <f t="shared" si="91"/>
        <v>3412.0169916666669</v>
      </c>
      <c r="W708" s="102">
        <v>17327</v>
      </c>
      <c r="X708" s="135"/>
      <c r="Y708" s="229"/>
      <c r="Z708" s="113">
        <f t="shared" si="92"/>
        <v>62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8"/>
        <v>58.827879166666669</v>
      </c>
      <c r="S709" s="5">
        <v>3117.8775958333335</v>
      </c>
      <c r="T709" s="312">
        <f t="shared" si="89"/>
        <v>3647.3285083333335</v>
      </c>
      <c r="U709" s="15">
        <f t="shared" si="90"/>
        <v>529.45091249999996</v>
      </c>
      <c r="V709" s="134">
        <f t="shared" si="91"/>
        <v>3412.0169916666669</v>
      </c>
      <c r="W709" s="102">
        <v>17327</v>
      </c>
      <c r="X709" s="135"/>
      <c r="Y709" s="229"/>
      <c r="Z709" s="113">
        <f t="shared" si="92"/>
        <v>62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8"/>
        <v>58.827879166666669</v>
      </c>
      <c r="S710" s="5">
        <v>3117.8775958333335</v>
      </c>
      <c r="T710" s="312">
        <f t="shared" si="89"/>
        <v>3647.3285083333335</v>
      </c>
      <c r="U710" s="15">
        <f t="shared" si="90"/>
        <v>529.45091249999996</v>
      </c>
      <c r="V710" s="134">
        <f t="shared" si="91"/>
        <v>3412.0169916666669</v>
      </c>
      <c r="W710" s="102">
        <v>17327</v>
      </c>
      <c r="X710" s="135"/>
      <c r="Y710" s="229"/>
      <c r="Z710" s="113">
        <f t="shared" si="92"/>
        <v>62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8"/>
        <v>58.827879166666669</v>
      </c>
      <c r="S711" s="5">
        <v>3117.8775958333335</v>
      </c>
      <c r="T711" s="312">
        <f t="shared" si="89"/>
        <v>3647.3285083333335</v>
      </c>
      <c r="U711" s="15">
        <f t="shared" si="90"/>
        <v>529.45091249999996</v>
      </c>
      <c r="V711" s="134">
        <f t="shared" si="91"/>
        <v>3412.0169916666669</v>
      </c>
      <c r="W711" s="102">
        <v>17327</v>
      </c>
      <c r="X711" s="135"/>
      <c r="Y711" s="229"/>
      <c r="Z711" s="113">
        <f t="shared" si="92"/>
        <v>62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8"/>
        <v>65.598083333333335</v>
      </c>
      <c r="S712" s="5">
        <v>3476.6984166666666</v>
      </c>
      <c r="T712" s="312">
        <f t="shared" si="89"/>
        <v>4067.0811666666668</v>
      </c>
      <c r="U712" s="15">
        <f t="shared" si="90"/>
        <v>590.38275000000021</v>
      </c>
      <c r="V712" s="134">
        <f t="shared" si="91"/>
        <v>3804.6888333333336</v>
      </c>
      <c r="W712" s="102">
        <v>17327</v>
      </c>
      <c r="X712" s="135"/>
      <c r="Y712" s="229"/>
      <c r="Z712" s="113">
        <f t="shared" si="92"/>
        <v>62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8"/>
        <v>25.20483333333333</v>
      </c>
      <c r="S713" s="5">
        <v>1335.8561666666665</v>
      </c>
      <c r="T713" s="312">
        <f t="shared" si="89"/>
        <v>1562.6996666666664</v>
      </c>
      <c r="U713" s="15">
        <f t="shared" si="90"/>
        <v>226.84349999999995</v>
      </c>
      <c r="V713" s="134">
        <f t="shared" si="91"/>
        <v>1461.8803333333335</v>
      </c>
      <c r="W713" s="102">
        <v>17327</v>
      </c>
      <c r="X713" s="135"/>
      <c r="Y713" s="229"/>
      <c r="Z713" s="113">
        <f t="shared" si="92"/>
        <v>62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8"/>
        <v>5.4664624999999996</v>
      </c>
      <c r="S714" s="5">
        <v>289.72251249999999</v>
      </c>
      <c r="T714" s="312">
        <f t="shared" si="89"/>
        <v>338.92067499999996</v>
      </c>
      <c r="U714" s="15">
        <f t="shared" si="90"/>
        <v>49.198162499999967</v>
      </c>
      <c r="V714" s="134">
        <f t="shared" si="91"/>
        <v>317.05482500000005</v>
      </c>
      <c r="W714" s="102">
        <v>17327</v>
      </c>
      <c r="X714" s="135"/>
      <c r="Y714" s="229"/>
      <c r="Z714" s="113">
        <f t="shared" si="92"/>
        <v>62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8"/>
        <v>5.4664624999999996</v>
      </c>
      <c r="S715" s="5">
        <v>289.72251249999999</v>
      </c>
      <c r="T715" s="312">
        <f t="shared" si="89"/>
        <v>338.92067499999996</v>
      </c>
      <c r="U715" s="15">
        <f t="shared" si="90"/>
        <v>49.198162499999967</v>
      </c>
      <c r="V715" s="134">
        <f t="shared" si="91"/>
        <v>317.05482500000005</v>
      </c>
      <c r="W715" s="102">
        <v>17327</v>
      </c>
      <c r="X715" s="135"/>
      <c r="Y715" s="229"/>
      <c r="Z715" s="113">
        <f t="shared" si="92"/>
        <v>62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8"/>
        <v>5.4664624999999996</v>
      </c>
      <c r="S716" s="5">
        <v>289.72251249999999</v>
      </c>
      <c r="T716" s="312">
        <f t="shared" si="89"/>
        <v>338.92067499999996</v>
      </c>
      <c r="U716" s="15">
        <f t="shared" si="90"/>
        <v>49.198162499999967</v>
      </c>
      <c r="V716" s="134">
        <f t="shared" si="91"/>
        <v>317.05482500000005</v>
      </c>
      <c r="W716" s="102">
        <v>17327</v>
      </c>
      <c r="X716" s="135"/>
      <c r="Y716" s="229"/>
      <c r="Z716" s="113">
        <f t="shared" si="92"/>
        <v>62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8"/>
        <v>5.4664624999999996</v>
      </c>
      <c r="S717" s="5">
        <v>289.72251249999999</v>
      </c>
      <c r="T717" s="312">
        <f t="shared" si="89"/>
        <v>338.92067499999996</v>
      </c>
      <c r="U717" s="15">
        <f t="shared" si="90"/>
        <v>49.198162499999967</v>
      </c>
      <c r="V717" s="134">
        <f t="shared" si="91"/>
        <v>317.05482500000005</v>
      </c>
      <c r="W717" s="102">
        <v>17327</v>
      </c>
      <c r="X717" s="135"/>
      <c r="Y717" s="229"/>
      <c r="Z717" s="113">
        <f t="shared" si="92"/>
        <v>62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8"/>
        <v>5.4664624999999996</v>
      </c>
      <c r="S718" s="5">
        <v>289.72251249999999</v>
      </c>
      <c r="T718" s="312">
        <f t="shared" si="89"/>
        <v>338.92067499999996</v>
      </c>
      <c r="U718" s="15">
        <f t="shared" si="90"/>
        <v>49.198162499999967</v>
      </c>
      <c r="V718" s="134">
        <f t="shared" si="91"/>
        <v>317.05482500000005</v>
      </c>
      <c r="W718" s="102">
        <v>17327</v>
      </c>
      <c r="X718" s="135"/>
      <c r="Y718" s="229"/>
      <c r="Z718" s="113">
        <f t="shared" si="92"/>
        <v>62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8"/>
        <v>84.083166666666656</v>
      </c>
      <c r="S719" s="5">
        <v>4456.4078333333327</v>
      </c>
      <c r="T719" s="312">
        <f t="shared" si="89"/>
        <v>5129.0731666666661</v>
      </c>
      <c r="U719" s="15">
        <f t="shared" si="90"/>
        <v>672.66533333333336</v>
      </c>
      <c r="V719" s="134">
        <f t="shared" si="91"/>
        <v>4960.9068333333335</v>
      </c>
      <c r="W719" s="102">
        <v>17327</v>
      </c>
      <c r="X719" s="135"/>
      <c r="Y719" s="229"/>
      <c r="Z719" s="113">
        <f t="shared" si="92"/>
        <v>61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30690.099916666673</v>
      </c>
      <c r="U720" s="112">
        <f>SUM(U707:U719)</f>
        <v>4383.1369583333326</v>
      </c>
      <c r="V720" s="112">
        <f>SUM(V707:V719)</f>
        <v>28872.835083333332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93">(N722/Q722)/12</f>
        <v>103.12499759999999</v>
      </c>
      <c r="S722" s="5">
        <v>5362.4998751999992</v>
      </c>
      <c r="T722" s="312">
        <f t="shared" ref="T722:T753" si="94">Z722*R722</f>
        <v>6290.6248535999994</v>
      </c>
      <c r="U722" s="15">
        <f t="shared" ref="U722:U753" si="95">T722-S722</f>
        <v>928.12497840000015</v>
      </c>
      <c r="V722" s="134">
        <f t="shared" ref="V722:V753" si="96">N722-T722</f>
        <v>6084.3748583999995</v>
      </c>
      <c r="W722" s="102">
        <v>17317</v>
      </c>
      <c r="Z722" s="113">
        <f t="shared" ref="Z722:Z753" si="97">IF((DATEDIF(G722,Z$4,"m"))&gt;=120,120,(DATEDIF(G722,Z$4,"m")))</f>
        <v>61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93"/>
        <v>103.12536299999999</v>
      </c>
      <c r="S723" s="5">
        <v>5362.5188760000001</v>
      </c>
      <c r="T723" s="312">
        <f t="shared" si="94"/>
        <v>6290.6471429999992</v>
      </c>
      <c r="U723" s="15">
        <f t="shared" si="95"/>
        <v>928.12826699999914</v>
      </c>
      <c r="V723" s="134">
        <f t="shared" si="96"/>
        <v>6084.396416999999</v>
      </c>
      <c r="W723" s="102">
        <v>17317</v>
      </c>
      <c r="Z723" s="113">
        <f t="shared" si="97"/>
        <v>61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93"/>
        <v>103.12536299999999</v>
      </c>
      <c r="S724" s="5">
        <v>5362.5188760000001</v>
      </c>
      <c r="T724" s="312">
        <f t="shared" si="94"/>
        <v>6290.6471429999992</v>
      </c>
      <c r="U724" s="15">
        <f t="shared" si="95"/>
        <v>928.12826699999914</v>
      </c>
      <c r="V724" s="134">
        <f t="shared" si="96"/>
        <v>6084.396416999999</v>
      </c>
      <c r="W724" s="102">
        <v>17317</v>
      </c>
      <c r="Z724" s="113">
        <f t="shared" si="97"/>
        <v>61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93"/>
        <v>103.12536299999999</v>
      </c>
      <c r="S725" s="5">
        <v>5362.5188760000001</v>
      </c>
      <c r="T725" s="312">
        <f t="shared" si="94"/>
        <v>6290.6471429999992</v>
      </c>
      <c r="U725" s="15">
        <f t="shared" si="95"/>
        <v>928.12826699999914</v>
      </c>
      <c r="V725" s="134">
        <f t="shared" si="96"/>
        <v>6084.396416999999</v>
      </c>
      <c r="W725" s="102">
        <v>17317</v>
      </c>
      <c r="Z725" s="113">
        <f t="shared" si="97"/>
        <v>61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93"/>
        <v>58.274992499999996</v>
      </c>
      <c r="S726" s="5">
        <v>3030.29961</v>
      </c>
      <c r="T726" s="312">
        <f t="shared" si="94"/>
        <v>3554.7745424999998</v>
      </c>
      <c r="U726" s="15">
        <f t="shared" si="95"/>
        <v>524.4749324999998</v>
      </c>
      <c r="V726" s="134">
        <f t="shared" si="96"/>
        <v>3438.2245574999993</v>
      </c>
      <c r="W726" s="102">
        <v>17317</v>
      </c>
      <c r="Z726" s="113">
        <f t="shared" si="97"/>
        <v>61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93"/>
        <v>58.274992499999996</v>
      </c>
      <c r="S727" s="5">
        <v>3030.29961</v>
      </c>
      <c r="T727" s="312">
        <f t="shared" si="94"/>
        <v>3554.7745424999998</v>
      </c>
      <c r="U727" s="15">
        <f t="shared" si="95"/>
        <v>524.4749324999998</v>
      </c>
      <c r="V727" s="134">
        <f t="shared" si="96"/>
        <v>3438.2245574999993</v>
      </c>
      <c r="W727" s="102">
        <v>17317</v>
      </c>
      <c r="Z727" s="113">
        <f t="shared" si="97"/>
        <v>61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93"/>
        <v>58.274992499999996</v>
      </c>
      <c r="S728" s="5">
        <v>3030.29961</v>
      </c>
      <c r="T728" s="312">
        <f t="shared" si="94"/>
        <v>3554.7745424999998</v>
      </c>
      <c r="U728" s="15">
        <f t="shared" si="95"/>
        <v>524.4749324999998</v>
      </c>
      <c r="V728" s="134">
        <f t="shared" si="96"/>
        <v>3438.2245574999993</v>
      </c>
      <c r="W728" s="102">
        <v>17317</v>
      </c>
      <c r="Z728" s="113">
        <f t="shared" si="97"/>
        <v>61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93"/>
        <v>58.274992499999996</v>
      </c>
      <c r="S729" s="5">
        <v>3030.29961</v>
      </c>
      <c r="T729" s="312">
        <f t="shared" si="94"/>
        <v>3554.7745424999998</v>
      </c>
      <c r="U729" s="15">
        <f t="shared" si="95"/>
        <v>524.4749324999998</v>
      </c>
      <c r="V729" s="134">
        <f t="shared" si="96"/>
        <v>3438.2245574999993</v>
      </c>
      <c r="W729" s="102">
        <v>17317</v>
      </c>
      <c r="Z729" s="113">
        <f t="shared" si="97"/>
        <v>61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93"/>
        <v>58.274992499999996</v>
      </c>
      <c r="S730" s="5">
        <v>3030.29961</v>
      </c>
      <c r="T730" s="312">
        <f t="shared" si="94"/>
        <v>3554.7745424999998</v>
      </c>
      <c r="U730" s="15">
        <f t="shared" si="95"/>
        <v>524.4749324999998</v>
      </c>
      <c r="V730" s="134">
        <f t="shared" si="96"/>
        <v>3438.2245574999993</v>
      </c>
      <c r="W730" s="102">
        <v>17317</v>
      </c>
      <c r="Z730" s="113">
        <f t="shared" si="97"/>
        <v>61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93"/>
        <v>12.599992499999999</v>
      </c>
      <c r="S731" s="5">
        <v>655.19960999999989</v>
      </c>
      <c r="T731" s="312">
        <f t="shared" si="94"/>
        <v>768.59954249999998</v>
      </c>
      <c r="U731" s="15">
        <f t="shared" si="95"/>
        <v>113.39993250000009</v>
      </c>
      <c r="V731" s="134">
        <f t="shared" si="96"/>
        <v>743.39955750000001</v>
      </c>
      <c r="W731" s="102">
        <v>17317</v>
      </c>
      <c r="Z731" s="113">
        <f t="shared" si="97"/>
        <v>61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93"/>
        <v>12.599992499999999</v>
      </c>
      <c r="S732" s="5">
        <v>655.19960999999989</v>
      </c>
      <c r="T732" s="312">
        <f t="shared" si="94"/>
        <v>768.59954249999998</v>
      </c>
      <c r="U732" s="15">
        <f t="shared" si="95"/>
        <v>113.39993250000009</v>
      </c>
      <c r="V732" s="134">
        <f t="shared" si="96"/>
        <v>743.39955750000001</v>
      </c>
      <c r="W732" s="102">
        <v>17317</v>
      </c>
      <c r="Z732" s="113">
        <f t="shared" si="97"/>
        <v>61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93"/>
        <v>12.599992499999999</v>
      </c>
      <c r="S733" s="5">
        <v>655.19960999999989</v>
      </c>
      <c r="T733" s="312">
        <f t="shared" si="94"/>
        <v>768.59954249999998</v>
      </c>
      <c r="U733" s="15">
        <f t="shared" si="95"/>
        <v>113.39993250000009</v>
      </c>
      <c r="V733" s="134">
        <f t="shared" si="96"/>
        <v>743.39955750000001</v>
      </c>
      <c r="W733" s="102">
        <v>17317</v>
      </c>
      <c r="Z733" s="113">
        <f t="shared" si="97"/>
        <v>61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93"/>
        <v>12.599992499999999</v>
      </c>
      <c r="S734" s="5">
        <v>655.19960999999989</v>
      </c>
      <c r="T734" s="312">
        <f t="shared" si="94"/>
        <v>768.59954249999998</v>
      </c>
      <c r="U734" s="15">
        <f t="shared" si="95"/>
        <v>113.39993250000009</v>
      </c>
      <c r="V734" s="134">
        <f t="shared" si="96"/>
        <v>743.39955750000001</v>
      </c>
      <c r="W734" s="102">
        <v>17317</v>
      </c>
      <c r="Z734" s="113">
        <f t="shared" si="97"/>
        <v>61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93"/>
        <v>12.599992499999999</v>
      </c>
      <c r="S735" s="5">
        <v>655.19960999999989</v>
      </c>
      <c r="T735" s="312">
        <f t="shared" si="94"/>
        <v>768.59954249999998</v>
      </c>
      <c r="U735" s="15">
        <f t="shared" si="95"/>
        <v>113.39993250000009</v>
      </c>
      <c r="V735" s="134">
        <f t="shared" si="96"/>
        <v>743.39955750000001</v>
      </c>
      <c r="W735" s="102">
        <v>17317</v>
      </c>
      <c r="Z735" s="113">
        <f t="shared" si="97"/>
        <v>61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93"/>
        <v>12.599992499999999</v>
      </c>
      <c r="S736" s="5">
        <v>655.19960999999989</v>
      </c>
      <c r="T736" s="312">
        <f t="shared" si="94"/>
        <v>768.59954249999998</v>
      </c>
      <c r="U736" s="15">
        <f t="shared" si="95"/>
        <v>113.39993250000009</v>
      </c>
      <c r="V736" s="134">
        <f t="shared" si="96"/>
        <v>743.39955750000001</v>
      </c>
      <c r="W736" s="102">
        <v>17317</v>
      </c>
      <c r="Z736" s="113">
        <f t="shared" si="97"/>
        <v>61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93"/>
        <v>12.599992499999999</v>
      </c>
      <c r="S737" s="5">
        <v>655.19960999999989</v>
      </c>
      <c r="T737" s="312">
        <f t="shared" si="94"/>
        <v>768.59954249999998</v>
      </c>
      <c r="U737" s="15">
        <f t="shared" si="95"/>
        <v>113.39993250000009</v>
      </c>
      <c r="V737" s="134">
        <f t="shared" si="96"/>
        <v>743.39955750000001</v>
      </c>
      <c r="W737" s="102">
        <v>17317</v>
      </c>
      <c r="Z737" s="113">
        <f t="shared" si="97"/>
        <v>61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93"/>
        <v>12.599992499999999</v>
      </c>
      <c r="S738" s="5">
        <v>655.19960999999989</v>
      </c>
      <c r="T738" s="312">
        <f t="shared" si="94"/>
        <v>768.59954249999998</v>
      </c>
      <c r="U738" s="15">
        <f t="shared" si="95"/>
        <v>113.39993250000009</v>
      </c>
      <c r="V738" s="134">
        <f t="shared" si="96"/>
        <v>743.39955750000001</v>
      </c>
      <c r="W738" s="102">
        <v>17317</v>
      </c>
      <c r="Z738" s="113">
        <f t="shared" si="97"/>
        <v>61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93"/>
        <v>12.599992499999999</v>
      </c>
      <c r="S739" s="5">
        <v>655.19960999999989</v>
      </c>
      <c r="T739" s="312">
        <f t="shared" si="94"/>
        <v>768.59954249999998</v>
      </c>
      <c r="U739" s="15">
        <f t="shared" si="95"/>
        <v>113.39993250000009</v>
      </c>
      <c r="V739" s="134">
        <f t="shared" si="96"/>
        <v>743.39955750000001</v>
      </c>
      <c r="W739" s="102">
        <v>17317</v>
      </c>
      <c r="Z739" s="113">
        <f t="shared" si="97"/>
        <v>61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93"/>
        <v>12.599992499999999</v>
      </c>
      <c r="S740" s="5">
        <v>655.19960999999989</v>
      </c>
      <c r="T740" s="312">
        <f t="shared" si="94"/>
        <v>768.59954249999998</v>
      </c>
      <c r="U740" s="15">
        <f t="shared" si="95"/>
        <v>113.39993250000009</v>
      </c>
      <c r="V740" s="134">
        <f t="shared" si="96"/>
        <v>743.39955750000001</v>
      </c>
      <c r="W740" s="102">
        <v>17317</v>
      </c>
      <c r="Z740" s="113">
        <f t="shared" si="97"/>
        <v>61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93"/>
        <v>12.599992499999999</v>
      </c>
      <c r="S741" s="5">
        <v>655.19960999999989</v>
      </c>
      <c r="T741" s="312">
        <f t="shared" si="94"/>
        <v>768.59954249999998</v>
      </c>
      <c r="U741" s="15">
        <f t="shared" si="95"/>
        <v>113.39993250000009</v>
      </c>
      <c r="V741" s="134">
        <f t="shared" si="96"/>
        <v>743.39955750000001</v>
      </c>
      <c r="W741" s="102">
        <v>17317</v>
      </c>
      <c r="Z741" s="113">
        <f t="shared" si="97"/>
        <v>61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93"/>
        <v>12.599992499999999</v>
      </c>
      <c r="S742" s="5">
        <v>655.19960999999989</v>
      </c>
      <c r="T742" s="312">
        <f t="shared" si="94"/>
        <v>768.59954249999998</v>
      </c>
      <c r="U742" s="15">
        <f t="shared" si="95"/>
        <v>113.39993250000009</v>
      </c>
      <c r="V742" s="134">
        <f t="shared" si="96"/>
        <v>743.39955750000001</v>
      </c>
      <c r="W742" s="102">
        <v>17317</v>
      </c>
      <c r="Z742" s="113">
        <f t="shared" si="97"/>
        <v>61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93"/>
        <v>12.599992499999999</v>
      </c>
      <c r="S743" s="5">
        <v>655.19960999999989</v>
      </c>
      <c r="T743" s="312">
        <f t="shared" si="94"/>
        <v>768.59954249999998</v>
      </c>
      <c r="U743" s="15">
        <f t="shared" si="95"/>
        <v>113.39993250000009</v>
      </c>
      <c r="V743" s="134">
        <f t="shared" si="96"/>
        <v>743.39955750000001</v>
      </c>
      <c r="W743" s="102">
        <v>17317</v>
      </c>
      <c r="Z743" s="113">
        <f t="shared" si="97"/>
        <v>61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93"/>
        <v>12.599992499999999</v>
      </c>
      <c r="S744" s="5">
        <v>655.19960999999989</v>
      </c>
      <c r="T744" s="312">
        <f t="shared" si="94"/>
        <v>768.59954249999998</v>
      </c>
      <c r="U744" s="15">
        <f t="shared" si="95"/>
        <v>113.39993250000009</v>
      </c>
      <c r="V744" s="134">
        <f t="shared" si="96"/>
        <v>743.39955750000001</v>
      </c>
      <c r="W744" s="102">
        <v>17317</v>
      </c>
      <c r="Z744" s="113">
        <f t="shared" si="97"/>
        <v>61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93"/>
        <v>12.599992499999999</v>
      </c>
      <c r="S745" s="5">
        <v>655.19960999999989</v>
      </c>
      <c r="T745" s="312">
        <f t="shared" si="94"/>
        <v>768.59954249999998</v>
      </c>
      <c r="U745" s="15">
        <f t="shared" si="95"/>
        <v>113.39993250000009</v>
      </c>
      <c r="V745" s="134">
        <f t="shared" si="96"/>
        <v>743.39955750000001</v>
      </c>
      <c r="W745" s="102">
        <v>17317</v>
      </c>
      <c r="Z745" s="113">
        <f t="shared" si="97"/>
        <v>61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93"/>
        <v>12.599992499999999</v>
      </c>
      <c r="S746" s="5">
        <v>655.19960999999989</v>
      </c>
      <c r="T746" s="312">
        <f t="shared" si="94"/>
        <v>768.59954249999998</v>
      </c>
      <c r="U746" s="15">
        <f t="shared" si="95"/>
        <v>113.39993250000009</v>
      </c>
      <c r="V746" s="134">
        <f t="shared" si="96"/>
        <v>743.39955750000001</v>
      </c>
      <c r="W746" s="102">
        <v>17317</v>
      </c>
      <c r="Z746" s="113">
        <f t="shared" si="97"/>
        <v>61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93"/>
        <v>12.599992499999999</v>
      </c>
      <c r="S747" s="5">
        <v>655.19960999999989</v>
      </c>
      <c r="T747" s="312">
        <f t="shared" si="94"/>
        <v>768.59954249999998</v>
      </c>
      <c r="U747" s="15">
        <f t="shared" si="95"/>
        <v>113.39993250000009</v>
      </c>
      <c r="V747" s="134">
        <f t="shared" si="96"/>
        <v>743.39955750000001</v>
      </c>
      <c r="W747" s="102">
        <v>17317</v>
      </c>
      <c r="Z747" s="113">
        <f t="shared" si="97"/>
        <v>61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93"/>
        <v>12.599992499999999</v>
      </c>
      <c r="S748" s="5">
        <v>655.19960999999989</v>
      </c>
      <c r="T748" s="312">
        <f t="shared" si="94"/>
        <v>768.59954249999998</v>
      </c>
      <c r="U748" s="15">
        <f t="shared" si="95"/>
        <v>113.39993250000009</v>
      </c>
      <c r="V748" s="134">
        <f t="shared" si="96"/>
        <v>743.39955750000001</v>
      </c>
      <c r="W748" s="102">
        <v>17317</v>
      </c>
      <c r="Z748" s="113">
        <f t="shared" si="97"/>
        <v>61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93"/>
        <v>12.599992499999999</v>
      </c>
      <c r="S749" s="5">
        <v>655.19960999999989</v>
      </c>
      <c r="T749" s="312">
        <f t="shared" si="94"/>
        <v>768.59954249999998</v>
      </c>
      <c r="U749" s="15">
        <f t="shared" si="95"/>
        <v>113.39993250000009</v>
      </c>
      <c r="V749" s="134">
        <f t="shared" si="96"/>
        <v>743.39955750000001</v>
      </c>
      <c r="W749" s="102">
        <v>17317</v>
      </c>
      <c r="Z749" s="113">
        <f t="shared" si="97"/>
        <v>61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93"/>
        <v>12.599992499999999</v>
      </c>
      <c r="S750" s="5">
        <v>655.19960999999989</v>
      </c>
      <c r="T750" s="312">
        <f t="shared" si="94"/>
        <v>768.59954249999998</v>
      </c>
      <c r="U750" s="15">
        <f t="shared" si="95"/>
        <v>113.39993250000009</v>
      </c>
      <c r="V750" s="134">
        <f t="shared" si="96"/>
        <v>743.39955750000001</v>
      </c>
      <c r="W750" s="102">
        <v>17317</v>
      </c>
      <c r="Z750" s="113">
        <f t="shared" si="97"/>
        <v>61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93"/>
        <v>12.599992499999999</v>
      </c>
      <c r="S751" s="5">
        <v>655.19960999999989</v>
      </c>
      <c r="T751" s="312">
        <f t="shared" si="94"/>
        <v>768.59954249999998</v>
      </c>
      <c r="U751" s="15">
        <f t="shared" si="95"/>
        <v>113.39993250000009</v>
      </c>
      <c r="V751" s="134">
        <f t="shared" si="96"/>
        <v>743.39955750000001</v>
      </c>
      <c r="W751" s="102">
        <v>17317</v>
      </c>
      <c r="Z751" s="113">
        <f t="shared" si="97"/>
        <v>61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93"/>
        <v>12.599992499999999</v>
      </c>
      <c r="S752" s="5">
        <v>655.19960999999989</v>
      </c>
      <c r="T752" s="312">
        <f t="shared" si="94"/>
        <v>768.59954249999998</v>
      </c>
      <c r="U752" s="15">
        <f t="shared" si="95"/>
        <v>113.39993250000009</v>
      </c>
      <c r="V752" s="134">
        <f t="shared" si="96"/>
        <v>743.39955750000001</v>
      </c>
      <c r="W752" s="102">
        <v>17317</v>
      </c>
      <c r="Z752" s="113">
        <f t="shared" si="97"/>
        <v>61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93"/>
        <v>12.599992499999999</v>
      </c>
      <c r="S753" s="5">
        <v>655.19960999999989</v>
      </c>
      <c r="T753" s="312">
        <f t="shared" si="94"/>
        <v>768.59954249999998</v>
      </c>
      <c r="U753" s="15">
        <f t="shared" si="95"/>
        <v>113.39993250000009</v>
      </c>
      <c r="V753" s="134">
        <f t="shared" si="96"/>
        <v>743.39955750000001</v>
      </c>
      <c r="W753" s="102">
        <v>17317</v>
      </c>
      <c r="Z753" s="113">
        <f t="shared" si="97"/>
        <v>61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8">(N754/Q754)/12</f>
        <v>12.599992499999999</v>
      </c>
      <c r="S754" s="5">
        <v>655.19960999999989</v>
      </c>
      <c r="T754" s="312">
        <f t="shared" ref="T754:T785" si="99">Z754*R754</f>
        <v>768.59954249999998</v>
      </c>
      <c r="U754" s="15">
        <f t="shared" ref="U754:U785" si="100">T754-S754</f>
        <v>113.39993250000009</v>
      </c>
      <c r="V754" s="134">
        <f t="shared" ref="V754:V785" si="101">N754-T754</f>
        <v>743.39955750000001</v>
      </c>
      <c r="W754" s="102">
        <v>17317</v>
      </c>
      <c r="Z754" s="113">
        <f t="shared" ref="Z754:Z785" si="102">IF((DATEDIF(G754,Z$4,"m"))&gt;=120,120,(DATEDIF(G754,Z$4,"m")))</f>
        <v>61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768.59954249999998</v>
      </c>
      <c r="U755" s="15">
        <f t="shared" si="100"/>
        <v>113.39993250000009</v>
      </c>
      <c r="V755" s="134">
        <f t="shared" si="101"/>
        <v>743.39955750000001</v>
      </c>
      <c r="W755" s="102">
        <v>17317</v>
      </c>
      <c r="Z755" s="113">
        <f t="shared" si="102"/>
        <v>61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768.59954249999998</v>
      </c>
      <c r="U756" s="15">
        <f t="shared" si="100"/>
        <v>113.39993250000009</v>
      </c>
      <c r="V756" s="134">
        <f t="shared" si="101"/>
        <v>743.39955750000001</v>
      </c>
      <c r="W756" s="102">
        <v>17317</v>
      </c>
      <c r="Z756" s="113">
        <f t="shared" si="102"/>
        <v>61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8"/>
        <v>29.249991600000001</v>
      </c>
      <c r="S757" s="5">
        <v>1520.9995632</v>
      </c>
      <c r="T757" s="312">
        <f t="shared" si="99"/>
        <v>1784.2494876000001</v>
      </c>
      <c r="U757" s="15">
        <f t="shared" si="100"/>
        <v>263.24992440000005</v>
      </c>
      <c r="V757" s="134">
        <f t="shared" si="101"/>
        <v>1725.7495044000002</v>
      </c>
      <c r="W757" s="102">
        <v>17317</v>
      </c>
      <c r="Z757" s="113">
        <f t="shared" si="102"/>
        <v>61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8"/>
        <v>29.249991600000001</v>
      </c>
      <c r="S758" s="5">
        <v>1520.9995632</v>
      </c>
      <c r="T758" s="312">
        <f t="shared" si="99"/>
        <v>1784.2494876000001</v>
      </c>
      <c r="U758" s="15">
        <f t="shared" si="100"/>
        <v>263.24992440000005</v>
      </c>
      <c r="V758" s="134">
        <f t="shared" si="101"/>
        <v>1725.7495044000002</v>
      </c>
      <c r="W758" s="102">
        <v>17317</v>
      </c>
      <c r="Z758" s="113">
        <f t="shared" si="102"/>
        <v>61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8"/>
        <v>29.249991600000001</v>
      </c>
      <c r="S759" s="5">
        <v>1520.9995632</v>
      </c>
      <c r="T759" s="312">
        <f t="shared" si="99"/>
        <v>1784.2494876000001</v>
      </c>
      <c r="U759" s="15">
        <f t="shared" si="100"/>
        <v>263.24992440000005</v>
      </c>
      <c r="V759" s="134">
        <f t="shared" si="101"/>
        <v>1725.7495044000002</v>
      </c>
      <c r="W759" s="102">
        <v>17317</v>
      </c>
      <c r="Z759" s="113">
        <f t="shared" si="102"/>
        <v>61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8"/>
        <v>29.249991600000001</v>
      </c>
      <c r="S760" s="5">
        <v>1520.9995632</v>
      </c>
      <c r="T760" s="312">
        <f t="shared" si="99"/>
        <v>1784.2494876000001</v>
      </c>
      <c r="U760" s="15">
        <f t="shared" si="100"/>
        <v>263.24992440000005</v>
      </c>
      <c r="V760" s="134">
        <f t="shared" si="101"/>
        <v>1725.7495044000002</v>
      </c>
      <c r="W760" s="102">
        <v>17317</v>
      </c>
      <c r="Z760" s="113">
        <f t="shared" si="102"/>
        <v>61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8"/>
        <v>29.249991600000001</v>
      </c>
      <c r="S761" s="5">
        <v>1520.9995632</v>
      </c>
      <c r="T761" s="312">
        <f t="shared" si="99"/>
        <v>1784.2494876000001</v>
      </c>
      <c r="U761" s="15">
        <f t="shared" si="100"/>
        <v>263.24992440000005</v>
      </c>
      <c r="V761" s="134">
        <f t="shared" si="101"/>
        <v>1725.7495044000002</v>
      </c>
      <c r="W761" s="102">
        <v>17317</v>
      </c>
      <c r="Z761" s="113">
        <f t="shared" si="102"/>
        <v>61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8"/>
        <v>29.249991600000001</v>
      </c>
      <c r="S762" s="5">
        <v>1520.9995632</v>
      </c>
      <c r="T762" s="312">
        <f t="shared" si="99"/>
        <v>1784.2494876000001</v>
      </c>
      <c r="U762" s="15">
        <f t="shared" si="100"/>
        <v>263.24992440000005</v>
      </c>
      <c r="V762" s="134">
        <f t="shared" si="101"/>
        <v>1725.7495044000002</v>
      </c>
      <c r="W762" s="102">
        <v>17317</v>
      </c>
      <c r="Z762" s="113">
        <f t="shared" si="102"/>
        <v>61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8"/>
        <v>29.249991600000001</v>
      </c>
      <c r="S763" s="5">
        <v>1520.9995632</v>
      </c>
      <c r="T763" s="312">
        <f t="shared" si="99"/>
        <v>1784.2494876000001</v>
      </c>
      <c r="U763" s="15">
        <f t="shared" si="100"/>
        <v>263.24992440000005</v>
      </c>
      <c r="V763" s="134">
        <f t="shared" si="101"/>
        <v>1725.7495044000002</v>
      </c>
      <c r="W763" s="102">
        <v>17317</v>
      </c>
      <c r="Z763" s="113">
        <f t="shared" si="102"/>
        <v>61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8"/>
        <v>29.249991600000001</v>
      </c>
      <c r="S764" s="5">
        <v>1520.9995632</v>
      </c>
      <c r="T764" s="312">
        <f t="shared" si="99"/>
        <v>1784.2494876000001</v>
      </c>
      <c r="U764" s="15">
        <f t="shared" si="100"/>
        <v>263.24992440000005</v>
      </c>
      <c r="V764" s="134">
        <f t="shared" si="101"/>
        <v>1725.7495044000002</v>
      </c>
      <c r="W764" s="102">
        <v>17317</v>
      </c>
      <c r="Z764" s="113">
        <f t="shared" si="102"/>
        <v>61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8"/>
        <v>29.249991600000001</v>
      </c>
      <c r="S765" s="5">
        <v>1520.9995632</v>
      </c>
      <c r="T765" s="312">
        <f t="shared" si="99"/>
        <v>1784.2494876000001</v>
      </c>
      <c r="U765" s="15">
        <f t="shared" si="100"/>
        <v>263.24992440000005</v>
      </c>
      <c r="V765" s="134">
        <f t="shared" si="101"/>
        <v>1725.7495044000002</v>
      </c>
      <c r="W765" s="102">
        <v>17317</v>
      </c>
      <c r="Z765" s="113">
        <f t="shared" si="102"/>
        <v>61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8"/>
        <v>29.249241599999994</v>
      </c>
      <c r="S766" s="5">
        <v>1520.9605631999998</v>
      </c>
      <c r="T766" s="312">
        <f t="shared" si="99"/>
        <v>1784.2037375999996</v>
      </c>
      <c r="U766" s="15">
        <f t="shared" si="100"/>
        <v>263.24317439999982</v>
      </c>
      <c r="V766" s="134">
        <f t="shared" si="101"/>
        <v>1725.7052544000001</v>
      </c>
      <c r="W766" s="102">
        <v>17317</v>
      </c>
      <c r="Z766" s="113">
        <f t="shared" si="102"/>
        <v>61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8"/>
        <v>41.411999999999999</v>
      </c>
      <c r="S767" s="5">
        <v>2153.424</v>
      </c>
      <c r="T767" s="312">
        <f t="shared" si="99"/>
        <v>2526.1320000000001</v>
      </c>
      <c r="U767" s="15">
        <f t="shared" si="100"/>
        <v>372.70800000000008</v>
      </c>
      <c r="V767" s="134">
        <f t="shared" si="101"/>
        <v>2443.3079999999995</v>
      </c>
      <c r="W767" s="102">
        <v>17315</v>
      </c>
      <c r="Z767" s="113">
        <f t="shared" si="102"/>
        <v>61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8"/>
        <v>41.411999999999999</v>
      </c>
      <c r="S768" s="5">
        <v>2153.424</v>
      </c>
      <c r="T768" s="312">
        <f t="shared" si="99"/>
        <v>2526.1320000000001</v>
      </c>
      <c r="U768" s="15">
        <f t="shared" si="100"/>
        <v>372.70800000000008</v>
      </c>
      <c r="V768" s="134">
        <f t="shared" si="101"/>
        <v>2443.3079999999995</v>
      </c>
      <c r="W768" s="102">
        <v>17315</v>
      </c>
      <c r="Z768" s="113">
        <f t="shared" si="102"/>
        <v>61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8"/>
        <v>41.411999999999999</v>
      </c>
      <c r="S769" s="5">
        <v>2153.424</v>
      </c>
      <c r="T769" s="312">
        <f t="shared" si="99"/>
        <v>2526.1320000000001</v>
      </c>
      <c r="U769" s="15">
        <f t="shared" si="100"/>
        <v>372.70800000000008</v>
      </c>
      <c r="V769" s="134">
        <f t="shared" si="101"/>
        <v>2443.3079999999995</v>
      </c>
      <c r="W769" s="102">
        <v>17315</v>
      </c>
      <c r="Z769" s="113">
        <f t="shared" si="102"/>
        <v>61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8"/>
        <v>41.411999999999999</v>
      </c>
      <c r="S770" s="5">
        <v>2153.424</v>
      </c>
      <c r="T770" s="312">
        <f t="shared" si="99"/>
        <v>2526.1320000000001</v>
      </c>
      <c r="U770" s="15">
        <f t="shared" si="100"/>
        <v>372.70800000000008</v>
      </c>
      <c r="V770" s="134">
        <f t="shared" si="101"/>
        <v>2443.3079999999995</v>
      </c>
      <c r="W770" s="102">
        <v>17315</v>
      </c>
      <c r="Z770" s="113">
        <f t="shared" si="102"/>
        <v>61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8"/>
        <v>49.958333333333336</v>
      </c>
      <c r="S771" s="5">
        <v>2597.8333333333335</v>
      </c>
      <c r="T771" s="312">
        <f t="shared" si="99"/>
        <v>3047.4583333333335</v>
      </c>
      <c r="U771" s="15">
        <f t="shared" si="100"/>
        <v>449.625</v>
      </c>
      <c r="V771" s="134">
        <f t="shared" si="101"/>
        <v>2947.5416666666665</v>
      </c>
      <c r="W771" s="102">
        <v>17375</v>
      </c>
      <c r="Z771" s="113">
        <f t="shared" si="102"/>
        <v>61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8"/>
        <v>13.958333333333334</v>
      </c>
      <c r="S772" s="5">
        <v>725.83333333333337</v>
      </c>
      <c r="T772" s="312">
        <f t="shared" si="99"/>
        <v>851.45833333333337</v>
      </c>
      <c r="U772" s="15">
        <f t="shared" si="100"/>
        <v>125.625</v>
      </c>
      <c r="V772" s="134">
        <f t="shared" si="101"/>
        <v>823.54166666666663</v>
      </c>
      <c r="W772" s="102">
        <v>17375</v>
      </c>
      <c r="Z772" s="113">
        <f t="shared" si="102"/>
        <v>61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8"/>
        <v>13.958333333333334</v>
      </c>
      <c r="S773" s="5">
        <v>725.83333333333337</v>
      </c>
      <c r="T773" s="312">
        <f t="shared" si="99"/>
        <v>851.45833333333337</v>
      </c>
      <c r="U773" s="15">
        <f t="shared" si="100"/>
        <v>125.625</v>
      </c>
      <c r="V773" s="134">
        <f t="shared" si="101"/>
        <v>823.54166666666663</v>
      </c>
      <c r="W773" s="102">
        <v>17375</v>
      </c>
      <c r="Z773" s="113">
        <f t="shared" si="102"/>
        <v>61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8"/>
        <v>13.958333333333334</v>
      </c>
      <c r="S774" s="5">
        <v>725.83333333333337</v>
      </c>
      <c r="T774" s="312">
        <f t="shared" si="99"/>
        <v>851.45833333333337</v>
      </c>
      <c r="U774" s="15">
        <f t="shared" si="100"/>
        <v>125.625</v>
      </c>
      <c r="V774" s="134">
        <f t="shared" si="101"/>
        <v>823.54166666666663</v>
      </c>
      <c r="W774" s="102">
        <v>17375</v>
      </c>
      <c r="Z774" s="113">
        <f t="shared" si="102"/>
        <v>61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8"/>
        <v>246.45833333333334</v>
      </c>
      <c r="S775" s="5">
        <v>12815.833333333334</v>
      </c>
      <c r="T775" s="312">
        <f t="shared" si="99"/>
        <v>15033.958333333334</v>
      </c>
      <c r="U775" s="15">
        <f t="shared" si="100"/>
        <v>2218.125</v>
      </c>
      <c r="V775" s="134">
        <f t="shared" si="101"/>
        <v>14541.041666666666</v>
      </c>
      <c r="W775" s="102">
        <v>17375</v>
      </c>
      <c r="Z775" s="113">
        <f t="shared" si="102"/>
        <v>61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8"/>
        <v>13.958333333333334</v>
      </c>
      <c r="S776" s="5">
        <v>725.83333333333337</v>
      </c>
      <c r="T776" s="312">
        <f t="shared" si="99"/>
        <v>851.45833333333337</v>
      </c>
      <c r="U776" s="15">
        <f t="shared" si="100"/>
        <v>125.625</v>
      </c>
      <c r="V776" s="134">
        <f t="shared" si="101"/>
        <v>823.54166666666663</v>
      </c>
      <c r="W776" s="102">
        <v>17375</v>
      </c>
      <c r="Z776" s="113">
        <f t="shared" si="102"/>
        <v>61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8"/>
        <v>13.958333333333334</v>
      </c>
      <c r="S777" s="5">
        <v>725.83333333333337</v>
      </c>
      <c r="T777" s="312">
        <f t="shared" si="99"/>
        <v>851.45833333333337</v>
      </c>
      <c r="U777" s="15">
        <f t="shared" si="100"/>
        <v>125.625</v>
      </c>
      <c r="V777" s="134">
        <f t="shared" si="101"/>
        <v>823.54166666666663</v>
      </c>
      <c r="W777" s="102">
        <v>17375</v>
      </c>
      <c r="Z777" s="113">
        <f t="shared" si="102"/>
        <v>61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8"/>
        <v>13.958333333333334</v>
      </c>
      <c r="S778" s="5">
        <v>725.83333333333337</v>
      </c>
      <c r="T778" s="312">
        <f t="shared" si="99"/>
        <v>851.45833333333337</v>
      </c>
      <c r="U778" s="15">
        <f t="shared" si="100"/>
        <v>125.625</v>
      </c>
      <c r="V778" s="134">
        <f t="shared" si="101"/>
        <v>823.54166666666663</v>
      </c>
      <c r="W778" s="102">
        <v>17375</v>
      </c>
      <c r="Z778" s="113">
        <f t="shared" si="102"/>
        <v>61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8"/>
        <v>13.958333333333334</v>
      </c>
      <c r="S779" s="5">
        <v>725.83333333333337</v>
      </c>
      <c r="T779" s="312">
        <f t="shared" si="99"/>
        <v>851.45833333333337</v>
      </c>
      <c r="U779" s="15">
        <f t="shared" si="100"/>
        <v>125.625</v>
      </c>
      <c r="V779" s="134">
        <f t="shared" si="101"/>
        <v>823.54166666666663</v>
      </c>
      <c r="W779" s="102">
        <v>17375</v>
      </c>
      <c r="Z779" s="113">
        <f t="shared" si="102"/>
        <v>61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8"/>
        <v>13.958333333333334</v>
      </c>
      <c r="S780" s="5">
        <v>725.83333333333337</v>
      </c>
      <c r="T780" s="312">
        <f t="shared" si="99"/>
        <v>851.45833333333337</v>
      </c>
      <c r="U780" s="15">
        <f t="shared" si="100"/>
        <v>125.625</v>
      </c>
      <c r="V780" s="134">
        <f t="shared" si="101"/>
        <v>823.54166666666663</v>
      </c>
      <c r="W780" s="102">
        <v>17375</v>
      </c>
      <c r="Z780" s="113">
        <f t="shared" si="102"/>
        <v>61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8"/>
        <v>13.958333333333334</v>
      </c>
      <c r="S781" s="5">
        <v>725.83333333333337</v>
      </c>
      <c r="T781" s="312">
        <f t="shared" si="99"/>
        <v>851.45833333333337</v>
      </c>
      <c r="U781" s="15">
        <f t="shared" si="100"/>
        <v>125.625</v>
      </c>
      <c r="V781" s="134">
        <f t="shared" si="101"/>
        <v>823.54166666666663</v>
      </c>
      <c r="W781" s="102">
        <v>17375</v>
      </c>
      <c r="Z781" s="113">
        <f t="shared" si="102"/>
        <v>61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8"/>
        <v>6.041666666666667</v>
      </c>
      <c r="S782" s="5">
        <v>314.16666666666669</v>
      </c>
      <c r="T782" s="312">
        <f t="shared" si="99"/>
        <v>368.54166666666669</v>
      </c>
      <c r="U782" s="15">
        <f t="shared" si="100"/>
        <v>54.375</v>
      </c>
      <c r="V782" s="279">
        <f t="shared" si="101"/>
        <v>356.45833333333331</v>
      </c>
      <c r="W782" s="278">
        <v>17384</v>
      </c>
      <c r="Z782" s="280">
        <f t="shared" si="102"/>
        <v>61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8"/>
        <v>6.041666666666667</v>
      </c>
      <c r="S783" s="5">
        <v>314.16666666666669</v>
      </c>
      <c r="T783" s="312">
        <f t="shared" si="99"/>
        <v>368.54166666666669</v>
      </c>
      <c r="U783" s="15">
        <f t="shared" si="100"/>
        <v>54.375</v>
      </c>
      <c r="V783" s="279">
        <f t="shared" si="101"/>
        <v>356.45833333333331</v>
      </c>
      <c r="W783" s="278">
        <v>17384</v>
      </c>
      <c r="Z783" s="280">
        <f t="shared" si="102"/>
        <v>61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8"/>
        <v>6.041666666666667</v>
      </c>
      <c r="S784" s="5">
        <v>314.16666666666669</v>
      </c>
      <c r="T784" s="312">
        <f t="shared" si="99"/>
        <v>368.54166666666669</v>
      </c>
      <c r="U784" s="15">
        <f t="shared" si="100"/>
        <v>54.375</v>
      </c>
      <c r="V784" s="279">
        <f t="shared" si="101"/>
        <v>356.45833333333331</v>
      </c>
      <c r="W784" s="278">
        <v>17384</v>
      </c>
      <c r="Z784" s="280">
        <f t="shared" si="102"/>
        <v>61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8"/>
        <v>6.041666666666667</v>
      </c>
      <c r="S785" s="5">
        <v>314.16666666666669</v>
      </c>
      <c r="T785" s="312">
        <f t="shared" si="99"/>
        <v>368.54166666666669</v>
      </c>
      <c r="U785" s="15">
        <f t="shared" si="100"/>
        <v>54.375</v>
      </c>
      <c r="V785" s="279">
        <f t="shared" si="101"/>
        <v>356.45833333333331</v>
      </c>
      <c r="W785" s="278">
        <v>17384</v>
      </c>
      <c r="Z785" s="280">
        <f t="shared" si="102"/>
        <v>61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103">(N786/Q786)/12</f>
        <v>6.041666666666667</v>
      </c>
      <c r="S786" s="5">
        <v>314.16666666666669</v>
      </c>
      <c r="T786" s="312">
        <f t="shared" ref="T786:T807" si="104">Z786*R786</f>
        <v>368.54166666666669</v>
      </c>
      <c r="U786" s="15">
        <f t="shared" ref="U786:U807" si="105">T786-S786</f>
        <v>54.375</v>
      </c>
      <c r="V786" s="279">
        <f t="shared" ref="V786:V807" si="106">N786-T786</f>
        <v>356.45833333333331</v>
      </c>
      <c r="W786" s="278">
        <v>17384</v>
      </c>
      <c r="Z786" s="280">
        <f t="shared" ref="Z786:Z807" si="107">IF((DATEDIF(G786,Z$4,"m"))&gt;=120,120,(DATEDIF(G786,Z$4,"m")))</f>
        <v>61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103"/>
        <v>6.041666666666667</v>
      </c>
      <c r="S787" s="5">
        <v>314.16666666666669</v>
      </c>
      <c r="T787" s="312">
        <f t="shared" si="104"/>
        <v>368.54166666666669</v>
      </c>
      <c r="U787" s="15">
        <f t="shared" si="105"/>
        <v>54.375</v>
      </c>
      <c r="V787" s="279">
        <f t="shared" si="106"/>
        <v>356.45833333333331</v>
      </c>
      <c r="W787" s="278">
        <v>17384</v>
      </c>
      <c r="Z787" s="280">
        <f t="shared" si="107"/>
        <v>61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103"/>
        <v>6.041666666666667</v>
      </c>
      <c r="S788" s="5">
        <v>314.16666666666669</v>
      </c>
      <c r="T788" s="312">
        <f t="shared" si="104"/>
        <v>368.54166666666669</v>
      </c>
      <c r="U788" s="15">
        <f t="shared" si="105"/>
        <v>54.375</v>
      </c>
      <c r="V788" s="279">
        <f t="shared" si="106"/>
        <v>356.45833333333331</v>
      </c>
      <c r="W788" s="278">
        <v>17384</v>
      </c>
      <c r="Z788" s="280">
        <f t="shared" si="107"/>
        <v>61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103"/>
        <v>6.041666666666667</v>
      </c>
      <c r="S789" s="5">
        <v>314.16666666666669</v>
      </c>
      <c r="T789" s="312">
        <f t="shared" si="104"/>
        <v>368.54166666666669</v>
      </c>
      <c r="U789" s="15">
        <f t="shared" si="105"/>
        <v>54.375</v>
      </c>
      <c r="V789" s="279">
        <f t="shared" si="106"/>
        <v>356.45833333333331</v>
      </c>
      <c r="W789" s="278">
        <v>17384</v>
      </c>
      <c r="Z789" s="280">
        <f t="shared" si="107"/>
        <v>61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103"/>
        <v>6.041666666666667</v>
      </c>
      <c r="S790" s="5">
        <v>314.16666666666669</v>
      </c>
      <c r="T790" s="312">
        <f t="shared" si="104"/>
        <v>368.54166666666669</v>
      </c>
      <c r="U790" s="15">
        <f t="shared" si="105"/>
        <v>54.375</v>
      </c>
      <c r="V790" s="279">
        <f t="shared" si="106"/>
        <v>356.45833333333331</v>
      </c>
      <c r="W790" s="278">
        <v>17384</v>
      </c>
      <c r="Z790" s="280">
        <f t="shared" si="107"/>
        <v>61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103"/>
        <v>6.041666666666667</v>
      </c>
      <c r="S791" s="5">
        <v>314.16666666666669</v>
      </c>
      <c r="T791" s="312">
        <f t="shared" si="104"/>
        <v>368.54166666666669</v>
      </c>
      <c r="U791" s="15">
        <f t="shared" si="105"/>
        <v>54.375</v>
      </c>
      <c r="V791" s="279">
        <f t="shared" si="106"/>
        <v>356.45833333333331</v>
      </c>
      <c r="W791" s="278">
        <v>17384</v>
      </c>
      <c r="Z791" s="280">
        <f t="shared" si="107"/>
        <v>61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103"/>
        <v>6.041666666666667</v>
      </c>
      <c r="S792" s="5">
        <v>314.16666666666669</v>
      </c>
      <c r="T792" s="312">
        <f t="shared" si="104"/>
        <v>368.54166666666669</v>
      </c>
      <c r="U792" s="15">
        <f t="shared" si="105"/>
        <v>54.375</v>
      </c>
      <c r="V792" s="279">
        <f t="shared" si="106"/>
        <v>356.45833333333331</v>
      </c>
      <c r="W792" s="278">
        <v>17384</v>
      </c>
      <c r="Z792" s="280">
        <f t="shared" si="107"/>
        <v>61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103"/>
        <v>6.041666666666667</v>
      </c>
      <c r="S793" s="5">
        <v>314.16666666666669</v>
      </c>
      <c r="T793" s="312">
        <f t="shared" si="104"/>
        <v>368.54166666666669</v>
      </c>
      <c r="U793" s="15">
        <f t="shared" si="105"/>
        <v>54.375</v>
      </c>
      <c r="V793" s="279">
        <f t="shared" si="106"/>
        <v>356.45833333333331</v>
      </c>
      <c r="W793" s="278">
        <v>17384</v>
      </c>
      <c r="Z793" s="280">
        <f t="shared" si="107"/>
        <v>61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103"/>
        <v>6.041666666666667</v>
      </c>
      <c r="S794" s="5">
        <v>314.16666666666669</v>
      </c>
      <c r="T794" s="312">
        <f t="shared" si="104"/>
        <v>368.54166666666669</v>
      </c>
      <c r="U794" s="15">
        <f t="shared" si="105"/>
        <v>54.375</v>
      </c>
      <c r="V794" s="279">
        <f t="shared" si="106"/>
        <v>356.45833333333331</v>
      </c>
      <c r="W794" s="278">
        <v>17384</v>
      </c>
      <c r="Z794" s="280">
        <f t="shared" si="107"/>
        <v>61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103"/>
        <v>6.041666666666667</v>
      </c>
      <c r="S795" s="5">
        <v>314.16666666666669</v>
      </c>
      <c r="T795" s="312">
        <f t="shared" si="104"/>
        <v>368.54166666666669</v>
      </c>
      <c r="U795" s="15">
        <f t="shared" si="105"/>
        <v>54.375</v>
      </c>
      <c r="V795" s="279">
        <f t="shared" si="106"/>
        <v>356.45833333333331</v>
      </c>
      <c r="W795" s="278">
        <v>17384</v>
      </c>
      <c r="Z795" s="280">
        <f t="shared" si="107"/>
        <v>61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103"/>
        <v>6.041666666666667</v>
      </c>
      <c r="S796" s="5">
        <v>314.16666666666669</v>
      </c>
      <c r="T796" s="312">
        <f t="shared" si="104"/>
        <v>368.54166666666669</v>
      </c>
      <c r="U796" s="15">
        <f t="shared" si="105"/>
        <v>54.375</v>
      </c>
      <c r="V796" s="279">
        <f t="shared" si="106"/>
        <v>356.45833333333331</v>
      </c>
      <c r="W796" s="278">
        <v>17384</v>
      </c>
      <c r="Z796" s="280">
        <f t="shared" si="107"/>
        <v>61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103"/>
        <v>6.041666666666667</v>
      </c>
      <c r="S797" s="5">
        <v>314.16666666666669</v>
      </c>
      <c r="T797" s="312">
        <f t="shared" si="104"/>
        <v>368.54166666666669</v>
      </c>
      <c r="U797" s="15">
        <f t="shared" si="105"/>
        <v>54.375</v>
      </c>
      <c r="V797" s="279">
        <f t="shared" si="106"/>
        <v>356.45833333333331</v>
      </c>
      <c r="W797" s="278">
        <v>17384</v>
      </c>
      <c r="Z797" s="280">
        <f t="shared" si="107"/>
        <v>61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103"/>
        <v>6.041666666666667</v>
      </c>
      <c r="S798" s="5">
        <v>314.16666666666669</v>
      </c>
      <c r="T798" s="312">
        <f t="shared" si="104"/>
        <v>368.54166666666669</v>
      </c>
      <c r="U798" s="15">
        <f t="shared" si="105"/>
        <v>54.375</v>
      </c>
      <c r="V798" s="279">
        <f t="shared" si="106"/>
        <v>356.45833333333331</v>
      </c>
      <c r="W798" s="278">
        <v>17384</v>
      </c>
      <c r="Z798" s="280">
        <f t="shared" si="107"/>
        <v>61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103"/>
        <v>6.041666666666667</v>
      </c>
      <c r="S799" s="5">
        <v>314.16666666666669</v>
      </c>
      <c r="T799" s="312">
        <f t="shared" si="104"/>
        <v>368.54166666666669</v>
      </c>
      <c r="U799" s="15">
        <f t="shared" si="105"/>
        <v>54.375</v>
      </c>
      <c r="V799" s="279">
        <f t="shared" si="106"/>
        <v>356.45833333333331</v>
      </c>
      <c r="W799" s="278">
        <v>17384</v>
      </c>
      <c r="Z799" s="280">
        <f t="shared" si="107"/>
        <v>61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103"/>
        <v>6.041666666666667</v>
      </c>
      <c r="S800" s="5">
        <v>314.16666666666669</v>
      </c>
      <c r="T800" s="312">
        <f t="shared" si="104"/>
        <v>368.54166666666669</v>
      </c>
      <c r="U800" s="15">
        <f t="shared" si="105"/>
        <v>54.375</v>
      </c>
      <c r="V800" s="279">
        <f t="shared" si="106"/>
        <v>356.45833333333331</v>
      </c>
      <c r="W800" s="278">
        <v>17384</v>
      </c>
      <c r="Z800" s="280">
        <f t="shared" si="107"/>
        <v>61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103"/>
        <v>6.041666666666667</v>
      </c>
      <c r="S801" s="5">
        <v>314.16666666666669</v>
      </c>
      <c r="T801" s="312">
        <f t="shared" si="104"/>
        <v>368.54166666666669</v>
      </c>
      <c r="U801" s="15">
        <f t="shared" si="105"/>
        <v>54.375</v>
      </c>
      <c r="V801" s="279">
        <f t="shared" si="106"/>
        <v>356.45833333333331</v>
      </c>
      <c r="W801" s="278">
        <v>17384</v>
      </c>
      <c r="Z801" s="280">
        <f t="shared" si="107"/>
        <v>61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103"/>
        <v>6.041666666666667</v>
      </c>
      <c r="S802" s="5">
        <v>314.16666666666669</v>
      </c>
      <c r="T802" s="312">
        <f t="shared" si="104"/>
        <v>368.54166666666669</v>
      </c>
      <c r="U802" s="15">
        <f t="shared" si="105"/>
        <v>54.375</v>
      </c>
      <c r="V802" s="279">
        <f t="shared" si="106"/>
        <v>356.45833333333331</v>
      </c>
      <c r="W802" s="278">
        <v>17384</v>
      </c>
      <c r="Z802" s="280">
        <f t="shared" si="107"/>
        <v>61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103"/>
        <v>6.041666666666667</v>
      </c>
      <c r="S803" s="5">
        <v>314.16666666666669</v>
      </c>
      <c r="T803" s="312">
        <f t="shared" si="104"/>
        <v>368.54166666666669</v>
      </c>
      <c r="U803" s="15">
        <f t="shared" si="105"/>
        <v>54.375</v>
      </c>
      <c r="V803" s="279">
        <f t="shared" si="106"/>
        <v>356.45833333333331</v>
      </c>
      <c r="W803" s="278">
        <v>17384</v>
      </c>
      <c r="Z803" s="280">
        <f t="shared" si="107"/>
        <v>61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103"/>
        <v>6.041666666666667</v>
      </c>
      <c r="S804" s="5">
        <v>314.16666666666669</v>
      </c>
      <c r="T804" s="312">
        <f t="shared" si="104"/>
        <v>368.54166666666669</v>
      </c>
      <c r="U804" s="15">
        <f t="shared" si="105"/>
        <v>54.375</v>
      </c>
      <c r="V804" s="279">
        <f t="shared" si="106"/>
        <v>356.45833333333331</v>
      </c>
      <c r="W804" s="278">
        <v>17384</v>
      </c>
      <c r="Z804" s="280">
        <f t="shared" si="107"/>
        <v>61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103"/>
        <v>6.041666666666667</v>
      </c>
      <c r="S805" s="5">
        <v>314.16666666666669</v>
      </c>
      <c r="T805" s="312">
        <f t="shared" si="104"/>
        <v>368.54166666666669</v>
      </c>
      <c r="U805" s="15">
        <f t="shared" si="105"/>
        <v>54.375</v>
      </c>
      <c r="V805" s="279">
        <f t="shared" si="106"/>
        <v>356.45833333333331</v>
      </c>
      <c r="W805" s="278">
        <v>17384</v>
      </c>
      <c r="Z805" s="280">
        <f t="shared" si="107"/>
        <v>61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103"/>
        <v>6.041666666666667</v>
      </c>
      <c r="S806" s="5">
        <v>314.16666666666669</v>
      </c>
      <c r="T806" s="312">
        <f t="shared" si="104"/>
        <v>368.54166666666669</v>
      </c>
      <c r="U806" s="15">
        <f t="shared" si="105"/>
        <v>54.375</v>
      </c>
      <c r="V806" s="279">
        <f t="shared" si="106"/>
        <v>356.45833333333331</v>
      </c>
      <c r="W806" s="278">
        <v>17384</v>
      </c>
      <c r="Z806" s="280">
        <f t="shared" si="107"/>
        <v>61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103"/>
        <v>6.041666666666667</v>
      </c>
      <c r="S807" s="5">
        <v>314.16666666666669</v>
      </c>
      <c r="T807" s="312">
        <f t="shared" si="104"/>
        <v>368.54166666666669</v>
      </c>
      <c r="U807" s="15">
        <f t="shared" si="105"/>
        <v>54.375</v>
      </c>
      <c r="V807" s="279">
        <f t="shared" si="106"/>
        <v>356.45833333333331</v>
      </c>
      <c r="W807" s="278">
        <v>17384</v>
      </c>
      <c r="Z807" s="280">
        <f t="shared" si="107"/>
        <v>61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126193.62922610005</v>
      </c>
      <c r="U808" s="112">
        <f>SUM(U722:U807)</f>
        <v>18618.732180899999</v>
      </c>
      <c r="V808" s="112">
        <f>SUM(V722:V807)</f>
        <v>122056.13318589993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9035.82</v>
      </c>
      <c r="U810" s="15">
        <f>T810-S810</f>
        <v>1355.3729999999996</v>
      </c>
      <c r="V810" s="279">
        <f>N810-T810</f>
        <v>9035.82</v>
      </c>
      <c r="W810" s="278">
        <v>17419</v>
      </c>
      <c r="Z810" s="280">
        <f>IF((DATEDIF(G810,Z$4,"m"))&gt;=120,120,(DATEDIF(G810,Z$4,"m")))</f>
        <v>60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4460.7490833333331</v>
      </c>
      <c r="U811" s="15">
        <f>T811-S811</f>
        <v>680.45325000000003</v>
      </c>
      <c r="V811" s="134">
        <f>N811-T811</f>
        <v>4611.960916666666</v>
      </c>
      <c r="W811" s="102">
        <v>17577</v>
      </c>
      <c r="X811" s="135"/>
      <c r="Y811" s="229"/>
      <c r="Z811" s="113">
        <f>IF((DATEDIF(G811,Z$4,"m"))&gt;=120,120,(DATEDIF(G811,Z$4,"m")))</f>
        <v>59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4589.25</v>
      </c>
      <c r="U812" s="15">
        <f>T812-S812</f>
        <v>712.125</v>
      </c>
      <c r="V812" s="290">
        <f>N812-T812</f>
        <v>4905.75</v>
      </c>
      <c r="W812" s="278">
        <v>17876</v>
      </c>
      <c r="X812" s="291"/>
      <c r="Y812" s="292"/>
      <c r="Z812" s="280">
        <f>IF((DATEDIF(G812,Z$4,"m"))&gt;=120,120,(DATEDIF(G812,Z$4,"m")))</f>
        <v>58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18085.819083333332</v>
      </c>
      <c r="U813" s="108">
        <f>SUM(U810:U812)</f>
        <v>2747.9512499999996</v>
      </c>
      <c r="V813" s="108">
        <f>SUM(V810:V812)</f>
        <v>18553.530916666667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181181.64289276674</v>
      </c>
      <c r="U815" s="114">
        <f>+U808++U720+U705+U813</f>
        <v>26572.009389233328</v>
      </c>
      <c r="V815" s="114">
        <f>+V808++V720+V705+V813</f>
        <v>174232.92451923329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50507.59864370682</v>
      </c>
      <c r="S817" s="293">
        <v>5834044.570184472</v>
      </c>
      <c r="T817" s="293">
        <f>+T815+T701</f>
        <v>5927491.2044750322</v>
      </c>
      <c r="U817" s="293">
        <f>+U815+U701</f>
        <v>265725.92487669474</v>
      </c>
      <c r="V817" s="293">
        <f>+V815+V701</f>
        <v>990125.43276978459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3663.3333333333335</v>
      </c>
      <c r="U819" s="15">
        <f>T819-S819</f>
        <v>588.75</v>
      </c>
      <c r="V819" s="279">
        <f>N819-T819</f>
        <v>4186.6666666666661</v>
      </c>
      <c r="W819" s="102">
        <v>17876</v>
      </c>
      <c r="X819" s="135"/>
      <c r="Y819" s="229"/>
      <c r="Z819" s="113">
        <f>IF((DATEDIF(G819,Z$4,"m"))&gt;=120,120,(DATEDIF(G819,Z$4,"m")))</f>
        <v>56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3663.3333333333335</v>
      </c>
      <c r="U820" s="15">
        <f>T820-S820</f>
        <v>588.75</v>
      </c>
      <c r="V820" s="279">
        <f>N820-T820</f>
        <v>4186.6666666666661</v>
      </c>
      <c r="W820" s="102">
        <v>17876</v>
      </c>
      <c r="X820" s="135"/>
      <c r="Y820" s="229"/>
      <c r="Z820" s="113">
        <f>IF((DATEDIF(G820,Z$4,"m"))&gt;=120,120,(DATEDIF(G820,Z$4,"m")))</f>
        <v>56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7326.666666666667</v>
      </c>
      <c r="U821" s="112">
        <f>SUM(U818:U820)</f>
        <v>1177.5</v>
      </c>
      <c r="V821" s="112">
        <f>SUM(V818:V820)</f>
        <v>8373.3333333333321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10732.837500000001</v>
      </c>
      <c r="U823" s="15">
        <f>T823-S823</f>
        <v>1756.2825000000012</v>
      </c>
      <c r="V823" s="279">
        <f>N823-T823</f>
        <v>12684.262499999997</v>
      </c>
      <c r="W823" s="102">
        <v>17890</v>
      </c>
      <c r="X823" s="135"/>
      <c r="Y823" s="229"/>
      <c r="Z823" s="113">
        <f>IF((DATEDIF(G823,Z$4,"m"))&gt;=120,120,(DATEDIF(G823,Z$4,"m")))</f>
        <v>55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17640.791666666668</v>
      </c>
      <c r="U824" s="15">
        <f>T824-S824</f>
        <v>2886.6750000000011</v>
      </c>
      <c r="V824" s="279">
        <f>N824-T824</f>
        <v>20849.208333333332</v>
      </c>
      <c r="W824" s="102">
        <v>18036</v>
      </c>
      <c r="Y824" s="134"/>
      <c r="Z824" s="113">
        <f>IF((DATEDIF(G824,Z$4,"m"))&gt;=120,120,(DATEDIF(G824,Z$4,"m")))</f>
        <v>55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28373.629166666669</v>
      </c>
      <c r="U825" s="112">
        <f>SUM(U823:U824)</f>
        <v>4642.9575000000023</v>
      </c>
      <c r="V825" s="112">
        <f>SUM(V823:V824)</f>
        <v>33533.470833333326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11408.7</v>
      </c>
      <c r="U827" s="15">
        <f>T827-S827</f>
        <v>2013.2999999999993</v>
      </c>
      <c r="V827" s="279">
        <f>N827-T827</f>
        <v>15436.3</v>
      </c>
      <c r="W827" s="102">
        <v>18257</v>
      </c>
      <c r="X827" s="102"/>
      <c r="Y827" s="134"/>
      <c r="Z827" s="113">
        <f>IF((DATEDIF(G827,Z$4,"m"))&gt;=120,120,(DATEDIF(G827,Z$4,"m")))</f>
        <v>51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83363.920000000013</v>
      </c>
      <c r="U828" s="15">
        <f>T828-S828</f>
        <v>14711.280000000013</v>
      </c>
      <c r="V828" s="279">
        <f>N828-T828</f>
        <v>112787.47999999998</v>
      </c>
      <c r="W828" s="102">
        <v>18058</v>
      </c>
      <c r="X828" s="102"/>
      <c r="Y828" s="134"/>
      <c r="Z828" s="113">
        <f>IF((DATEDIF(G828,Z$4,"m"))&gt;=120,120,(DATEDIF(G828,Z$4,"m")))</f>
        <v>51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94772.62000000001</v>
      </c>
      <c r="U829" s="112">
        <f>SUM(U827:U828)</f>
        <v>16724.580000000013</v>
      </c>
      <c r="V829" s="112">
        <f>SUM(V827:V828)</f>
        <v>128223.77999999998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8">Z831*R831</f>
        <v>10415.273611111112</v>
      </c>
      <c r="U831" s="15">
        <f t="shared" ref="U831:U837" si="109">T831-S831</f>
        <v>1874.7492500000008</v>
      </c>
      <c r="V831" s="279">
        <f t="shared" ref="V831:V837" si="110">N831-T831</f>
        <v>-2915.2766111111114</v>
      </c>
      <c r="W831" s="102">
        <v>18253</v>
      </c>
      <c r="X831" s="102"/>
      <c r="Y831" s="66"/>
      <c r="Z831" s="113">
        <f t="shared" ref="Z831:Z837" si="111">IF((DATEDIF(G831,Z$4,"m"))&gt;=120,120,(DATEDIF(G831,Z$4,"m")))</f>
        <v>50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8"/>
        <v>10415.273611111112</v>
      </c>
      <c r="U832" s="15">
        <f t="shared" si="109"/>
        <v>1874.7492500000008</v>
      </c>
      <c r="V832" s="279">
        <f t="shared" si="110"/>
        <v>-2915.2766111111114</v>
      </c>
      <c r="W832" s="102">
        <v>18253</v>
      </c>
      <c r="Z832" s="113">
        <f t="shared" si="111"/>
        <v>50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8"/>
        <v>10415.273611111112</v>
      </c>
      <c r="U833" s="15">
        <f t="shared" si="109"/>
        <v>1874.7492500000008</v>
      </c>
      <c r="V833" s="279">
        <f t="shared" si="110"/>
        <v>-2915.2766111111114</v>
      </c>
      <c r="W833" s="102">
        <v>18308</v>
      </c>
      <c r="Z833" s="113">
        <f t="shared" si="111"/>
        <v>50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8"/>
        <v>10415.273611111112</v>
      </c>
      <c r="U834" s="15">
        <f t="shared" si="109"/>
        <v>1874.7492500000008</v>
      </c>
      <c r="V834" s="279">
        <f t="shared" si="110"/>
        <v>-2915.2766111111114</v>
      </c>
      <c r="W834" s="102">
        <v>18308</v>
      </c>
      <c r="Z834" s="113">
        <f t="shared" si="111"/>
        <v>50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8"/>
        <v>14444.258333333335</v>
      </c>
      <c r="U835" s="15">
        <f t="shared" si="109"/>
        <v>2599.9665000000005</v>
      </c>
      <c r="V835" s="279">
        <f t="shared" si="110"/>
        <v>20222.961666666666</v>
      </c>
      <c r="W835" s="102">
        <v>18384</v>
      </c>
      <c r="X835" s="102"/>
      <c r="Y835" s="134"/>
      <c r="Z835" s="113">
        <f t="shared" si="111"/>
        <v>50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8"/>
        <v>14444.258333333335</v>
      </c>
      <c r="U836" s="15">
        <f t="shared" si="109"/>
        <v>2599.9665000000005</v>
      </c>
      <c r="V836" s="279">
        <f t="shared" si="110"/>
        <v>20222.961666666666</v>
      </c>
      <c r="W836" s="102">
        <v>18384</v>
      </c>
      <c r="X836" s="102"/>
      <c r="Y836" s="134"/>
      <c r="Z836" s="113">
        <f t="shared" si="111"/>
        <v>50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8"/>
        <v>39028.091666666667</v>
      </c>
      <c r="U837" s="15">
        <f t="shared" si="109"/>
        <v>6371.9333333333343</v>
      </c>
      <c r="V837" s="279">
        <f t="shared" si="110"/>
        <v>56551.908333333333</v>
      </c>
      <c r="W837" s="102">
        <v>18325</v>
      </c>
      <c r="X837" s="102"/>
      <c r="Y837" s="134"/>
      <c r="Z837" s="113">
        <f t="shared" si="111"/>
        <v>49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109577.70277777777</v>
      </c>
      <c r="U838" s="108">
        <f>SUM(U831:U837)</f>
        <v>19070.863333333338</v>
      </c>
      <c r="V838" s="108">
        <f>SUM(V831:V837)</f>
        <v>85336.725222222216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12362.02</v>
      </c>
      <c r="U840" s="15">
        <f>T840-S840</f>
        <v>2317.8787500000017</v>
      </c>
      <c r="V840" s="134">
        <f>N840-T840</f>
        <v>18544.03</v>
      </c>
      <c r="W840" s="102">
        <v>18517</v>
      </c>
      <c r="X840" s="102"/>
      <c r="Y840" s="134"/>
      <c r="Z840" s="113">
        <f>IF((DATEDIF(G840,Z$4,"m"))&gt;=120,120,(DATEDIF(G840,Z$4,"m")))</f>
        <v>48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6908.0079999999998</v>
      </c>
      <c r="U841" s="15">
        <f>T841-S841</f>
        <v>1295.2515000000003</v>
      </c>
      <c r="V841" s="134">
        <f>N841-T841</f>
        <v>10363.012000000001</v>
      </c>
      <c r="W841" s="102">
        <v>18517</v>
      </c>
      <c r="X841" s="102"/>
      <c r="Y841" s="134"/>
      <c r="Z841" s="113">
        <f>IF((DATEDIF(G841,Z$4,"m"))&gt;=120,120,(DATEDIF(G841,Z$4,"m")))</f>
        <v>48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6908.0079999999998</v>
      </c>
      <c r="U842" s="15">
        <f>T842-S842</f>
        <v>1295.2515000000003</v>
      </c>
      <c r="V842" s="134">
        <f>N842-T842</f>
        <v>10363.012000000001</v>
      </c>
      <c r="W842" s="102">
        <v>18517</v>
      </c>
      <c r="X842" s="102"/>
      <c r="Y842" s="134"/>
      <c r="Z842" s="113">
        <f>IF((DATEDIF(G842,Z$4,"m"))&gt;=120,120,(DATEDIF(G842,Z$4,"m")))</f>
        <v>48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26178.036</v>
      </c>
      <c r="U843" s="112">
        <f>SUM(U840:U842)</f>
        <v>4908.3817500000023</v>
      </c>
      <c r="V843" s="112">
        <f>SUM(V840:V842)</f>
        <v>39270.054000000004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3928.0250000000001</v>
      </c>
      <c r="U845" s="15">
        <f>T845-S845</f>
        <v>752.17500000000018</v>
      </c>
      <c r="V845" s="134">
        <f>N845-T845</f>
        <v>6101.9750000000004</v>
      </c>
      <c r="W845" s="102">
        <v>18561</v>
      </c>
      <c r="X845" s="102"/>
      <c r="Y845" s="134"/>
      <c r="Z845" s="113">
        <f>IF((DATEDIF(G845,Z$4,"m"))&gt;=120,120,(DATEDIF(G845,Z$4,"m")))</f>
        <v>47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3003.6916666666666</v>
      </c>
      <c r="U846" s="15">
        <f>T846-S846</f>
        <v>575.17500000000018</v>
      </c>
      <c r="V846" s="134">
        <f>N846-T846</f>
        <v>4666.3083333333334</v>
      </c>
      <c r="W846" s="102">
        <v>18561</v>
      </c>
      <c r="X846" s="102"/>
      <c r="Y846" s="134"/>
      <c r="Z846" s="113">
        <f>IF((DATEDIF(G846,Z$4,"m"))&gt;=120,120,(DATEDIF(G846,Z$4,"m")))</f>
        <v>47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6931.7166666666672</v>
      </c>
      <c r="U847" s="112">
        <f>SUM(U844:U846)</f>
        <v>1327.3500000000004</v>
      </c>
      <c r="V847" s="112">
        <f>SUM(V844:V846)</f>
        <v>10768.283333333333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273160.37127777783</v>
      </c>
      <c r="U849" s="114">
        <f>+U821+U825+U829+U838+U843+U847</f>
        <v>47851.632583333347</v>
      </c>
      <c r="V849" s="114">
        <f>+V821+V825+V829+V838+V843+V847</f>
        <v>305505.64672222221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55912.945782595707</v>
      </c>
      <c r="S851" s="293">
        <v>6059353.3088789163</v>
      </c>
      <c r="T851" s="293">
        <f>+T849+T817</f>
        <v>6200651.5757528096</v>
      </c>
      <c r="U851" s="293">
        <f>+U849+U817</f>
        <v>313577.5574600281</v>
      </c>
      <c r="V851" s="293">
        <f>+V849+V817</f>
        <v>1295631.0794920069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1957.0173333333332</v>
      </c>
      <c r="U853" s="15">
        <f>T853-S853</f>
        <v>400.29899999999998</v>
      </c>
      <c r="V853" s="134">
        <f>N853-T853</f>
        <v>3381.3026666666665</v>
      </c>
      <c r="W853" s="103" t="s">
        <v>2050</v>
      </c>
      <c r="X853" s="135"/>
      <c r="Y853" s="134"/>
      <c r="Z853" s="113">
        <f>IF((DATEDIF(G853,Z$4,"m"))&gt;=120,120,(DATEDIF(G853,Z$4,"m")))</f>
        <v>44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1957.0173333333332</v>
      </c>
      <c r="U854" s="15">
        <f>T854-S854</f>
        <v>400.29899999999998</v>
      </c>
      <c r="V854" s="134">
        <f>N854-T854</f>
        <v>3381.3026666666665</v>
      </c>
      <c r="W854" s="103" t="s">
        <v>2050</v>
      </c>
      <c r="X854" s="135"/>
      <c r="Y854" s="134"/>
      <c r="Z854" s="113">
        <f>IF((DATEDIF(G854,Z$4,"m"))&gt;=120,120,(DATEDIF(G854,Z$4,"m")))</f>
        <v>44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3914.0346666666665</v>
      </c>
      <c r="U855" s="112">
        <f>SUM(U852:U854)</f>
        <v>800.59799999999996</v>
      </c>
      <c r="V855" s="112">
        <f>SUM(V852:V854)</f>
        <v>6762.605333333333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12">(((N858)-1)/10)/12</f>
        <v>169.92818666666665</v>
      </c>
      <c r="S858" s="5">
        <v>5777.5583466666658</v>
      </c>
      <c r="T858" s="312">
        <f t="shared" ref="T858:T864" si="113">Z858*R858</f>
        <v>7306.912026666666</v>
      </c>
      <c r="U858" s="15">
        <f t="shared" ref="U858:U864" si="114">T858-S858</f>
        <v>1529.3536800000002</v>
      </c>
      <c r="V858" s="134">
        <f t="shared" ref="V858:V864" si="115">N858-T858</f>
        <v>13085.470373333334</v>
      </c>
      <c r="W858" s="103" t="s">
        <v>2054</v>
      </c>
      <c r="X858" s="135"/>
      <c r="Y858" s="134"/>
      <c r="Z858" s="113">
        <f t="shared" ref="Z858:Z864" si="116">IF((DATEDIF(G858,Z$4,"m"))&gt;=120,120,(DATEDIF(G858,Z$4,"m")))</f>
        <v>43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12"/>
        <v>169.92818666666665</v>
      </c>
      <c r="S859" s="5">
        <v>5777.5583466666658</v>
      </c>
      <c r="T859" s="312">
        <f t="shared" si="113"/>
        <v>7306.912026666666</v>
      </c>
      <c r="U859" s="15">
        <f t="shared" si="114"/>
        <v>1529.3536800000002</v>
      </c>
      <c r="V859" s="134">
        <f t="shared" si="115"/>
        <v>13085.470373333334</v>
      </c>
      <c r="W859" s="103" t="s">
        <v>2054</v>
      </c>
      <c r="X859" s="135"/>
      <c r="Y859" s="134"/>
      <c r="Z859" s="113">
        <f t="shared" si="116"/>
        <v>43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12"/>
        <v>169.92818666666665</v>
      </c>
      <c r="S860" s="5">
        <v>5777.5583466666658</v>
      </c>
      <c r="T860" s="312">
        <f t="shared" si="113"/>
        <v>7306.912026666666</v>
      </c>
      <c r="U860" s="15">
        <f t="shared" si="114"/>
        <v>1529.3536800000002</v>
      </c>
      <c r="V860" s="134">
        <f t="shared" si="115"/>
        <v>13085.470373333334</v>
      </c>
      <c r="W860" s="103" t="s">
        <v>2054</v>
      </c>
      <c r="X860" s="135"/>
      <c r="Y860" s="134"/>
      <c r="Z860" s="113">
        <f t="shared" si="116"/>
        <v>43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12"/>
        <v>37.590891666666671</v>
      </c>
      <c r="S861" s="5">
        <v>1278.0903166666669</v>
      </c>
      <c r="T861" s="312">
        <f t="shared" si="113"/>
        <v>1616.408341666667</v>
      </c>
      <c r="U861" s="15">
        <f t="shared" si="114"/>
        <v>338.31802500000003</v>
      </c>
      <c r="V861" s="134">
        <f t="shared" si="115"/>
        <v>2895.498658333333</v>
      </c>
      <c r="W861" s="103" t="s">
        <v>2054</v>
      </c>
      <c r="X861" s="135"/>
      <c r="Y861" s="134"/>
      <c r="Z861" s="113">
        <f t="shared" si="116"/>
        <v>43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12"/>
        <v>44.477666666666664</v>
      </c>
      <c r="S862" s="5">
        <v>1512.2406666666666</v>
      </c>
      <c r="T862" s="312">
        <f t="shared" si="113"/>
        <v>1912.5396666666666</v>
      </c>
      <c r="U862" s="15">
        <f t="shared" si="114"/>
        <v>400.29899999999998</v>
      </c>
      <c r="V862" s="134">
        <f t="shared" si="115"/>
        <v>3425.7803333333331</v>
      </c>
      <c r="W862" s="103" t="s">
        <v>2054</v>
      </c>
      <c r="X862" s="135"/>
      <c r="Y862" s="134"/>
      <c r="Z862" s="113">
        <f t="shared" si="116"/>
        <v>43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12"/>
        <v>44.477666666666664</v>
      </c>
      <c r="S863" s="5">
        <v>1512.2406666666666</v>
      </c>
      <c r="T863" s="312">
        <f t="shared" si="113"/>
        <v>1912.5396666666666</v>
      </c>
      <c r="U863" s="15">
        <f t="shared" si="114"/>
        <v>400.29899999999998</v>
      </c>
      <c r="V863" s="134">
        <f t="shared" si="115"/>
        <v>3425.7803333333331</v>
      </c>
      <c r="W863" s="103" t="s">
        <v>2054</v>
      </c>
      <c r="X863" s="135"/>
      <c r="Y863" s="134"/>
      <c r="Z863" s="113">
        <f t="shared" si="116"/>
        <v>43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12"/>
        <v>44.477666666666664</v>
      </c>
      <c r="S864" s="5">
        <v>1512.2406666666666</v>
      </c>
      <c r="T864" s="312">
        <f t="shared" si="113"/>
        <v>1912.5396666666666</v>
      </c>
      <c r="U864" s="15">
        <f t="shared" si="114"/>
        <v>400.29899999999998</v>
      </c>
      <c r="V864" s="134">
        <f t="shared" si="115"/>
        <v>3425.7803333333331</v>
      </c>
      <c r="W864" s="103" t="s">
        <v>2054</v>
      </c>
      <c r="X864" s="135"/>
      <c r="Y864" s="134"/>
      <c r="Z864" s="113">
        <f t="shared" si="116"/>
        <v>43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29274.763421666667</v>
      </c>
      <c r="U865" s="112">
        <f>SUM(U857:U864)</f>
        <v>6127.2760650000009</v>
      </c>
      <c r="V865" s="112">
        <f>SUM(V857:V864)</f>
        <v>52429.250778333342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2597.151166666667</v>
      </c>
      <c r="U868" s="15">
        <f>T868-S868</f>
        <v>615.11475000000019</v>
      </c>
      <c r="V868" s="134">
        <f>N868-T868</f>
        <v>5605.3788333333341</v>
      </c>
      <c r="W868" s="103" t="s">
        <v>2059</v>
      </c>
      <c r="X868" s="135"/>
      <c r="Y868" s="134"/>
      <c r="Z868" s="113">
        <f>IF((DATEDIF(G868,Z$4,"m"))&gt;=120,120,(DATEDIF(G868,Z$4,"m")))</f>
        <v>38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2597.151166666667</v>
      </c>
      <c r="U869" s="112">
        <f>SUM(U868)</f>
        <v>615.11475000000019</v>
      </c>
      <c r="V869" s="112">
        <f>SUM(V868)</f>
        <v>5605.3788333333341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5807.7342916666666</v>
      </c>
      <c r="U871" s="15">
        <f>T871-S871</f>
        <v>1412.6921250000005</v>
      </c>
      <c r="V871" s="134">
        <f>N871-T871</f>
        <v>13029.160708333333</v>
      </c>
      <c r="W871" s="103" t="s">
        <v>2064</v>
      </c>
      <c r="X871" s="135"/>
      <c r="Y871" s="134"/>
      <c r="Z871" s="113">
        <f>IF((DATEDIF(G871,Z$4,"m"))&gt;=120,120,(DATEDIF(G871,Z$4,"m")))</f>
        <v>37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5807.7342916666666</v>
      </c>
      <c r="U872" s="15">
        <f>T872-S872</f>
        <v>1412.6921250000005</v>
      </c>
      <c r="V872" s="134">
        <f>N872-T872</f>
        <v>13029.160708333333</v>
      </c>
      <c r="W872" s="103" t="s">
        <v>2064</v>
      </c>
      <c r="X872" s="135"/>
      <c r="Y872" s="134"/>
      <c r="Z872" s="113">
        <f>IF((DATEDIF(G872,Z$4,"m"))&gt;=120,120,(DATEDIF(G872,Z$4,"m")))</f>
        <v>37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11615.468583333333</v>
      </c>
      <c r="U873" s="112">
        <f>SUM(U871:U872)</f>
        <v>2825.384250000001</v>
      </c>
      <c r="V873" s="112">
        <f>SUM(V871:V872)</f>
        <v>26058.321416666666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7">(((N875)-1)/10)/12</f>
        <v>4421.4516666666668</v>
      </c>
      <c r="S875" s="5">
        <v>110536.29166666667</v>
      </c>
      <c r="T875" s="312">
        <f t="shared" ref="T875:T888" si="118">Z875*R875</f>
        <v>150329.35666666666</v>
      </c>
      <c r="U875" s="15">
        <f t="shared" ref="U875:U888" si="119">T875-S875</f>
        <v>39793.064999999988</v>
      </c>
      <c r="V875" s="134">
        <f t="shared" ref="V875:V888" si="120">N875-T875</f>
        <v>380245.84333333327</v>
      </c>
      <c r="W875" s="103" t="s">
        <v>2069</v>
      </c>
      <c r="X875" s="135"/>
      <c r="Y875" s="134"/>
      <c r="Z875" s="113">
        <f t="shared" ref="Z875:Z888" si="121">IF((DATEDIF(G875,Z$4,"m"))&gt;=120,120,(DATEDIF(G875,Z$4,"m")))</f>
        <v>34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7"/>
        <v>154.15833333333333</v>
      </c>
      <c r="S876" s="5">
        <v>3853.9583333333335</v>
      </c>
      <c r="T876" s="312">
        <f t="shared" si="118"/>
        <v>5241.3833333333332</v>
      </c>
      <c r="U876" s="15">
        <f t="shared" si="119"/>
        <v>1387.4249999999997</v>
      </c>
      <c r="V876" s="134">
        <f t="shared" si="120"/>
        <v>13258.616666666667</v>
      </c>
      <c r="W876" s="103" t="s">
        <v>2074</v>
      </c>
      <c r="X876" s="135"/>
      <c r="Y876" s="134"/>
      <c r="Z876" s="113">
        <f t="shared" si="121"/>
        <v>34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7"/>
        <v>1591.5166666666667</v>
      </c>
      <c r="S877" s="5">
        <v>39787.916666666664</v>
      </c>
      <c r="T877" s="312">
        <f t="shared" si="118"/>
        <v>54111.566666666666</v>
      </c>
      <c r="U877" s="15">
        <f t="shared" si="119"/>
        <v>14323.650000000001</v>
      </c>
      <c r="V877" s="134">
        <f t="shared" si="120"/>
        <v>136871.43333333335</v>
      </c>
      <c r="W877" s="103" t="s">
        <v>2078</v>
      </c>
      <c r="X877" s="135"/>
      <c r="Y877" s="134"/>
      <c r="Z877" s="113">
        <f t="shared" si="121"/>
        <v>34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7"/>
        <v>1591.5166666666667</v>
      </c>
      <c r="S878" s="5">
        <v>39787.916666666664</v>
      </c>
      <c r="T878" s="312">
        <f t="shared" si="118"/>
        <v>54111.566666666666</v>
      </c>
      <c r="U878" s="15">
        <f t="shared" si="119"/>
        <v>14323.650000000001</v>
      </c>
      <c r="V878" s="134">
        <f t="shared" si="120"/>
        <v>136871.43333333335</v>
      </c>
      <c r="W878" s="103" t="s">
        <v>2078</v>
      </c>
      <c r="X878" s="135"/>
      <c r="Y878" s="134"/>
      <c r="Z878" s="113">
        <f t="shared" si="121"/>
        <v>34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7"/>
        <v>1591.5166666666667</v>
      </c>
      <c r="S879" s="5">
        <v>39787.916666666664</v>
      </c>
      <c r="T879" s="312">
        <f t="shared" si="118"/>
        <v>54111.566666666666</v>
      </c>
      <c r="U879" s="15">
        <f t="shared" si="119"/>
        <v>14323.650000000001</v>
      </c>
      <c r="V879" s="134">
        <f t="shared" si="120"/>
        <v>136871.43333333335</v>
      </c>
      <c r="W879" s="103" t="s">
        <v>2078</v>
      </c>
      <c r="X879" s="135"/>
      <c r="Y879" s="134"/>
      <c r="Z879" s="113">
        <f t="shared" si="121"/>
        <v>34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7"/>
        <v>56.837666666666671</v>
      </c>
      <c r="S880" s="5">
        <v>1420.9416666666668</v>
      </c>
      <c r="T880" s="312">
        <f t="shared" si="118"/>
        <v>1932.4806666666668</v>
      </c>
      <c r="U880" s="15">
        <f t="shared" si="119"/>
        <v>511.53899999999999</v>
      </c>
      <c r="V880" s="134">
        <f t="shared" si="120"/>
        <v>4889.0393333333341</v>
      </c>
      <c r="W880" s="103" t="s">
        <v>2078</v>
      </c>
      <c r="X880" s="135"/>
      <c r="Y880" s="134"/>
      <c r="Z880" s="113">
        <f t="shared" si="121"/>
        <v>34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7"/>
        <v>56.837666666666671</v>
      </c>
      <c r="S881" s="5">
        <v>1420.9416666666668</v>
      </c>
      <c r="T881" s="312">
        <f t="shared" si="118"/>
        <v>1932.4806666666668</v>
      </c>
      <c r="U881" s="15">
        <f t="shared" si="119"/>
        <v>511.53899999999999</v>
      </c>
      <c r="V881" s="134">
        <f t="shared" si="120"/>
        <v>4889.0393333333341</v>
      </c>
      <c r="W881" s="103" t="s">
        <v>2078</v>
      </c>
      <c r="X881" s="135"/>
      <c r="Y881" s="134"/>
      <c r="Z881" s="113">
        <f t="shared" si="121"/>
        <v>34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7"/>
        <v>69.871833333333342</v>
      </c>
      <c r="S882" s="5">
        <v>1746.7958333333336</v>
      </c>
      <c r="T882" s="312">
        <f t="shared" si="118"/>
        <v>2375.6423333333337</v>
      </c>
      <c r="U882" s="15">
        <f t="shared" si="119"/>
        <v>628.84650000000011</v>
      </c>
      <c r="V882" s="134">
        <f t="shared" si="120"/>
        <v>6009.9776666666676</v>
      </c>
      <c r="W882" s="103" t="s">
        <v>2078</v>
      </c>
      <c r="X882" s="135"/>
      <c r="Y882" s="134"/>
      <c r="Z882" s="113">
        <f t="shared" si="121"/>
        <v>34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7"/>
        <v>69.871833333333342</v>
      </c>
      <c r="S883" s="5">
        <v>1746.7958333333336</v>
      </c>
      <c r="T883" s="312">
        <f t="shared" si="118"/>
        <v>2375.6423333333337</v>
      </c>
      <c r="U883" s="15">
        <f t="shared" si="119"/>
        <v>628.84650000000011</v>
      </c>
      <c r="V883" s="134">
        <f t="shared" si="120"/>
        <v>6009.9776666666676</v>
      </c>
      <c r="W883" s="103" t="s">
        <v>2078</v>
      </c>
      <c r="X883" s="135"/>
      <c r="Y883" s="134"/>
      <c r="Z883" s="113">
        <f t="shared" si="121"/>
        <v>34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7"/>
        <v>69.871833333333342</v>
      </c>
      <c r="S884" s="5">
        <v>1746.7958333333336</v>
      </c>
      <c r="T884" s="312">
        <f t="shared" si="118"/>
        <v>2375.6423333333337</v>
      </c>
      <c r="U884" s="15">
        <f t="shared" si="119"/>
        <v>628.84650000000011</v>
      </c>
      <c r="V884" s="134">
        <f t="shared" si="120"/>
        <v>6009.9776666666676</v>
      </c>
      <c r="W884" s="103" t="s">
        <v>2078</v>
      </c>
      <c r="X884" s="135"/>
      <c r="Y884" s="134"/>
      <c r="Z884" s="113">
        <f t="shared" si="121"/>
        <v>34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7"/>
        <v>69.871833333333342</v>
      </c>
      <c r="S885" s="5">
        <v>1746.7958333333336</v>
      </c>
      <c r="T885" s="312">
        <f t="shared" si="118"/>
        <v>2375.6423333333337</v>
      </c>
      <c r="U885" s="15">
        <f t="shared" si="119"/>
        <v>628.84650000000011</v>
      </c>
      <c r="V885" s="134">
        <f t="shared" si="120"/>
        <v>6009.9776666666676</v>
      </c>
      <c r="W885" s="103" t="s">
        <v>2078</v>
      </c>
      <c r="X885" s="135"/>
      <c r="Y885" s="134"/>
      <c r="Z885" s="113">
        <f t="shared" si="121"/>
        <v>34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7"/>
        <v>69.871833333333342</v>
      </c>
      <c r="S886" s="5">
        <v>1746.7958333333336</v>
      </c>
      <c r="T886" s="312">
        <f t="shared" si="118"/>
        <v>2375.6423333333337</v>
      </c>
      <c r="U886" s="15">
        <f t="shared" si="119"/>
        <v>628.84650000000011</v>
      </c>
      <c r="V886" s="134">
        <f t="shared" si="120"/>
        <v>6009.9776666666676</v>
      </c>
      <c r="W886" s="103" t="s">
        <v>2078</v>
      </c>
      <c r="X886" s="135"/>
      <c r="Y886" s="134"/>
      <c r="Z886" s="113">
        <f t="shared" si="121"/>
        <v>34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7"/>
        <v>69.871833333333342</v>
      </c>
      <c r="S887" s="5">
        <v>1746.7958333333336</v>
      </c>
      <c r="T887" s="312">
        <f t="shared" si="118"/>
        <v>2375.6423333333337</v>
      </c>
      <c r="U887" s="15">
        <f t="shared" si="119"/>
        <v>628.84650000000011</v>
      </c>
      <c r="V887" s="134">
        <f t="shared" si="120"/>
        <v>6009.9776666666676</v>
      </c>
      <c r="W887" s="103" t="s">
        <v>2078</v>
      </c>
      <c r="X887" s="135"/>
      <c r="Y887" s="134"/>
      <c r="Z887" s="113">
        <f t="shared" si="121"/>
        <v>34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7"/>
        <v>69.871833333333342</v>
      </c>
      <c r="S888" s="5">
        <v>1746.7958333333336</v>
      </c>
      <c r="T888" s="312">
        <f t="shared" si="118"/>
        <v>2375.6423333333337</v>
      </c>
      <c r="U888" s="15">
        <f t="shared" si="119"/>
        <v>628.84650000000011</v>
      </c>
      <c r="V888" s="134">
        <f t="shared" si="120"/>
        <v>6009.9776666666676</v>
      </c>
      <c r="W888" s="103" t="s">
        <v>2078</v>
      </c>
      <c r="X888" s="135"/>
      <c r="Y888" s="134"/>
      <c r="Z888" s="113">
        <f t="shared" si="121"/>
        <v>34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338399.89766666648</v>
      </c>
      <c r="U889" s="108">
        <f>SUM(U875:U888)</f>
        <v>89576.443500000008</v>
      </c>
      <c r="V889" s="108">
        <f>SUM(V875:V888)</f>
        <v>855966.68233333307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385801.31550499983</v>
      </c>
      <c r="U891" s="114">
        <f>+U855+U865+U869+U873+U889</f>
        <v>99944.816565000016</v>
      </c>
      <c r="V891" s="114">
        <f>+V855+V865+V869+V873+V889</f>
        <v>946822.23869499972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67017.925400929031</v>
      </c>
      <c r="S893" s="293">
        <v>6346956.60365225</v>
      </c>
      <c r="T893" s="293">
        <f>+T891+T851</f>
        <v>6586452.8912578095</v>
      </c>
      <c r="U893" s="293">
        <f>+U891+U851</f>
        <v>413522.37402502808</v>
      </c>
      <c r="V893" s="293">
        <f>+V891+V851</f>
        <v>2242453.3181870067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2509</v>
      </c>
      <c r="C895" s="96" t="s">
        <v>2510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2511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22">(((N895)-1)/10)/12</f>
        <v>213.43891666666664</v>
      </c>
      <c r="S895" s="5">
        <v>4482.2172499999997</v>
      </c>
      <c r="T895" s="312">
        <f t="shared" ref="T895:T897" si="123">Z895*R895</f>
        <v>6403.1674999999996</v>
      </c>
      <c r="U895" s="15">
        <f t="shared" ref="U895:U897" si="124">T895-S895</f>
        <v>1920.9502499999999</v>
      </c>
      <c r="V895" s="134">
        <f t="shared" ref="V895:V896" si="125">N895-T895</f>
        <v>19210.502499999999</v>
      </c>
      <c r="W895" s="103" t="s">
        <v>2078</v>
      </c>
      <c r="X895" s="135"/>
      <c r="Y895" s="134"/>
      <c r="Z895" s="113">
        <f>IF((DATEDIF(G895,Z$4,"m"))&gt;=120,120,(DATEDIF(G895,Z$4,"m")))</f>
        <v>30</v>
      </c>
    </row>
    <row r="896" spans="1:26" s="102" customFormat="1" ht="14.25" customHeight="1" x14ac:dyDescent="0.25">
      <c r="A896" s="96"/>
      <c r="B896" s="97" t="s">
        <v>2509</v>
      </c>
      <c r="C896" s="96" t="s">
        <v>2510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2511</v>
      </c>
      <c r="M896" s="96" t="s">
        <v>624</v>
      </c>
      <c r="N896" s="30">
        <v>25613.67</v>
      </c>
      <c r="O896" s="101"/>
      <c r="Q896" s="102">
        <v>10</v>
      </c>
      <c r="R896" s="30">
        <f t="shared" si="122"/>
        <v>213.43891666666664</v>
      </c>
      <c r="S896" s="5">
        <v>4482.2172499999997</v>
      </c>
      <c r="T896" s="312">
        <f t="shared" si="123"/>
        <v>6403.1674999999996</v>
      </c>
      <c r="U896" s="15">
        <f t="shared" si="124"/>
        <v>1920.9502499999999</v>
      </c>
      <c r="V896" s="134">
        <f t="shared" si="125"/>
        <v>19210.502499999999</v>
      </c>
      <c r="W896" s="103" t="s">
        <v>2078</v>
      </c>
      <c r="X896" s="135"/>
      <c r="Y896" s="134"/>
      <c r="Z896" s="113">
        <f>IF((DATEDIF(G896,Z$4,"m"))&gt;=120,120,(DATEDIF(G896,Z$4,"m")))</f>
        <v>30</v>
      </c>
    </row>
    <row r="897" spans="1:26" s="102" customFormat="1" ht="14.25" customHeight="1" x14ac:dyDescent="0.25">
      <c r="A897" s="96"/>
      <c r="B897" s="97" t="s">
        <v>2512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2513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22"/>
        <v>344.43366666666662</v>
      </c>
      <c r="S897" s="5">
        <v>7233.1069999999991</v>
      </c>
      <c r="T897" s="312">
        <f t="shared" si="123"/>
        <v>10333.009999999998</v>
      </c>
      <c r="U897" s="15">
        <f t="shared" si="124"/>
        <v>3099.9029999999993</v>
      </c>
      <c r="V897" s="134">
        <f>N897-T897</f>
        <v>31000.030000000002</v>
      </c>
      <c r="W897" s="103" t="s">
        <v>2078</v>
      </c>
      <c r="X897" s="135"/>
      <c r="Y897" s="134"/>
      <c r="Z897" s="113">
        <f>IF((DATEDIF(G897,Z$4,"m"))&gt;=120,120,(DATEDIF(G897,Z$4,"m")))</f>
        <v>30</v>
      </c>
    </row>
    <row r="898" spans="1:26" x14ac:dyDescent="0.25">
      <c r="B898" s="104" t="s">
        <v>2508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6">SUM(T895:T897)</f>
        <v>23139.344999999998</v>
      </c>
      <c r="U898" s="108">
        <f t="shared" si="126"/>
        <v>6941.8034999999991</v>
      </c>
      <c r="V898" s="108">
        <f t="shared" si="126"/>
        <v>69421.035000000003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2577</v>
      </c>
      <c r="C900" s="96"/>
      <c r="D900" s="96"/>
      <c r="E900" s="96" t="s">
        <v>2580</v>
      </c>
      <c r="F900" s="96" t="s">
        <v>2578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2579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1963.1474999999998</v>
      </c>
      <c r="U900" s="15">
        <f t="shared" ref="U900" si="127">T900-S900</f>
        <v>654.38249999999994</v>
      </c>
      <c r="V900" s="134">
        <f>N900-T900</f>
        <v>6762.9525000000003</v>
      </c>
      <c r="W900" s="103"/>
      <c r="X900" s="135"/>
      <c r="Y900" s="134"/>
      <c r="Z900" s="113">
        <f>IF((DATEDIF(G900,Z$4,"m"))&gt;=120,120,(DATEDIF(G900,Z$4,"m")))</f>
        <v>27</v>
      </c>
    </row>
    <row r="901" spans="1:26" x14ac:dyDescent="0.25">
      <c r="B901" s="104" t="s">
        <v>2576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8">SUM(T900)</f>
        <v>1963.1474999999998</v>
      </c>
      <c r="U901" s="108">
        <f t="shared" si="128"/>
        <v>654.38249999999994</v>
      </c>
      <c r="V901" s="108">
        <f t="shared" si="128"/>
        <v>6762.9525000000003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2587</v>
      </c>
      <c r="C903" s="96" t="s">
        <v>2589</v>
      </c>
      <c r="D903" s="96"/>
      <c r="E903" s="96"/>
      <c r="F903" s="96" t="s">
        <v>2578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2588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9">Z903*R903</f>
        <v>475.36666666666673</v>
      </c>
      <c r="U903" s="15">
        <f t="shared" ref="U903:U904" si="130">T903-S903</f>
        <v>164.55</v>
      </c>
      <c r="V903" s="134">
        <f t="shared" ref="V903" si="131">N903-T903</f>
        <v>1719.6333333333332</v>
      </c>
      <c r="W903" s="103" t="s">
        <v>2078</v>
      </c>
      <c r="X903" s="135"/>
      <c r="Y903" s="134"/>
      <c r="Z903" s="113">
        <f>IF((DATEDIF(G903,Z$4,"m"))&gt;=120,120,(DATEDIF(G903,Z$4,"m")))</f>
        <v>26</v>
      </c>
    </row>
    <row r="904" spans="1:26" s="102" customFormat="1" ht="14.25" customHeight="1" x14ac:dyDescent="0.25">
      <c r="A904" s="96"/>
      <c r="B904" s="97" t="s">
        <v>2587</v>
      </c>
      <c r="C904" s="96" t="s">
        <v>2589</v>
      </c>
      <c r="D904" s="96"/>
      <c r="E904" s="96"/>
      <c r="F904" s="96" t="s">
        <v>2578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2588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32">(((N904)-1)/10)/12</f>
        <v>18.283333333333335</v>
      </c>
      <c r="S904" s="5">
        <v>310.81666666666672</v>
      </c>
      <c r="T904" s="312">
        <f t="shared" si="129"/>
        <v>475.36666666666673</v>
      </c>
      <c r="U904" s="15">
        <f t="shared" si="130"/>
        <v>164.55</v>
      </c>
      <c r="V904" s="134">
        <f>N904-T904</f>
        <v>1719.6333333333332</v>
      </c>
      <c r="W904" s="103" t="s">
        <v>2078</v>
      </c>
      <c r="X904" s="135"/>
      <c r="Y904" s="134"/>
      <c r="Z904" s="113">
        <f>IF((DATEDIF(G904,Z$4,"m"))&gt;=120,120,(DATEDIF(G904,Z$4,"m")))</f>
        <v>26</v>
      </c>
    </row>
    <row r="905" spans="1:26" x14ac:dyDescent="0.25">
      <c r="B905" s="104" t="s">
        <v>2590</v>
      </c>
      <c r="N905" s="108">
        <f>SUBTOTAL(9,N903:N904)</f>
        <v>4390</v>
      </c>
      <c r="O905" s="108">
        <f t="shared" ref="O905:V905" si="133">SUBTOTAL(9,O903:O904)</f>
        <v>0</v>
      </c>
      <c r="P905" s="108">
        <f t="shared" si="133"/>
        <v>0</v>
      </c>
      <c r="Q905" s="108"/>
      <c r="R905" s="108">
        <f t="shared" si="133"/>
        <v>36.56666666666667</v>
      </c>
      <c r="S905" s="108">
        <v>621.63333333333344</v>
      </c>
      <c r="T905" s="108">
        <f t="shared" si="133"/>
        <v>950.73333333333346</v>
      </c>
      <c r="U905" s="108">
        <f>SUBTOTAL(9,U903:U904)</f>
        <v>329.1</v>
      </c>
      <c r="V905" s="108">
        <f t="shared" si="133"/>
        <v>3439.2666666666664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2591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2595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34">(((N907)-1)/10)/12</f>
        <v>40.859000000000002</v>
      </c>
      <c r="S907" s="5">
        <v>653.74400000000003</v>
      </c>
      <c r="T907" s="312">
        <f t="shared" ref="T907:T908" si="135">Z907*R907</f>
        <v>1021.475</v>
      </c>
      <c r="U907" s="15">
        <f t="shared" ref="U907:U908" si="136">T907-S907</f>
        <v>367.73099999999999</v>
      </c>
      <c r="V907" s="134">
        <f t="shared" ref="V907" si="137">N907-T907</f>
        <v>3882.605</v>
      </c>
      <c r="W907" s="103" t="s">
        <v>2078</v>
      </c>
      <c r="X907" s="135"/>
      <c r="Y907" s="134"/>
      <c r="Z907" s="113">
        <f t="shared" ref="Z907:Z912" si="138">IF((DATEDIF(G907,Z$4,"m"))&gt;=120,120,(DATEDIF(G907,Z$4,"m")))</f>
        <v>25</v>
      </c>
    </row>
    <row r="908" spans="1:26" s="102" customFormat="1" ht="14.25" customHeight="1" x14ac:dyDescent="0.25">
      <c r="A908" s="96"/>
      <c r="B908" s="97" t="s">
        <v>2591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2595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35"/>
        <v>1021.475</v>
      </c>
      <c r="U908" s="15">
        <f t="shared" si="136"/>
        <v>367.73099999999999</v>
      </c>
      <c r="V908" s="134">
        <f>N908-T908</f>
        <v>3882.605</v>
      </c>
      <c r="W908" s="103" t="s">
        <v>2078</v>
      </c>
      <c r="X908" s="135"/>
      <c r="Y908" s="134"/>
      <c r="Z908" s="113">
        <f t="shared" si="138"/>
        <v>25</v>
      </c>
    </row>
    <row r="909" spans="1:26" x14ac:dyDescent="0.25">
      <c r="B909" s="97" t="s">
        <v>2592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2595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9">(((N909)-1)/10)/12</f>
        <v>15.017000000000001</v>
      </c>
      <c r="S909" s="5">
        <v>240.27200000000002</v>
      </c>
      <c r="T909" s="312">
        <f t="shared" ref="T909:T912" si="140">Z909*R909</f>
        <v>375.42500000000001</v>
      </c>
      <c r="U909" s="15">
        <f t="shared" ref="U909:U912" si="141">T909-S909</f>
        <v>135.15299999999999</v>
      </c>
      <c r="V909" s="134">
        <f t="shared" ref="V909:V912" si="142">N909-T909</f>
        <v>1427.615</v>
      </c>
      <c r="W909" s="103" t="s">
        <v>2078</v>
      </c>
      <c r="X909" s="135"/>
      <c r="Y909" s="134"/>
      <c r="Z909" s="113">
        <f t="shared" si="138"/>
        <v>25</v>
      </c>
    </row>
    <row r="910" spans="1:26" x14ac:dyDescent="0.25">
      <c r="B910" s="97" t="s">
        <v>2592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2595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9"/>
        <v>15.017000000000001</v>
      </c>
      <c r="S910" s="5">
        <v>240.27200000000002</v>
      </c>
      <c r="T910" s="312">
        <f t="shared" si="140"/>
        <v>375.42500000000001</v>
      </c>
      <c r="U910" s="15">
        <f t="shared" si="141"/>
        <v>135.15299999999999</v>
      </c>
      <c r="V910" s="134">
        <f t="shared" si="142"/>
        <v>1427.615</v>
      </c>
      <c r="W910" s="103" t="s">
        <v>2078</v>
      </c>
      <c r="X910" s="135"/>
      <c r="Y910" s="134"/>
      <c r="Z910" s="113">
        <f t="shared" si="138"/>
        <v>25</v>
      </c>
    </row>
    <row r="911" spans="1:26" x14ac:dyDescent="0.25">
      <c r="B911" s="97" t="s">
        <v>2593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2595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9"/>
        <v>36.060333333333332</v>
      </c>
      <c r="S911" s="5">
        <v>576.96533333333332</v>
      </c>
      <c r="T911" s="312">
        <f t="shared" si="140"/>
        <v>901.50833333333333</v>
      </c>
      <c r="U911" s="15">
        <f t="shared" si="141"/>
        <v>324.54300000000001</v>
      </c>
      <c r="V911" s="134">
        <f t="shared" si="142"/>
        <v>3426.7316666666666</v>
      </c>
      <c r="W911" s="103" t="s">
        <v>2078</v>
      </c>
      <c r="X911" s="135"/>
      <c r="Y911" s="134"/>
      <c r="Z911" s="113">
        <f t="shared" si="138"/>
        <v>25</v>
      </c>
    </row>
    <row r="912" spans="1:26" x14ac:dyDescent="0.25">
      <c r="B912" s="97" t="s">
        <v>2593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2595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9"/>
        <v>36.060333333333332</v>
      </c>
      <c r="S912" s="5">
        <v>576.96533333333332</v>
      </c>
      <c r="T912" s="312">
        <f t="shared" si="140"/>
        <v>901.50833333333333</v>
      </c>
      <c r="U912" s="15">
        <f t="shared" si="141"/>
        <v>324.54300000000001</v>
      </c>
      <c r="V912" s="134">
        <f t="shared" si="142"/>
        <v>3426.7316666666666</v>
      </c>
      <c r="W912" s="103" t="s">
        <v>2078</v>
      </c>
      <c r="X912" s="135"/>
      <c r="Y912" s="134"/>
      <c r="Z912" s="113">
        <f t="shared" si="138"/>
        <v>25</v>
      </c>
    </row>
    <row r="913" spans="1:26" x14ac:dyDescent="0.25">
      <c r="B913" s="104" t="s">
        <v>2594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43">SUBTOTAL(9,T907:T912)</f>
        <v>4596.8166666666666</v>
      </c>
      <c r="U913" s="108">
        <f t="shared" si="143"/>
        <v>1654.8540000000003</v>
      </c>
      <c r="V913" s="108">
        <f t="shared" si="143"/>
        <v>17473.903333333335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2596</v>
      </c>
      <c r="C915" s="96" t="s">
        <v>2597</v>
      </c>
      <c r="D915" s="96"/>
      <c r="E915" s="96"/>
      <c r="F915" s="96" t="s">
        <v>2598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2599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2598.8000000000002</v>
      </c>
      <c r="U915" s="15">
        <f t="shared" ref="U915" si="144">T915-S915</f>
        <v>974.55</v>
      </c>
      <c r="V915" s="134">
        <f>N915-T915</f>
        <v>10396.200000000001</v>
      </c>
      <c r="W915" s="103"/>
      <c r="X915" s="135"/>
      <c r="Y915" s="134"/>
      <c r="Z915" s="113">
        <f>IF((DATEDIF(G915,Z$4,"m"))&gt;=120,120,(DATEDIF(G915,Z$4,"m")))</f>
        <v>24</v>
      </c>
    </row>
    <row r="916" spans="1:26" x14ac:dyDescent="0.25">
      <c r="B916" s="104" t="s">
        <v>2600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45">SUM(T915)</f>
        <v>2598.8000000000002</v>
      </c>
      <c r="U916" s="108">
        <f t="shared" si="145"/>
        <v>974.55</v>
      </c>
      <c r="V916" s="108">
        <f t="shared" si="145"/>
        <v>10396.200000000001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2602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2607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6">Z918*R918</f>
        <v>1013.0349999999999</v>
      </c>
      <c r="U918" s="15">
        <f t="shared" ref="U918:U922" si="147">T918-S918</f>
        <v>396.40499999999997</v>
      </c>
      <c r="V918" s="134">
        <f>N918-T918</f>
        <v>4273.3649999999998</v>
      </c>
      <c r="W918" s="103" t="s">
        <v>2078</v>
      </c>
      <c r="X918" s="135"/>
      <c r="Y918" s="134"/>
      <c r="Z918" s="113">
        <f>IF((DATEDIF(G918,Z$4,"m"))&gt;=120,120,(DATEDIF(G918,Z$4,"m")))</f>
        <v>23</v>
      </c>
    </row>
    <row r="919" spans="1:26" x14ac:dyDescent="0.25">
      <c r="B919" s="97" t="s">
        <v>2603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2607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8">(((N919)-1)/10)/12</f>
        <v>66.858333333333334</v>
      </c>
      <c r="S919" s="5">
        <v>936.01666666666665</v>
      </c>
      <c r="T919" s="312">
        <f t="shared" si="146"/>
        <v>1537.7416666666668</v>
      </c>
      <c r="U919" s="15">
        <f t="shared" si="147"/>
        <v>601.72500000000014</v>
      </c>
      <c r="V919" s="134">
        <f t="shared" ref="V919:V922" si="149">N919-T919</f>
        <v>6486.2583333333332</v>
      </c>
      <c r="W919" s="103" t="s">
        <v>2078</v>
      </c>
      <c r="X919" s="135"/>
      <c r="Y919" s="134"/>
      <c r="Z919" s="113">
        <f>IF((DATEDIF(G919,Z$4,"m"))&gt;=120,120,(DATEDIF(G919,Z$4,"m")))</f>
        <v>23</v>
      </c>
    </row>
    <row r="920" spans="1:26" x14ac:dyDescent="0.25">
      <c r="B920" s="97" t="s">
        <v>2604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2607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8"/>
        <v>30.593</v>
      </c>
      <c r="S920" s="5">
        <v>428.30200000000002</v>
      </c>
      <c r="T920" s="312">
        <f t="shared" si="146"/>
        <v>703.63900000000001</v>
      </c>
      <c r="U920" s="15">
        <f t="shared" si="147"/>
        <v>275.33699999999999</v>
      </c>
      <c r="V920" s="134">
        <f t="shared" si="149"/>
        <v>2968.5209999999997</v>
      </c>
      <c r="W920" s="103" t="s">
        <v>2078</v>
      </c>
      <c r="X920" s="135"/>
      <c r="Y920" s="134"/>
      <c r="Z920" s="113">
        <f>IF((DATEDIF(G920,Z$4,"m"))&gt;=120,120,(DATEDIF(G920,Z$4,"m")))</f>
        <v>23</v>
      </c>
    </row>
    <row r="921" spans="1:26" x14ac:dyDescent="0.25">
      <c r="B921" s="97" t="s">
        <v>2605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2607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8"/>
        <v>93.093666666666664</v>
      </c>
      <c r="S921" s="5">
        <v>1303.3113333333333</v>
      </c>
      <c r="T921" s="312">
        <f t="shared" si="146"/>
        <v>2141.1543333333334</v>
      </c>
      <c r="U921" s="15">
        <f t="shared" si="147"/>
        <v>837.84300000000007</v>
      </c>
      <c r="V921" s="134">
        <f t="shared" si="149"/>
        <v>9031.0856666666659</v>
      </c>
      <c r="W921" s="103" t="s">
        <v>2078</v>
      </c>
      <c r="X921" s="135"/>
      <c r="Y921" s="134"/>
      <c r="Z921" s="113">
        <f>IF((DATEDIF(G921,Z$4,"m"))&gt;=120,120,(DATEDIF(G921,Z$4,"m")))</f>
        <v>23</v>
      </c>
    </row>
    <row r="922" spans="1:26" x14ac:dyDescent="0.25">
      <c r="B922" s="97" t="s">
        <v>2606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2607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8"/>
        <v>34.801666666666669</v>
      </c>
      <c r="S922" s="5">
        <v>487.22333333333336</v>
      </c>
      <c r="T922" s="312">
        <f t="shared" si="146"/>
        <v>800.43833333333339</v>
      </c>
      <c r="U922" s="15">
        <f t="shared" si="147"/>
        <v>313.21500000000003</v>
      </c>
      <c r="V922" s="134">
        <f t="shared" si="149"/>
        <v>3376.7616666666663</v>
      </c>
      <c r="W922" s="103" t="s">
        <v>2078</v>
      </c>
      <c r="X922" s="135"/>
      <c r="Y922" s="134"/>
      <c r="Z922" s="113">
        <f>IF((DATEDIF(G922,Z$4,"m"))&gt;=120,120,(DATEDIF(G922,Z$4,"m")))</f>
        <v>23</v>
      </c>
    </row>
    <row r="923" spans="1:26" x14ac:dyDescent="0.25">
      <c r="B923" s="104" t="s">
        <v>2601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6196.0083333333332</v>
      </c>
      <c r="U923" s="108">
        <f>SUBTOTAL(9,U918:U922)</f>
        <v>2424.5250000000005</v>
      </c>
      <c r="V923" s="108">
        <f>SUBTOTAL(9,V918:V922)</f>
        <v>26135.991666666665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2608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2610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337.29666666666662</v>
      </c>
      <c r="U925" s="15">
        <f t="shared" ref="U925" si="150">T925-S925</f>
        <v>137.98499999999999</v>
      </c>
      <c r="V925" s="134">
        <f>N925-T925</f>
        <v>1503.5033333333333</v>
      </c>
      <c r="W925" s="103"/>
      <c r="X925" s="135"/>
      <c r="Y925" s="134"/>
      <c r="Z925" s="113">
        <f>IF((DATEDIF(G925,Z$4,"m"))&gt;=120,120,(DATEDIF(G925,Z$4,"m")))</f>
        <v>22</v>
      </c>
    </row>
    <row r="926" spans="1:26" x14ac:dyDescent="0.25">
      <c r="B926" s="104" t="s">
        <v>2609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51">SUM(T925)</f>
        <v>337.29666666666662</v>
      </c>
      <c r="U926" s="108">
        <f t="shared" si="151"/>
        <v>137.98499999999999</v>
      </c>
      <c r="V926" s="108">
        <f t="shared" si="151"/>
        <v>1503.5033333333333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2449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39782.147499999999</v>
      </c>
      <c r="U928" s="114">
        <f>+U898+U901+U905+U913+U916+U923+U926</f>
        <v>13117.2</v>
      </c>
      <c r="V928" s="114">
        <f>+V898+V901+V905+V913+V916+V923+V926</f>
        <v>135132.85249999998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2638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2610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1491.21975</v>
      </c>
      <c r="U931" s="15">
        <f>T931-S931</f>
        <v>706.36725000000001</v>
      </c>
      <c r="V931" s="134">
        <f>N931-T931</f>
        <v>7928.0102499999994</v>
      </c>
      <c r="Z931" s="113">
        <f>IF((DATEDIF(G931,Z$4,"m"))&gt;=120,120,(DATEDIF(G931,Z$4,"m")))</f>
        <v>19</v>
      </c>
    </row>
    <row r="932" spans="1:26" x14ac:dyDescent="0.25">
      <c r="B932" s="104" t="s">
        <v>2641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1491.21975</v>
      </c>
      <c r="U932" s="108">
        <f t="shared" ref="U932:V932" si="152">SUM(U931)</f>
        <v>706.36725000000001</v>
      </c>
      <c r="V932" s="108">
        <f t="shared" si="152"/>
        <v>7928.0102499999994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2263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53">Z934*R934</f>
        <v>2560.0158333333334</v>
      </c>
      <c r="U934" s="15">
        <f t="shared" ref="U934" si="154">T934-S934</f>
        <v>1355.3025</v>
      </c>
      <c r="V934" s="134">
        <f>N934-T934</f>
        <v>15511.684166666668</v>
      </c>
      <c r="W934" s="103" t="s">
        <v>2644</v>
      </c>
      <c r="X934" s="135"/>
      <c r="Y934" s="134"/>
      <c r="Z934" s="113">
        <f>IF((DATEDIF(G934,Z$4,"m"))&gt;=120,120,(DATEDIF(G934,Z$4,"m")))</f>
        <v>17</v>
      </c>
    </row>
    <row r="935" spans="1:26" x14ac:dyDescent="0.25">
      <c r="B935" s="104" t="s">
        <v>2643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2560.0158333333334</v>
      </c>
      <c r="U935" s="108">
        <f t="shared" ref="U935:V935" si="155">SUM(U934)</f>
        <v>1355.3025</v>
      </c>
      <c r="V935" s="108">
        <f t="shared" si="155"/>
        <v>15511.684166666668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2651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2652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6">(((N937)-1)/10)/12</f>
        <v>40.111666666666665</v>
      </c>
      <c r="S937" s="5">
        <v>240.67</v>
      </c>
      <c r="T937" s="312">
        <f t="shared" ref="T937" si="157">Z937*R937</f>
        <v>601.67499999999995</v>
      </c>
      <c r="U937" s="15">
        <f t="shared" ref="U937" si="158">T937-S937</f>
        <v>361.005</v>
      </c>
      <c r="V937" s="134">
        <f t="shared" ref="V937" si="159">N937-T937</f>
        <v>4212.7249999999995</v>
      </c>
      <c r="W937" s="103"/>
      <c r="X937" s="135"/>
      <c r="Y937" s="134"/>
      <c r="Z937" s="113">
        <f t="shared" ref="Z937:Z947" si="160">IF((DATEDIF(G937,Z$4,"m"))&gt;=120,120,(DATEDIF(G937,Z$4,"m")))</f>
        <v>15</v>
      </c>
    </row>
    <row r="938" spans="1:26" s="102" customFormat="1" ht="14.25" customHeight="1" x14ac:dyDescent="0.25">
      <c r="A938" s="96"/>
      <c r="B938" s="97" t="s">
        <v>2651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2652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61">(((N938)-1)/10)/12</f>
        <v>40.111666666666665</v>
      </c>
      <c r="S938" s="5">
        <v>240.67</v>
      </c>
      <c r="T938" s="312">
        <f t="shared" ref="T938:T940" si="162">Z938*R938</f>
        <v>601.67499999999995</v>
      </c>
      <c r="U938" s="15">
        <f t="shared" ref="U938:U940" si="163">T938-S938</f>
        <v>361.005</v>
      </c>
      <c r="V938" s="134">
        <f t="shared" ref="V938:V940" si="164">N938-T938</f>
        <v>4212.7249999999995</v>
      </c>
      <c r="W938" s="103"/>
      <c r="X938" s="135"/>
      <c r="Y938" s="134"/>
      <c r="Z938" s="113">
        <f t="shared" si="160"/>
        <v>15</v>
      </c>
    </row>
    <row r="939" spans="1:26" s="102" customFormat="1" ht="14.25" customHeight="1" x14ac:dyDescent="0.25">
      <c r="A939" s="96"/>
      <c r="B939" s="97" t="s">
        <v>2651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2652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61"/>
        <v>40.111666666666665</v>
      </c>
      <c r="S939" s="5">
        <v>240.67</v>
      </c>
      <c r="T939" s="312">
        <f t="shared" si="162"/>
        <v>601.67499999999995</v>
      </c>
      <c r="U939" s="15">
        <f t="shared" si="163"/>
        <v>361.005</v>
      </c>
      <c r="V939" s="134">
        <f t="shared" si="164"/>
        <v>4212.7249999999995</v>
      </c>
      <c r="W939" s="103"/>
      <c r="X939" s="135"/>
      <c r="Y939" s="134"/>
      <c r="Z939" s="113">
        <f t="shared" si="160"/>
        <v>15</v>
      </c>
    </row>
    <row r="940" spans="1:26" s="102" customFormat="1" ht="14.25" customHeight="1" x14ac:dyDescent="0.25">
      <c r="A940" s="96"/>
      <c r="B940" s="97" t="s">
        <v>2651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2652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61"/>
        <v>40.111666666666665</v>
      </c>
      <c r="S940" s="5">
        <v>240.67</v>
      </c>
      <c r="T940" s="312">
        <f t="shared" si="162"/>
        <v>601.67499999999995</v>
      </c>
      <c r="U940" s="15">
        <f t="shared" si="163"/>
        <v>361.005</v>
      </c>
      <c r="V940" s="134">
        <f t="shared" si="164"/>
        <v>4212.7249999999995</v>
      </c>
      <c r="W940" s="103"/>
      <c r="X940" s="135"/>
      <c r="Y940" s="134"/>
      <c r="Z940" s="113">
        <f t="shared" si="160"/>
        <v>15</v>
      </c>
    </row>
    <row r="941" spans="1:26" s="102" customFormat="1" ht="14.25" customHeight="1" x14ac:dyDescent="0.25">
      <c r="A941" s="96"/>
      <c r="B941" s="97" t="s">
        <v>2654</v>
      </c>
      <c r="C941" s="96"/>
      <c r="D941" s="96" t="s">
        <v>2655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2652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65">(((N941)-1)/10)/12</f>
        <v>72.679666666666662</v>
      </c>
      <c r="S941" s="5">
        <v>436.07799999999997</v>
      </c>
      <c r="T941" s="312">
        <f t="shared" ref="T941" si="166">Z941*R941</f>
        <v>1090.1949999999999</v>
      </c>
      <c r="U941" s="15">
        <f t="shared" ref="U941" si="167">T941-S941</f>
        <v>654.11699999999996</v>
      </c>
      <c r="V941" s="134">
        <f t="shared" ref="V941" si="168">N941-T941</f>
        <v>7632.3649999999998</v>
      </c>
      <c r="W941" s="103"/>
      <c r="X941" s="135"/>
      <c r="Y941" s="134"/>
      <c r="Z941" s="113">
        <f t="shared" si="160"/>
        <v>15</v>
      </c>
    </row>
    <row r="942" spans="1:26" s="102" customFormat="1" ht="14.25" customHeight="1" x14ac:dyDescent="0.25">
      <c r="A942" s="96"/>
      <c r="B942" s="97" t="s">
        <v>2654</v>
      </c>
      <c r="C942" s="96"/>
      <c r="D942" s="96" t="s">
        <v>2655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2652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9">(((N942)-1)/10)/12</f>
        <v>72.679666666666662</v>
      </c>
      <c r="S942" s="5">
        <v>436.07799999999997</v>
      </c>
      <c r="T942" s="312">
        <f t="shared" ref="T942:T946" si="170">Z942*R942</f>
        <v>1090.1949999999999</v>
      </c>
      <c r="U942" s="15">
        <f t="shared" ref="U942:U946" si="171">T942-S942</f>
        <v>654.11699999999996</v>
      </c>
      <c r="V942" s="134">
        <f t="shared" ref="V942:V946" si="172">N942-T942</f>
        <v>7632.3649999999998</v>
      </c>
      <c r="W942" s="103"/>
      <c r="X942" s="135"/>
      <c r="Y942" s="134"/>
      <c r="Z942" s="113">
        <f t="shared" si="160"/>
        <v>15</v>
      </c>
    </row>
    <row r="943" spans="1:26" s="102" customFormat="1" ht="14.25" customHeight="1" x14ac:dyDescent="0.25">
      <c r="A943" s="96"/>
      <c r="B943" s="97" t="s">
        <v>2654</v>
      </c>
      <c r="C943" s="96"/>
      <c r="D943" s="96" t="s">
        <v>2655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2652</v>
      </c>
      <c r="M943" s="96" t="s">
        <v>624</v>
      </c>
      <c r="N943" s="30">
        <v>8722.56</v>
      </c>
      <c r="O943" s="101"/>
      <c r="Q943" s="102">
        <v>10</v>
      </c>
      <c r="R943" s="30">
        <f t="shared" si="169"/>
        <v>72.679666666666662</v>
      </c>
      <c r="S943" s="5">
        <v>436.07799999999997</v>
      </c>
      <c r="T943" s="312">
        <f t="shared" si="170"/>
        <v>1090.1949999999999</v>
      </c>
      <c r="U943" s="15">
        <f t="shared" si="171"/>
        <v>654.11699999999996</v>
      </c>
      <c r="V943" s="134">
        <f t="shared" si="172"/>
        <v>7632.3649999999998</v>
      </c>
      <c r="W943" s="103"/>
      <c r="X943" s="135"/>
      <c r="Y943" s="134"/>
      <c r="Z943" s="113">
        <f t="shared" si="160"/>
        <v>15</v>
      </c>
    </row>
    <row r="944" spans="1:26" s="102" customFormat="1" ht="14.25" customHeight="1" x14ac:dyDescent="0.25">
      <c r="A944" s="96"/>
      <c r="B944" s="97" t="s">
        <v>2654</v>
      </c>
      <c r="C944" s="96"/>
      <c r="D944" s="96" t="s">
        <v>2655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2652</v>
      </c>
      <c r="M944" s="96" t="s">
        <v>624</v>
      </c>
      <c r="N944" s="30">
        <v>8722.56</v>
      </c>
      <c r="O944" s="101"/>
      <c r="Q944" s="102">
        <v>10</v>
      </c>
      <c r="R944" s="30">
        <f t="shared" si="169"/>
        <v>72.679666666666662</v>
      </c>
      <c r="S944" s="5">
        <v>436.07799999999997</v>
      </c>
      <c r="T944" s="312">
        <f t="shared" si="170"/>
        <v>1090.1949999999999</v>
      </c>
      <c r="U944" s="15">
        <f t="shared" si="171"/>
        <v>654.11699999999996</v>
      </c>
      <c r="V944" s="134">
        <f t="shared" si="172"/>
        <v>7632.3649999999998</v>
      </c>
      <c r="W944" s="103"/>
      <c r="X944" s="135"/>
      <c r="Y944" s="134"/>
      <c r="Z944" s="113">
        <f t="shared" si="160"/>
        <v>15</v>
      </c>
    </row>
    <row r="945" spans="1:26" s="102" customFormat="1" ht="14.25" customHeight="1" x14ac:dyDescent="0.25">
      <c r="A945" s="96"/>
      <c r="B945" s="97" t="s">
        <v>2654</v>
      </c>
      <c r="C945" s="96"/>
      <c r="D945" s="96" t="s">
        <v>2655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2652</v>
      </c>
      <c r="M945" s="96" t="s">
        <v>624</v>
      </c>
      <c r="N945" s="30">
        <v>8722.56</v>
      </c>
      <c r="O945" s="101"/>
      <c r="Q945" s="102">
        <v>10</v>
      </c>
      <c r="R945" s="30">
        <f t="shared" si="169"/>
        <v>72.679666666666662</v>
      </c>
      <c r="S945" s="5">
        <v>436.07799999999997</v>
      </c>
      <c r="T945" s="312">
        <f t="shared" si="170"/>
        <v>1090.1949999999999</v>
      </c>
      <c r="U945" s="15">
        <f t="shared" si="171"/>
        <v>654.11699999999996</v>
      </c>
      <c r="V945" s="134">
        <f t="shared" si="172"/>
        <v>7632.3649999999998</v>
      </c>
      <c r="W945" s="103"/>
      <c r="X945" s="135"/>
      <c r="Y945" s="134"/>
      <c r="Z945" s="113">
        <f t="shared" si="160"/>
        <v>15</v>
      </c>
    </row>
    <row r="946" spans="1:26" s="102" customFormat="1" ht="14.25" customHeight="1" x14ac:dyDescent="0.25">
      <c r="A946" s="96"/>
      <c r="B946" s="97" t="s">
        <v>2654</v>
      </c>
      <c r="C946" s="96"/>
      <c r="D946" s="96" t="s">
        <v>2655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2652</v>
      </c>
      <c r="M946" s="96" t="s">
        <v>624</v>
      </c>
      <c r="N946" s="30">
        <v>8722.56</v>
      </c>
      <c r="O946" s="101"/>
      <c r="Q946" s="102">
        <v>10</v>
      </c>
      <c r="R946" s="30">
        <f t="shared" si="169"/>
        <v>72.679666666666662</v>
      </c>
      <c r="S946" s="5">
        <v>436.07799999999997</v>
      </c>
      <c r="T946" s="312">
        <f t="shared" si="170"/>
        <v>1090.1949999999999</v>
      </c>
      <c r="U946" s="15">
        <f t="shared" si="171"/>
        <v>654.11699999999996</v>
      </c>
      <c r="V946" s="134">
        <f t="shared" si="172"/>
        <v>7632.3649999999998</v>
      </c>
      <c r="W946" s="103"/>
      <c r="X946" s="135"/>
      <c r="Y946" s="134"/>
      <c r="Z946" s="113">
        <f t="shared" si="160"/>
        <v>15</v>
      </c>
    </row>
    <row r="947" spans="1:26" s="102" customFormat="1" ht="14.25" customHeight="1" x14ac:dyDescent="0.25">
      <c r="A947" s="96"/>
      <c r="B947" s="97" t="s">
        <v>2657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2656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73">(((N947)-1)/10)/12</f>
        <v>183.03916666666669</v>
      </c>
      <c r="S947" s="5">
        <v>1098.2350000000001</v>
      </c>
      <c r="T947" s="312">
        <f>Z947*R947</f>
        <v>2745.5875000000005</v>
      </c>
      <c r="U947" s="15">
        <f t="shared" ref="U947" si="174">T947-S947</f>
        <v>1647.3525000000004</v>
      </c>
      <c r="V947" s="134">
        <f t="shared" ref="V947" si="175">N947-T947</f>
        <v>19220.112499999999</v>
      </c>
      <c r="W947" s="103"/>
      <c r="X947" s="135"/>
      <c r="Y947" s="134"/>
      <c r="Z947" s="113">
        <f t="shared" si="160"/>
        <v>15</v>
      </c>
    </row>
    <row r="948" spans="1:26" x14ac:dyDescent="0.25">
      <c r="B948" s="104" t="s">
        <v>2653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11693.4575</v>
      </c>
      <c r="U948" s="108">
        <f>SUBTOTAL(9,U937:U947)</f>
        <v>7016.0745000000006</v>
      </c>
      <c r="V948" s="108">
        <f>SUBTOTAL(9,V937:V947)</f>
        <v>81865.202499999985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2670</v>
      </c>
      <c r="C950" s="96"/>
      <c r="D950" s="96" t="s">
        <v>2671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2673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6">(((N950)-1)/10)/12</f>
        <v>41.370333333333328</v>
      </c>
      <c r="S950" s="5">
        <v>206.85166666666663</v>
      </c>
      <c r="T950" s="312">
        <f>Z950*R950</f>
        <v>579.18466666666654</v>
      </c>
      <c r="U950" s="15">
        <f t="shared" ref="U950" si="177">T950-S950</f>
        <v>372.33299999999991</v>
      </c>
      <c r="V950" s="134">
        <f t="shared" ref="V950" si="178">N950-T950</f>
        <v>4386.2553333333326</v>
      </c>
      <c r="W950" s="103"/>
      <c r="X950" s="135"/>
      <c r="Y950" s="134"/>
      <c r="Z950" s="113">
        <f>IF((DATEDIF(G950,Z$4,"m"))&gt;=120,120,(DATEDIF(G950,Z$4,"m")))</f>
        <v>14</v>
      </c>
    </row>
    <row r="951" spans="1:26" x14ac:dyDescent="0.25">
      <c r="B951" s="104" t="s">
        <v>2672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579.18466666666654</v>
      </c>
      <c r="U951" s="108">
        <f t="shared" ref="U951:V951" si="179">SUM(U950)</f>
        <v>372.33299999999991</v>
      </c>
      <c r="V951" s="108">
        <f t="shared" si="179"/>
        <v>4386.2553333333326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2674</v>
      </c>
      <c r="C953" s="96"/>
      <c r="D953" s="96" t="s">
        <v>2675</v>
      </c>
      <c r="E953" s="96"/>
      <c r="F953" s="96" t="s">
        <v>2676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2677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80">(((N953)-1)/10)/12</f>
        <v>71.484499999999997</v>
      </c>
      <c r="S953" s="5">
        <v>285.93799999999999</v>
      </c>
      <c r="T953" s="312">
        <f>Z953*R953</f>
        <v>929.29849999999999</v>
      </c>
      <c r="U953" s="15">
        <f t="shared" ref="U953" si="181">T953-S953</f>
        <v>643.3605</v>
      </c>
      <c r="V953" s="134">
        <f t="shared" ref="V953" si="182">N953-T953</f>
        <v>7649.8414999999995</v>
      </c>
      <c r="W953" s="103"/>
      <c r="X953" s="135"/>
      <c r="Y953" s="134"/>
      <c r="Z953" s="113">
        <f>IF((DATEDIF(G953,Z$4,"m"))&gt;=120,120,(DATEDIF(G953,Z$4,"m")))</f>
        <v>13</v>
      </c>
    </row>
    <row r="954" spans="1:26" s="102" customFormat="1" ht="14.25" customHeight="1" x14ac:dyDescent="0.25">
      <c r="A954" s="96"/>
      <c r="B954" s="97" t="s">
        <v>2674</v>
      </c>
      <c r="C954" s="96"/>
      <c r="D954" s="96" t="s">
        <v>2675</v>
      </c>
      <c r="E954" s="96"/>
      <c r="F954" s="96" t="s">
        <v>2676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2677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83">(((N954)-1)/10)/12</f>
        <v>71.484499999999997</v>
      </c>
      <c r="S954" s="5">
        <v>285.93799999999999</v>
      </c>
      <c r="T954" s="312">
        <f t="shared" ref="T954:T955" si="184">Z954*R954</f>
        <v>929.29849999999999</v>
      </c>
      <c r="U954" s="15">
        <f t="shared" ref="U954:U955" si="185">T954-S954</f>
        <v>643.3605</v>
      </c>
      <c r="V954" s="134">
        <f t="shared" ref="V954:V955" si="186">N954-T954</f>
        <v>7649.8414999999995</v>
      </c>
      <c r="W954" s="103"/>
      <c r="X954" s="135"/>
      <c r="Y954" s="134"/>
      <c r="Z954" s="113">
        <f>IF((DATEDIF(G954,Z$4,"m"))&gt;=120,120,(DATEDIF(G954,Z$4,"m")))</f>
        <v>13</v>
      </c>
    </row>
    <row r="955" spans="1:26" s="102" customFormat="1" ht="14.25" customHeight="1" x14ac:dyDescent="0.25">
      <c r="A955" s="96"/>
      <c r="B955" s="97" t="s">
        <v>2674</v>
      </c>
      <c r="C955" s="96"/>
      <c r="D955" s="96" t="s">
        <v>2675</v>
      </c>
      <c r="E955" s="96"/>
      <c r="F955" s="96" t="s">
        <v>2676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2677</v>
      </c>
      <c r="M955" s="96" t="s">
        <v>624</v>
      </c>
      <c r="N955" s="30">
        <v>8579.14</v>
      </c>
      <c r="O955" s="101"/>
      <c r="Q955" s="102">
        <v>10</v>
      </c>
      <c r="R955" s="30">
        <f t="shared" si="183"/>
        <v>71.484499999999997</v>
      </c>
      <c r="S955" s="5">
        <v>285.93799999999999</v>
      </c>
      <c r="T955" s="312">
        <f t="shared" si="184"/>
        <v>929.29849999999999</v>
      </c>
      <c r="U955" s="15">
        <f t="shared" si="185"/>
        <v>643.3605</v>
      </c>
      <c r="V955" s="134">
        <f t="shared" si="186"/>
        <v>7649.8414999999995</v>
      </c>
      <c r="W955" s="103"/>
      <c r="X955" s="135"/>
      <c r="Y955" s="134"/>
      <c r="Z955" s="113">
        <f>IF((DATEDIF(G955,Z$4,"m"))&gt;=120,120,(DATEDIF(G955,Z$4,"m")))</f>
        <v>13</v>
      </c>
    </row>
    <row r="956" spans="1:26" x14ac:dyDescent="0.25">
      <c r="B956" s="104" t="s">
        <v>2691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7">SUBTOTAL(9,T953:T955)</f>
        <v>2787.8955000000001</v>
      </c>
      <c r="U956" s="108">
        <f t="shared" si="187"/>
        <v>1930.0815</v>
      </c>
      <c r="V956" s="108">
        <f t="shared" si="187"/>
        <v>22949.5245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2715</v>
      </c>
      <c r="C958" s="96" t="s">
        <v>2716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2693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8">(((N958)-1)/10)/12</f>
        <v>49.158333333333331</v>
      </c>
      <c r="S958" s="5">
        <v>98.316666666666663</v>
      </c>
      <c r="T958" s="312">
        <f t="shared" ref="T958:T961" si="189">Z958*R958</f>
        <v>540.74166666666667</v>
      </c>
      <c r="U958" s="15">
        <f t="shared" ref="U958:U961" si="190">T958-S958</f>
        <v>442.42500000000001</v>
      </c>
      <c r="V958" s="134">
        <f t="shared" ref="V958:V961" si="191">N958-T958</f>
        <v>5359.2583333333332</v>
      </c>
      <c r="W958" s="103" t="s">
        <v>2078</v>
      </c>
      <c r="X958" s="135"/>
      <c r="Y958" s="134"/>
      <c r="Z958" s="113">
        <f t="shared" ref="Z958:Z964" si="192">IF((DATEDIF(G958,Z$4,"m"))&gt;=120,120,(DATEDIF(G958,Z$4,"m")))</f>
        <v>11</v>
      </c>
    </row>
    <row r="959" spans="1:26" s="102" customFormat="1" ht="14.25" customHeight="1" x14ac:dyDescent="0.25">
      <c r="A959" s="96"/>
      <c r="B959" s="97" t="s">
        <v>2651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2693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8"/>
        <v>40.111666666666665</v>
      </c>
      <c r="S959" s="5">
        <v>80.223333333333329</v>
      </c>
      <c r="T959" s="312">
        <f t="shared" si="189"/>
        <v>441.2283333333333</v>
      </c>
      <c r="U959" s="15">
        <f t="shared" si="190"/>
        <v>361.005</v>
      </c>
      <c r="V959" s="134">
        <f t="shared" si="191"/>
        <v>4373.1716666666662</v>
      </c>
      <c r="W959" s="103"/>
      <c r="X959" s="135"/>
      <c r="Y959" s="134"/>
      <c r="Z959" s="113">
        <f t="shared" si="192"/>
        <v>11</v>
      </c>
    </row>
    <row r="960" spans="1:26" s="102" customFormat="1" ht="14.25" customHeight="1" x14ac:dyDescent="0.25">
      <c r="A960" s="96"/>
      <c r="B960" s="97" t="s">
        <v>2651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2693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8"/>
        <v>40.111666666666665</v>
      </c>
      <c r="S960" s="5">
        <v>80.223333333333329</v>
      </c>
      <c r="T960" s="312">
        <f t="shared" si="189"/>
        <v>441.2283333333333</v>
      </c>
      <c r="U960" s="15">
        <f t="shared" si="190"/>
        <v>361.005</v>
      </c>
      <c r="V960" s="134">
        <f t="shared" si="191"/>
        <v>4373.1716666666662</v>
      </c>
      <c r="W960" s="103"/>
      <c r="X960" s="135"/>
      <c r="Y960" s="134"/>
      <c r="Z960" s="113">
        <f t="shared" si="192"/>
        <v>11</v>
      </c>
    </row>
    <row r="961" spans="1:26" s="102" customFormat="1" ht="14.25" customHeight="1" x14ac:dyDescent="0.25">
      <c r="A961" s="96"/>
      <c r="B961" s="97" t="s">
        <v>2694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2693</v>
      </c>
      <c r="M961" s="96" t="s">
        <v>624</v>
      </c>
      <c r="N961" s="30">
        <v>7056.4</v>
      </c>
      <c r="O961" s="101"/>
      <c r="Q961" s="102">
        <v>10</v>
      </c>
      <c r="R961" s="30">
        <f t="shared" si="188"/>
        <v>58.794999999999995</v>
      </c>
      <c r="S961" s="5">
        <v>117.58999999999999</v>
      </c>
      <c r="T961" s="312">
        <f t="shared" si="189"/>
        <v>646.74499999999989</v>
      </c>
      <c r="U961" s="15">
        <f t="shared" si="190"/>
        <v>529.15499999999986</v>
      </c>
      <c r="V961" s="134">
        <f t="shared" si="191"/>
        <v>6409.6549999999997</v>
      </c>
      <c r="W961" s="103"/>
      <c r="X961" s="135"/>
      <c r="Y961" s="134"/>
      <c r="Z961" s="113">
        <f t="shared" si="192"/>
        <v>11</v>
      </c>
    </row>
    <row r="962" spans="1:26" s="102" customFormat="1" ht="14.25" customHeight="1" x14ac:dyDescent="0.25">
      <c r="A962" s="96"/>
      <c r="B962" s="97" t="s">
        <v>2694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2693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93">(((N962)-1)/10)/12</f>
        <v>58.794999999999995</v>
      </c>
      <c r="S962" s="5">
        <v>117.58999999999999</v>
      </c>
      <c r="T962" s="312">
        <f t="shared" ref="T962:T964" si="194">Z962*R962</f>
        <v>646.74499999999989</v>
      </c>
      <c r="U962" s="15">
        <f t="shared" ref="U962:U964" si="195">T962-S962</f>
        <v>529.15499999999986</v>
      </c>
      <c r="V962" s="134">
        <f t="shared" ref="V962:V964" si="196">N962-T962</f>
        <v>6409.6549999999997</v>
      </c>
      <c r="W962" s="103"/>
      <c r="X962" s="135"/>
      <c r="Y962" s="134"/>
      <c r="Z962" s="113">
        <f t="shared" si="192"/>
        <v>11</v>
      </c>
    </row>
    <row r="963" spans="1:26" s="102" customFormat="1" ht="14.25" customHeight="1" x14ac:dyDescent="0.25">
      <c r="A963" s="96"/>
      <c r="B963" s="97" t="s">
        <v>2694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2693</v>
      </c>
      <c r="M963" s="96" t="s">
        <v>624</v>
      </c>
      <c r="N963" s="30">
        <v>7056.4</v>
      </c>
      <c r="O963" s="101"/>
      <c r="Q963" s="102">
        <v>10</v>
      </c>
      <c r="R963" s="30">
        <f t="shared" si="193"/>
        <v>58.794999999999995</v>
      </c>
      <c r="S963" s="5">
        <v>117.58999999999999</v>
      </c>
      <c r="T963" s="312">
        <f t="shared" si="194"/>
        <v>646.74499999999989</v>
      </c>
      <c r="U963" s="15">
        <f t="shared" si="195"/>
        <v>529.15499999999986</v>
      </c>
      <c r="V963" s="134">
        <f t="shared" si="196"/>
        <v>6409.6549999999997</v>
      </c>
      <c r="W963" s="103"/>
      <c r="X963" s="135"/>
      <c r="Y963" s="134"/>
      <c r="Z963" s="113">
        <f t="shared" si="192"/>
        <v>11</v>
      </c>
    </row>
    <row r="964" spans="1:26" s="102" customFormat="1" ht="14.25" customHeight="1" x14ac:dyDescent="0.25">
      <c r="A964" s="96"/>
      <c r="B964" s="97" t="s">
        <v>2694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2693</v>
      </c>
      <c r="M964" s="96" t="s">
        <v>624</v>
      </c>
      <c r="N964" s="30">
        <v>7056.4</v>
      </c>
      <c r="O964" s="101"/>
      <c r="Q964" s="102">
        <v>10</v>
      </c>
      <c r="R964" s="30">
        <f t="shared" si="193"/>
        <v>58.794999999999995</v>
      </c>
      <c r="S964" s="5">
        <v>117.58999999999999</v>
      </c>
      <c r="T964" s="312">
        <f t="shared" si="194"/>
        <v>646.74499999999989</v>
      </c>
      <c r="U964" s="15">
        <f t="shared" si="195"/>
        <v>529.15499999999986</v>
      </c>
      <c r="V964" s="134">
        <f t="shared" si="196"/>
        <v>6409.6549999999997</v>
      </c>
      <c r="W964" s="103"/>
      <c r="X964" s="135"/>
      <c r="Y964" s="134"/>
      <c r="Z964" s="113">
        <f t="shared" si="192"/>
        <v>11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2695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2656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7">(((N966)-1)/10)/12</f>
        <v>60.731629625000004</v>
      </c>
      <c r="S966" s="5">
        <v>121.46325925000001</v>
      </c>
      <c r="T966" s="312">
        <f t="shared" ref="T966:T969" si="198">Z966*R966</f>
        <v>668.04792587500003</v>
      </c>
      <c r="U966" s="15">
        <f t="shared" ref="U966:U969" si="199">T966-S966</f>
        <v>546.58466662500007</v>
      </c>
      <c r="V966" s="134">
        <f t="shared" ref="V966:V969" si="200">N966-T966</f>
        <v>6620.7476291249995</v>
      </c>
      <c r="W966" s="103"/>
      <c r="X966" s="135"/>
      <c r="Y966" s="134"/>
      <c r="Z966" s="113">
        <f>IF((DATEDIF(G966,Z$4,"m"))&gt;=120,120,(DATEDIF(G966,Z$4,"m")))</f>
        <v>11</v>
      </c>
    </row>
    <row r="967" spans="1:26" s="102" customFormat="1" ht="14.25" customHeight="1" x14ac:dyDescent="0.25">
      <c r="A967" s="96"/>
      <c r="B967" s="97" t="s">
        <v>2695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2656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7"/>
        <v>60.731629625000004</v>
      </c>
      <c r="S967" s="5">
        <v>121.46325925000001</v>
      </c>
      <c r="T967" s="312">
        <f t="shared" si="198"/>
        <v>668.04792587500003</v>
      </c>
      <c r="U967" s="15">
        <f t="shared" si="199"/>
        <v>546.58466662500007</v>
      </c>
      <c r="V967" s="134">
        <f t="shared" si="200"/>
        <v>6620.7476291249995</v>
      </c>
      <c r="W967" s="103"/>
      <c r="X967" s="135"/>
      <c r="Y967" s="134"/>
      <c r="Z967" s="113">
        <f>IF((DATEDIF(G967,Z$4,"m"))&gt;=120,120,(DATEDIF(G967,Z$4,"m")))</f>
        <v>11</v>
      </c>
    </row>
    <row r="968" spans="1:26" s="102" customFormat="1" ht="14.25" customHeight="1" x14ac:dyDescent="0.25">
      <c r="A968" s="96"/>
      <c r="B968" s="97" t="s">
        <v>2694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2696</v>
      </c>
      <c r="M968" s="96" t="s">
        <v>624</v>
      </c>
      <c r="N968" s="30">
        <v>6136</v>
      </c>
      <c r="O968" s="101"/>
      <c r="Q968" s="102">
        <v>10</v>
      </c>
      <c r="R968" s="30">
        <f t="shared" si="197"/>
        <v>51.125</v>
      </c>
      <c r="S968" s="5">
        <v>102.25</v>
      </c>
      <c r="T968" s="312">
        <f t="shared" si="198"/>
        <v>562.375</v>
      </c>
      <c r="U968" s="15">
        <f t="shared" si="199"/>
        <v>460.125</v>
      </c>
      <c r="V968" s="134">
        <f t="shared" si="200"/>
        <v>5573.625</v>
      </c>
      <c r="W968" s="103"/>
      <c r="X968" s="135"/>
      <c r="Y968" s="134"/>
      <c r="Z968" s="113">
        <f>IF((DATEDIF(G968,Z$4,"m"))&gt;=120,120,(DATEDIF(G968,Z$4,"m")))</f>
        <v>11</v>
      </c>
    </row>
    <row r="969" spans="1:26" s="102" customFormat="1" ht="14.25" customHeight="1" x14ac:dyDescent="0.25">
      <c r="A969" s="96"/>
      <c r="B969" s="97" t="s">
        <v>2651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2696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7"/>
        <v>40.111666666666665</v>
      </c>
      <c r="S969" s="5">
        <v>80.223333333333329</v>
      </c>
      <c r="T969" s="312">
        <f t="shared" si="198"/>
        <v>441.2283333333333</v>
      </c>
      <c r="U969" s="15">
        <f t="shared" si="199"/>
        <v>361.005</v>
      </c>
      <c r="V969" s="134">
        <f t="shared" si="200"/>
        <v>4373.1716666666662</v>
      </c>
      <c r="W969" s="103"/>
      <c r="X969" s="135"/>
      <c r="Y969" s="134"/>
      <c r="Z969" s="113">
        <f>IF((DATEDIF(G969,Z$4,"m"))&gt;=120,120,(DATEDIF(G969,Z$4,"m")))</f>
        <v>11</v>
      </c>
    </row>
    <row r="970" spans="1:26" x14ac:dyDescent="0.25">
      <c r="B970" s="104" t="s">
        <v>2692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6349.8775184166661</v>
      </c>
      <c r="U970" s="108">
        <f>SUBTOTAL(9,U958:U969)</f>
        <v>5195.3543332499994</v>
      </c>
      <c r="V970" s="108">
        <f>SUBTOTAL(9,V958:V969)</f>
        <v>62932.513591583331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2509</v>
      </c>
      <c r="C974" s="96" t="s">
        <v>2510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2713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201">(((N974)-1)/10)/12</f>
        <v>193.51166666666668</v>
      </c>
      <c r="S974" s="5">
        <v>193.51166666666668</v>
      </c>
      <c r="T974" s="312">
        <f t="shared" ref="T974:T975" si="202">Z974*R974</f>
        <v>1935.1166666666668</v>
      </c>
      <c r="U974" s="15">
        <f>T974-S974</f>
        <v>1741.605</v>
      </c>
      <c r="V974" s="134">
        <f t="shared" ref="V974:V975" si="203">N974-T974</f>
        <v>21287.283333333333</v>
      </c>
      <c r="W974" s="103" t="s">
        <v>2078</v>
      </c>
      <c r="X974" s="135"/>
      <c r="Y974" s="134"/>
      <c r="Z974" s="113">
        <f t="shared" ref="Z974:Z992" si="204">IF((DATEDIF(G974,Z$4,"m"))&gt;=120,120,(DATEDIF(G974,Z$4,"m")))</f>
        <v>10</v>
      </c>
    </row>
    <row r="975" spans="1:26" s="102" customFormat="1" ht="14.25" customHeight="1" x14ac:dyDescent="0.25">
      <c r="A975" s="96"/>
      <c r="B975" s="97" t="s">
        <v>2651</v>
      </c>
      <c r="C975" s="96" t="s">
        <v>2714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2713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201"/>
        <v>40.111666666666665</v>
      </c>
      <c r="S975" s="5">
        <v>40.111666666666665</v>
      </c>
      <c r="T975" s="312">
        <f t="shared" si="202"/>
        <v>401.11666666666667</v>
      </c>
      <c r="U975" s="15">
        <f t="shared" ref="U975" si="205">T975-S975</f>
        <v>361.005</v>
      </c>
      <c r="V975" s="134">
        <f t="shared" si="203"/>
        <v>4413.2833333333328</v>
      </c>
      <c r="W975" s="103"/>
      <c r="X975" s="135"/>
      <c r="Y975" s="134"/>
      <c r="Z975" s="113">
        <f t="shared" si="204"/>
        <v>10</v>
      </c>
    </row>
    <row r="976" spans="1:26" s="102" customFormat="1" ht="14.25" customHeight="1" x14ac:dyDescent="0.25">
      <c r="A976" s="96"/>
      <c r="B976" s="97" t="s">
        <v>2651</v>
      </c>
      <c r="C976" s="96" t="s">
        <v>2714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2713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6">(((N976)-1)/10)/12</f>
        <v>40.111666666666665</v>
      </c>
      <c r="S976" s="5">
        <v>40.111666666666665</v>
      </c>
      <c r="T976" s="312">
        <f t="shared" ref="T976:T977" si="207">Z976*R976</f>
        <v>401.11666666666667</v>
      </c>
      <c r="U976" s="15">
        <f t="shared" ref="U976:U977" si="208">T976-S976</f>
        <v>361.005</v>
      </c>
      <c r="V976" s="134">
        <f t="shared" ref="V976:V977" si="209">N976-T976</f>
        <v>4413.2833333333328</v>
      </c>
      <c r="W976" s="103"/>
      <c r="X976" s="135"/>
      <c r="Y976" s="134"/>
      <c r="Z976" s="113">
        <f t="shared" si="204"/>
        <v>10</v>
      </c>
    </row>
    <row r="977" spans="1:26" s="102" customFormat="1" ht="14.25" customHeight="1" x14ac:dyDescent="0.25">
      <c r="A977" s="96"/>
      <c r="B977" s="97" t="s">
        <v>2651</v>
      </c>
      <c r="C977" s="96" t="s">
        <v>2714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2713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6"/>
        <v>40.111666666666665</v>
      </c>
      <c r="S977" s="5">
        <v>40.111666666666665</v>
      </c>
      <c r="T977" s="312">
        <f t="shared" si="207"/>
        <v>401.11666666666667</v>
      </c>
      <c r="U977" s="15">
        <f t="shared" si="208"/>
        <v>361.005</v>
      </c>
      <c r="V977" s="134">
        <f t="shared" si="209"/>
        <v>4413.2833333333328</v>
      </c>
      <c r="W977" s="103"/>
      <c r="X977" s="135"/>
      <c r="Y977" s="134"/>
      <c r="Z977" s="113">
        <f t="shared" si="204"/>
        <v>10</v>
      </c>
    </row>
    <row r="978" spans="1:26" s="102" customFormat="1" ht="14.25" customHeight="1" x14ac:dyDescent="0.25">
      <c r="A978" s="96"/>
      <c r="B978" s="97" t="s">
        <v>2694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2713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10">(((N978)-1)/10)/12</f>
        <v>58.794999999999995</v>
      </c>
      <c r="S978" s="5">
        <v>58.794999999999995</v>
      </c>
      <c r="T978" s="312">
        <f t="shared" ref="T978" si="211">Z978*R978</f>
        <v>587.94999999999993</v>
      </c>
      <c r="U978" s="15">
        <f t="shared" ref="U978" si="212">T978-S978</f>
        <v>529.15499999999997</v>
      </c>
      <c r="V978" s="134">
        <f t="shared" ref="V978" si="213">N978-T978</f>
        <v>6468.45</v>
      </c>
      <c r="W978" s="103"/>
      <c r="X978" s="135"/>
      <c r="Y978" s="134"/>
      <c r="Z978" s="113">
        <f t="shared" si="204"/>
        <v>10</v>
      </c>
    </row>
    <row r="979" spans="1:26" s="102" customFormat="1" ht="14.25" customHeight="1" x14ac:dyDescent="0.25">
      <c r="A979" s="96"/>
      <c r="B979" s="97" t="s">
        <v>2694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2713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14">(((N979)-1)/10)/12</f>
        <v>58.794999999999995</v>
      </c>
      <c r="S979" s="5">
        <v>58.794999999999995</v>
      </c>
      <c r="T979" s="312">
        <f t="shared" ref="T979:T992" si="215">Z979*R979</f>
        <v>587.94999999999993</v>
      </c>
      <c r="U979" s="15">
        <f t="shared" ref="U979:U992" si="216">T979-S979</f>
        <v>529.15499999999997</v>
      </c>
      <c r="V979" s="134">
        <f t="shared" ref="V979:V992" si="217">N979-T979</f>
        <v>6468.45</v>
      </c>
      <c r="W979" s="103"/>
      <c r="X979" s="135"/>
      <c r="Y979" s="134"/>
      <c r="Z979" s="113">
        <f t="shared" si="204"/>
        <v>10</v>
      </c>
    </row>
    <row r="980" spans="1:26" s="102" customFormat="1" ht="14.25" customHeight="1" x14ac:dyDescent="0.25">
      <c r="A980" s="96"/>
      <c r="B980" s="97" t="s">
        <v>2694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2713</v>
      </c>
      <c r="M980" s="96" t="s">
        <v>624</v>
      </c>
      <c r="N980" s="30">
        <v>7056.4</v>
      </c>
      <c r="O980" s="101"/>
      <c r="Q980" s="102">
        <v>10</v>
      </c>
      <c r="R980" s="30">
        <f t="shared" si="214"/>
        <v>58.794999999999995</v>
      </c>
      <c r="S980" s="5">
        <v>58.794999999999995</v>
      </c>
      <c r="T980" s="312">
        <f t="shared" si="215"/>
        <v>587.94999999999993</v>
      </c>
      <c r="U980" s="15">
        <f t="shared" si="216"/>
        <v>529.15499999999997</v>
      </c>
      <c r="V980" s="134">
        <f t="shared" si="217"/>
        <v>6468.45</v>
      </c>
      <c r="W980" s="103"/>
      <c r="X980" s="135"/>
      <c r="Y980" s="134"/>
      <c r="Z980" s="113">
        <f t="shared" si="204"/>
        <v>10</v>
      </c>
    </row>
    <row r="981" spans="1:26" s="102" customFormat="1" ht="14.25" customHeight="1" x14ac:dyDescent="0.25">
      <c r="A981" s="96"/>
      <c r="B981" s="97" t="s">
        <v>2694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2713</v>
      </c>
      <c r="M981" s="96" t="s">
        <v>624</v>
      </c>
      <c r="N981" s="30">
        <v>7056.4</v>
      </c>
      <c r="O981" s="101"/>
      <c r="Q981" s="102">
        <v>10</v>
      </c>
      <c r="R981" s="30">
        <f t="shared" si="214"/>
        <v>58.794999999999995</v>
      </c>
      <c r="S981" s="5">
        <v>58.794999999999995</v>
      </c>
      <c r="T981" s="312">
        <f t="shared" si="215"/>
        <v>587.94999999999993</v>
      </c>
      <c r="U981" s="15">
        <f t="shared" si="216"/>
        <v>529.15499999999997</v>
      </c>
      <c r="V981" s="134">
        <f t="shared" si="217"/>
        <v>6468.45</v>
      </c>
      <c r="W981" s="103"/>
      <c r="X981" s="135"/>
      <c r="Y981" s="134"/>
      <c r="Z981" s="113">
        <f t="shared" si="204"/>
        <v>10</v>
      </c>
    </row>
    <row r="982" spans="1:26" s="102" customFormat="1" ht="14.25" customHeight="1" x14ac:dyDescent="0.25">
      <c r="A982" s="96"/>
      <c r="B982" s="97" t="s">
        <v>2694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2713</v>
      </c>
      <c r="M982" s="96" t="s">
        <v>624</v>
      </c>
      <c r="N982" s="30">
        <v>7056.4</v>
      </c>
      <c r="O982" s="101"/>
      <c r="Q982" s="102">
        <v>10</v>
      </c>
      <c r="R982" s="30">
        <f t="shared" si="214"/>
        <v>58.794999999999995</v>
      </c>
      <c r="S982" s="5">
        <v>58.794999999999995</v>
      </c>
      <c r="T982" s="312">
        <f t="shared" si="215"/>
        <v>587.94999999999993</v>
      </c>
      <c r="U982" s="15">
        <f t="shared" si="216"/>
        <v>529.15499999999997</v>
      </c>
      <c r="V982" s="134">
        <f t="shared" si="217"/>
        <v>6468.45</v>
      </c>
      <c r="W982" s="103"/>
      <c r="X982" s="135"/>
      <c r="Y982" s="134"/>
      <c r="Z982" s="113">
        <f t="shared" si="204"/>
        <v>10</v>
      </c>
    </row>
    <row r="983" spans="1:26" s="102" customFormat="1" ht="14.25" customHeight="1" x14ac:dyDescent="0.25">
      <c r="A983" s="96"/>
      <c r="B983" s="97" t="s">
        <v>2694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2713</v>
      </c>
      <c r="M983" s="96" t="s">
        <v>624</v>
      </c>
      <c r="N983" s="30">
        <v>7056.4</v>
      </c>
      <c r="O983" s="101"/>
      <c r="Q983" s="102">
        <v>10</v>
      </c>
      <c r="R983" s="30">
        <f t="shared" si="214"/>
        <v>58.794999999999995</v>
      </c>
      <c r="S983" s="5">
        <v>58.794999999999995</v>
      </c>
      <c r="T983" s="312">
        <f t="shared" si="215"/>
        <v>587.94999999999993</v>
      </c>
      <c r="U983" s="15">
        <f t="shared" si="216"/>
        <v>529.15499999999997</v>
      </c>
      <c r="V983" s="134">
        <f t="shared" si="217"/>
        <v>6468.45</v>
      </c>
      <c r="W983" s="103"/>
      <c r="X983" s="135"/>
      <c r="Y983" s="134"/>
      <c r="Z983" s="113">
        <f t="shared" si="204"/>
        <v>10</v>
      </c>
    </row>
    <row r="984" spans="1:26" s="102" customFormat="1" ht="14.25" customHeight="1" x14ac:dyDescent="0.25">
      <c r="A984" s="96"/>
      <c r="B984" s="97" t="s">
        <v>2717</v>
      </c>
      <c r="C984" s="96" t="s">
        <v>2716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2713</v>
      </c>
      <c r="M984" s="96" t="s">
        <v>624</v>
      </c>
      <c r="N984" s="30">
        <v>4904.08</v>
      </c>
      <c r="O984" s="101"/>
      <c r="Q984" s="102">
        <v>10</v>
      </c>
      <c r="R984" s="30">
        <f t="shared" si="214"/>
        <v>40.859000000000002</v>
      </c>
      <c r="S984" s="5">
        <v>40.859000000000002</v>
      </c>
      <c r="T984" s="312">
        <f t="shared" si="215"/>
        <v>408.59000000000003</v>
      </c>
      <c r="U984" s="15">
        <f t="shared" si="216"/>
        <v>367.73100000000005</v>
      </c>
      <c r="V984" s="134">
        <f t="shared" si="217"/>
        <v>4495.49</v>
      </c>
      <c r="W984" s="103" t="s">
        <v>2078</v>
      </c>
      <c r="X984" s="135"/>
      <c r="Y984" s="134"/>
      <c r="Z984" s="113">
        <f t="shared" si="204"/>
        <v>10</v>
      </c>
    </row>
    <row r="985" spans="1:26" x14ac:dyDescent="0.25">
      <c r="B985" s="97" t="s">
        <v>2592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2713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14"/>
        <v>15.017000000000001</v>
      </c>
      <c r="S985" s="5">
        <v>15.017000000000001</v>
      </c>
      <c r="T985" s="312">
        <f t="shared" si="215"/>
        <v>150.17000000000002</v>
      </c>
      <c r="U985" s="15">
        <f t="shared" si="216"/>
        <v>135.15300000000002</v>
      </c>
      <c r="V985" s="134">
        <f t="shared" si="217"/>
        <v>1652.87</v>
      </c>
      <c r="W985" s="103" t="s">
        <v>2078</v>
      </c>
      <c r="X985" s="135"/>
      <c r="Y985" s="134"/>
      <c r="Z985" s="113">
        <f t="shared" si="204"/>
        <v>10</v>
      </c>
    </row>
    <row r="986" spans="1:26" x14ac:dyDescent="0.25">
      <c r="B986" s="97" t="s">
        <v>2593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2713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14"/>
        <v>32.638333333333328</v>
      </c>
      <c r="S986" s="5">
        <v>32.638333333333328</v>
      </c>
      <c r="T986" s="312">
        <f t="shared" si="215"/>
        <v>326.38333333333327</v>
      </c>
      <c r="U986" s="15">
        <f t="shared" si="216"/>
        <v>293.74499999999995</v>
      </c>
      <c r="V986" s="134">
        <f t="shared" si="217"/>
        <v>3591.2166666666667</v>
      </c>
      <c r="W986" s="103" t="s">
        <v>2078</v>
      </c>
      <c r="X986" s="135"/>
      <c r="Y986" s="134"/>
      <c r="Z986" s="113">
        <f t="shared" si="204"/>
        <v>10</v>
      </c>
    </row>
    <row r="987" spans="1:26" s="102" customFormat="1" ht="14.25" customHeight="1" x14ac:dyDescent="0.25">
      <c r="A987" s="96"/>
      <c r="B987" s="97" t="s">
        <v>2654</v>
      </c>
      <c r="C987" s="96"/>
      <c r="D987" s="96" t="s">
        <v>2655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2713</v>
      </c>
      <c r="M987" s="96" t="s">
        <v>624</v>
      </c>
      <c r="N987" s="30">
        <v>8722.56</v>
      </c>
      <c r="O987" s="101"/>
      <c r="Q987" s="102">
        <v>10</v>
      </c>
      <c r="R987" s="30">
        <f t="shared" si="214"/>
        <v>72.679666666666662</v>
      </c>
      <c r="S987" s="5">
        <v>72.679666666666662</v>
      </c>
      <c r="T987" s="312">
        <f t="shared" si="215"/>
        <v>726.79666666666662</v>
      </c>
      <c r="U987" s="15">
        <f t="shared" si="216"/>
        <v>654.11699999999996</v>
      </c>
      <c r="V987" s="134">
        <f t="shared" si="217"/>
        <v>7995.7633333333324</v>
      </c>
      <c r="W987" s="103"/>
      <c r="X987" s="135"/>
      <c r="Y987" s="134"/>
      <c r="Z987" s="113">
        <f t="shared" si="204"/>
        <v>10</v>
      </c>
    </row>
    <row r="988" spans="1:26" s="102" customFormat="1" ht="14.25" customHeight="1" x14ac:dyDescent="0.25">
      <c r="A988" s="96"/>
      <c r="B988" s="97" t="s">
        <v>2654</v>
      </c>
      <c r="C988" s="96"/>
      <c r="D988" s="96" t="s">
        <v>2655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2713</v>
      </c>
      <c r="M988" s="96" t="s">
        <v>624</v>
      </c>
      <c r="N988" s="30">
        <v>8722.56</v>
      </c>
      <c r="O988" s="101"/>
      <c r="Q988" s="102">
        <v>10</v>
      </c>
      <c r="R988" s="30">
        <f t="shared" si="214"/>
        <v>72.679666666666662</v>
      </c>
      <c r="S988" s="5">
        <v>72.679666666666662</v>
      </c>
      <c r="T988" s="312">
        <f t="shared" si="215"/>
        <v>726.79666666666662</v>
      </c>
      <c r="U988" s="15">
        <f t="shared" si="216"/>
        <v>654.11699999999996</v>
      </c>
      <c r="V988" s="134">
        <f t="shared" si="217"/>
        <v>7995.7633333333324</v>
      </c>
      <c r="W988" s="103"/>
      <c r="X988" s="135"/>
      <c r="Y988" s="134"/>
      <c r="Z988" s="113">
        <f t="shared" si="204"/>
        <v>10</v>
      </c>
    </row>
    <row r="989" spans="1:26" s="102" customFormat="1" ht="14.25" customHeight="1" x14ac:dyDescent="0.25">
      <c r="A989" s="96"/>
      <c r="B989" s="97" t="s">
        <v>2654</v>
      </c>
      <c r="C989" s="96"/>
      <c r="D989" s="96" t="s">
        <v>2655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2713</v>
      </c>
      <c r="M989" s="96" t="s">
        <v>624</v>
      </c>
      <c r="N989" s="30">
        <v>8722.56</v>
      </c>
      <c r="O989" s="101"/>
      <c r="Q989" s="102">
        <v>10</v>
      </c>
      <c r="R989" s="30">
        <f t="shared" si="214"/>
        <v>72.679666666666662</v>
      </c>
      <c r="S989" s="5">
        <v>72.679666666666662</v>
      </c>
      <c r="T989" s="312">
        <f t="shared" si="215"/>
        <v>726.79666666666662</v>
      </c>
      <c r="U989" s="15">
        <f t="shared" si="216"/>
        <v>654.11699999999996</v>
      </c>
      <c r="V989" s="134">
        <f t="shared" si="217"/>
        <v>7995.7633333333324</v>
      </c>
      <c r="W989" s="103"/>
      <c r="X989" s="135"/>
      <c r="Y989" s="134"/>
      <c r="Z989" s="113">
        <f t="shared" si="204"/>
        <v>10</v>
      </c>
    </row>
    <row r="990" spans="1:26" s="102" customFormat="1" ht="14.25" customHeight="1" x14ac:dyDescent="0.25">
      <c r="A990" s="96"/>
      <c r="B990" s="97" t="s">
        <v>2654</v>
      </c>
      <c r="C990" s="96"/>
      <c r="D990" s="96" t="s">
        <v>2655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2713</v>
      </c>
      <c r="M990" s="96" t="s">
        <v>624</v>
      </c>
      <c r="N990" s="30">
        <v>8722.56</v>
      </c>
      <c r="O990" s="101"/>
      <c r="Q990" s="102">
        <v>10</v>
      </c>
      <c r="R990" s="30">
        <f t="shared" si="214"/>
        <v>72.679666666666662</v>
      </c>
      <c r="S990" s="5">
        <v>72.679666666666662</v>
      </c>
      <c r="T990" s="312">
        <f t="shared" si="215"/>
        <v>726.79666666666662</v>
      </c>
      <c r="U990" s="15">
        <f t="shared" si="216"/>
        <v>654.11699999999996</v>
      </c>
      <c r="V990" s="134">
        <f t="shared" si="217"/>
        <v>7995.7633333333324</v>
      </c>
      <c r="W990" s="103"/>
      <c r="X990" s="135"/>
      <c r="Y990" s="134"/>
      <c r="Z990" s="113">
        <f t="shared" si="204"/>
        <v>10</v>
      </c>
    </row>
    <row r="991" spans="1:26" s="102" customFormat="1" ht="14.25" customHeight="1" x14ac:dyDescent="0.25">
      <c r="A991" s="96"/>
      <c r="B991" s="97" t="s">
        <v>2654</v>
      </c>
      <c r="C991" s="96"/>
      <c r="D991" s="96" t="s">
        <v>2655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2713</v>
      </c>
      <c r="M991" s="96" t="s">
        <v>624</v>
      </c>
      <c r="N991" s="30">
        <v>8722.56</v>
      </c>
      <c r="O991" s="101"/>
      <c r="Q991" s="102">
        <v>10</v>
      </c>
      <c r="R991" s="30">
        <f t="shared" si="214"/>
        <v>72.679666666666662</v>
      </c>
      <c r="S991" s="5">
        <v>72.679666666666662</v>
      </c>
      <c r="T991" s="312">
        <f t="shared" si="215"/>
        <v>726.79666666666662</v>
      </c>
      <c r="U991" s="15">
        <f t="shared" si="216"/>
        <v>654.11699999999996</v>
      </c>
      <c r="V991" s="134">
        <f t="shared" si="217"/>
        <v>7995.7633333333324</v>
      </c>
      <c r="W991" s="103"/>
      <c r="X991" s="135"/>
      <c r="Y991" s="134"/>
      <c r="Z991" s="113">
        <f t="shared" si="204"/>
        <v>10</v>
      </c>
    </row>
    <row r="992" spans="1:26" s="102" customFormat="1" ht="14.25" customHeight="1" x14ac:dyDescent="0.25">
      <c r="A992" s="96"/>
      <c r="B992" s="97" t="s">
        <v>2654</v>
      </c>
      <c r="C992" s="96"/>
      <c r="D992" s="96" t="s">
        <v>2655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2713</v>
      </c>
      <c r="M992" s="96" t="s">
        <v>624</v>
      </c>
      <c r="N992" s="30">
        <v>8722.56</v>
      </c>
      <c r="O992" s="101"/>
      <c r="Q992" s="102">
        <v>10</v>
      </c>
      <c r="R992" s="30">
        <f t="shared" si="214"/>
        <v>72.679666666666662</v>
      </c>
      <c r="S992" s="5">
        <v>72.679666666666662</v>
      </c>
      <c r="T992" s="312">
        <f t="shared" si="215"/>
        <v>726.79666666666662</v>
      </c>
      <c r="U992" s="15">
        <f t="shared" si="216"/>
        <v>654.11699999999996</v>
      </c>
      <c r="V992" s="134">
        <f t="shared" si="217"/>
        <v>7995.7633333333324</v>
      </c>
      <c r="W992" s="103"/>
      <c r="X992" s="135"/>
      <c r="Y992" s="134"/>
      <c r="Z992" s="113">
        <f t="shared" si="204"/>
        <v>10</v>
      </c>
    </row>
    <row r="993" spans="1:26" x14ac:dyDescent="0.25">
      <c r="B993" s="104" t="s">
        <v>2718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11912.090000000002</v>
      </c>
      <c r="U993" s="108">
        <f t="shared" ref="U993:V993" si="218">SUM(U974:U992)</f>
        <v>10720.880999999999</v>
      </c>
      <c r="V993" s="108">
        <f t="shared" si="218"/>
        <v>131051.98999999999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/>
      <c r="B995" s="110"/>
      <c r="N995" s="420"/>
      <c r="O995" s="420"/>
      <c r="P995" s="420"/>
      <c r="Q995" s="102"/>
      <c r="R995" s="420"/>
      <c r="S995" s="420"/>
      <c r="T995" s="420"/>
      <c r="U995" s="420"/>
      <c r="V995" s="420"/>
      <c r="Z995" s="113"/>
    </row>
    <row r="996" spans="1:26" x14ac:dyDescent="0.25">
      <c r="A996" s="104" t="s">
        <v>2640</v>
      </c>
      <c r="B996" s="110"/>
      <c r="N996" s="114">
        <f>+N932+N935+N948+N951+N956+N970+N993</f>
        <v>363998.92111</v>
      </c>
      <c r="O996" s="420"/>
      <c r="P996" s="420"/>
      <c r="Q996" s="102"/>
      <c r="R996" s="114">
        <f>+R932+R935+R948+R951+R970+R956+R993</f>
        <v>3032.932675916667</v>
      </c>
      <c r="S996" s="114">
        <v>10077.346685166667</v>
      </c>
      <c r="T996" s="114">
        <f>+T932+T935+T948+T951+T970+T956+T993</f>
        <v>37373.740768416668</v>
      </c>
      <c r="U996" s="114">
        <f>+U932+U935+U948+U951+U970+U956+U993</f>
        <v>27296.394083250001</v>
      </c>
      <c r="V996" s="114">
        <f>+V932+V935+V948+V951+V970+V956+V993</f>
        <v>326625.18034158333</v>
      </c>
      <c r="Z996" s="113"/>
    </row>
    <row r="997" spans="1:26" x14ac:dyDescent="0.25">
      <c r="A997" s="104"/>
      <c r="B997" s="110"/>
      <c r="N997" s="420"/>
      <c r="O997" s="420"/>
      <c r="P997" s="420"/>
      <c r="Q997" s="102"/>
      <c r="R997" s="420"/>
      <c r="S997" s="420"/>
      <c r="T997" s="420"/>
      <c r="U997" s="420"/>
      <c r="V997" s="420"/>
      <c r="Z997" s="113"/>
    </row>
    <row r="998" spans="1:26" x14ac:dyDescent="0.25">
      <c r="A998" s="104"/>
      <c r="B998" s="110"/>
      <c r="N998" s="420"/>
      <c r="O998" s="420"/>
      <c r="P998" s="420"/>
      <c r="Q998" s="102"/>
      <c r="R998" s="420"/>
      <c r="S998" s="420"/>
      <c r="T998" s="420"/>
      <c r="U998" s="420"/>
      <c r="V998" s="420"/>
      <c r="Z998" s="113"/>
    </row>
    <row r="999" spans="1:26" x14ac:dyDescent="0.25">
      <c r="B999" s="104"/>
      <c r="M999" s="302"/>
      <c r="N999" s="296"/>
      <c r="O999" s="101"/>
      <c r="P999" s="102"/>
      <c r="Q999" s="281"/>
      <c r="R999" s="297"/>
      <c r="S999" s="297"/>
      <c r="T999" s="297"/>
      <c r="U999" s="297"/>
      <c r="V999" s="297"/>
      <c r="Z999" s="113"/>
    </row>
    <row r="1000" spans="1:26" s="294" customFormat="1" ht="16.5" thickBot="1" x14ac:dyDescent="0.3">
      <c r="A1000" s="22" t="s">
        <v>2770</v>
      </c>
      <c r="B1000" s="303"/>
      <c r="C1000" s="303"/>
      <c r="D1000" s="303"/>
      <c r="E1000" s="303"/>
      <c r="F1000" s="303"/>
      <c r="G1000" s="303"/>
      <c r="H1000" s="304"/>
      <c r="I1000" s="304"/>
      <c r="J1000" s="305"/>
      <c r="K1000" s="303"/>
      <c r="L1000" s="306"/>
      <c r="M1000" s="303"/>
      <c r="N1000" s="293">
        <f>+N893+N928+N996</f>
        <v>9367820.1305548176</v>
      </c>
      <c r="O1000" s="296"/>
      <c r="P1000" s="296"/>
      <c r="Q1000" s="296"/>
      <c r="R1000" s="293">
        <f>+R893+R928+R996</f>
        <v>71492.993076845698</v>
      </c>
      <c r="S1000" s="293">
        <v>6383698.89783742</v>
      </c>
      <c r="T1000" s="293">
        <f>+T893+T928+T996</f>
        <v>6663608.7795262262</v>
      </c>
      <c r="U1000" s="293">
        <f>+U893+U928+U996</f>
        <v>453935.96810827812</v>
      </c>
      <c r="V1000" s="293">
        <f>+V893+V928+V996</f>
        <v>2704211.35102859</v>
      </c>
      <c r="Z1000" s="113"/>
    </row>
    <row r="1001" spans="1:26" ht="16.5" thickTop="1" x14ac:dyDescent="0.25"/>
    <row r="1002" spans="1:26" x14ac:dyDescent="0.25">
      <c r="N1002" s="30"/>
    </row>
  </sheetData>
  <sheetProtection sort="0" autoFilter="0"/>
  <autoFilter ref="A6:Z699">
    <filterColumn colId="1">
      <filters>
        <filter val="Butaca de visitas ,tela,base fija, importada,color azul"/>
        <filter val="Panel para estaciones, en ela azul, bordes gris."/>
        <filter val="Set  Prisma de cuatro (4) personas plástico azul, estructura plateada con largo de 84&quot;."/>
        <filter val="Silla de espera para visita, tapizada con brazos  azul."/>
        <filter val="Silla de espera para visita, tapizada con brazos azul."/>
        <filter val="Silla de Visita Mod. En Tela Color Azul tubo de Aluminio,importada"/>
        <filter val="Silla de Visita Mod. En Tela Color Azul tubo de Aluminio,importada 506"/>
        <filter val="Silla de Visita Mod. En Tela Color Azul tubo de Aluminio,importada 508"/>
        <filter val="Silla de Visita Mod. En Tela Color Azul tubo de Aluminio,importada 536"/>
        <filter val="Silla de Visita Mod. En Tela Color Azul tubo de Aluminio,importada 537"/>
        <filter val="Silla de Visita Mod. En Tela Color Azul tubo de Aluminio,importada 538"/>
        <filter val="Silla Secretarial Mod. En  Tela Azul,Sistema de contacto Permanente"/>
        <filter val="Silla Secretarial Mod. En  Tela Azul,Sistema de contacto Permanente eq. Of. 517"/>
        <filter val="Silla Secretarial Mod. En  Tela Azul,Sistema de contacto Permanente eq. Of. 518"/>
        <filter val="Sillas sin Brazos Mod. Tubo Cromado,Asiento y Respaldo Plastico,Azul"/>
        <filter val="Sillon Ejecutivo Mod. Tela Azul,Sistema Reclinable Importado"/>
        <filter val="Sillón ejecutivo mod.fly tapizado en piel azul"/>
        <filter val="Sillón Gerencial Tela Azul con Brazos ajustables Victoria"/>
        <filter val="Sillón Gerencial Tela Azul Marino,Sist.Reclinable,Importado"/>
        <filter val="Sofá para 2 personas en piel, color azul,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1"/>
  <sheetViews>
    <sheetView topLeftCell="F7" zoomScaleNormal="100" workbookViewId="0">
      <selection activeCell="N17" sqref="N17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2642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30 de Septiembre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43008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Septiembre 2017</v>
      </c>
      <c r="T7" s="10" t="str">
        <f>+'Camaras Fotograficas y de Video'!$T$6</f>
        <v>Deprec. a Registrar Septiembre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2631</v>
      </c>
      <c r="C8" s="40" t="s">
        <v>2632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2630</v>
      </c>
      <c r="M8" s="474" t="s">
        <v>1726</v>
      </c>
      <c r="N8" s="638">
        <v>12595</v>
      </c>
      <c r="P8" s="375">
        <v>10</v>
      </c>
      <c r="Q8" s="30">
        <f t="shared" ref="Q8:Q14" si="0">(((N8)-1)/10)/12</f>
        <v>104.95</v>
      </c>
      <c r="R8" s="5">
        <v>1154.45</v>
      </c>
      <c r="S8" s="312">
        <f t="shared" ref="S8:S14" si="1">Z8*Q8</f>
        <v>2099</v>
      </c>
      <c r="T8" s="15">
        <f t="shared" ref="T8:T14" si="2">S8-R8</f>
        <v>944.55</v>
      </c>
      <c r="U8" s="134">
        <f t="shared" ref="U8:U14" si="3">N8-S8</f>
        <v>10496</v>
      </c>
      <c r="X8" s="485">
        <f t="shared" ref="X8:X14" si="4">((2011-J8)*12)+(12-I8)+1</f>
        <v>31</v>
      </c>
      <c r="Y8" s="77"/>
      <c r="Z8" s="43">
        <f t="shared" ref="Z8:Z14" si="5">IF((DATEDIF(G8,Z$5,"m"))&gt;=60,60,(DATEDIF(G8,Z$5,"m")))</f>
        <v>20</v>
      </c>
    </row>
    <row r="9" spans="1:26" ht="19.5" customHeight="1" x14ac:dyDescent="0.25">
      <c r="A9" s="40"/>
      <c r="B9" s="40" t="s">
        <v>2707</v>
      </c>
      <c r="C9" s="40" t="s">
        <v>1104</v>
      </c>
      <c r="D9" s="40" t="s">
        <v>2703</v>
      </c>
      <c r="E9" s="40"/>
      <c r="F9" s="96" t="s">
        <v>2704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2705</v>
      </c>
      <c r="M9" s="474" t="s">
        <v>1726</v>
      </c>
      <c r="N9" s="638">
        <v>3994.99</v>
      </c>
      <c r="P9" s="375">
        <v>10</v>
      </c>
      <c r="Q9" s="30">
        <f t="shared" si="0"/>
        <v>33.283250000000002</v>
      </c>
      <c r="R9" s="5">
        <v>66.566500000000005</v>
      </c>
      <c r="S9" s="312">
        <f t="shared" si="1"/>
        <v>366.11575000000005</v>
      </c>
      <c r="T9" s="15">
        <f t="shared" si="2"/>
        <v>299.54925000000003</v>
      </c>
      <c r="U9" s="134">
        <f t="shared" si="3"/>
        <v>3628.8742499999998</v>
      </c>
      <c r="X9" s="485">
        <f t="shared" si="4"/>
        <v>31</v>
      </c>
      <c r="Y9" s="77"/>
      <c r="Z9" s="43">
        <f t="shared" si="5"/>
        <v>11</v>
      </c>
    </row>
    <row r="10" spans="1:26" ht="19.5" customHeight="1" x14ac:dyDescent="0.25">
      <c r="A10" s="40"/>
      <c r="B10" s="40" t="s">
        <v>2706</v>
      </c>
      <c r="C10" s="40" t="s">
        <v>1104</v>
      </c>
      <c r="D10" s="40" t="s">
        <v>2703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2708</v>
      </c>
      <c r="M10" s="474" t="s">
        <v>1726</v>
      </c>
      <c r="N10" s="638">
        <v>4650</v>
      </c>
      <c r="P10" s="375">
        <v>10</v>
      </c>
      <c r="Q10" s="30">
        <f t="shared" si="0"/>
        <v>38.741666666666667</v>
      </c>
      <c r="R10" s="5">
        <v>77.483333333333334</v>
      </c>
      <c r="S10" s="312">
        <f t="shared" si="1"/>
        <v>426.15833333333336</v>
      </c>
      <c r="T10" s="15">
        <f t="shared" si="2"/>
        <v>348.67500000000001</v>
      </c>
      <c r="U10" s="134">
        <f t="shared" si="3"/>
        <v>4223.8416666666662</v>
      </c>
      <c r="X10" s="485">
        <f t="shared" si="4"/>
        <v>31</v>
      </c>
      <c r="Y10" s="77"/>
      <c r="Z10" s="43">
        <f t="shared" si="5"/>
        <v>11</v>
      </c>
    </row>
    <row r="11" spans="1:26" ht="19.5" customHeight="1" x14ac:dyDescent="0.25">
      <c r="A11" s="40"/>
      <c r="B11" s="40" t="s">
        <v>2742</v>
      </c>
      <c r="C11" s="40" t="s">
        <v>2743</v>
      </c>
      <c r="D11" s="40" t="s">
        <v>2744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2745</v>
      </c>
      <c r="M11" s="474" t="s">
        <v>1726</v>
      </c>
      <c r="N11" s="638">
        <v>13695</v>
      </c>
      <c r="P11" s="375">
        <v>10</v>
      </c>
      <c r="Q11" s="30">
        <f t="shared" si="0"/>
        <v>114.11666666666667</v>
      </c>
      <c r="R11" s="5">
        <v>114.11666666666667</v>
      </c>
      <c r="S11" s="312">
        <f t="shared" si="1"/>
        <v>1141.1666666666667</v>
      </c>
      <c r="T11" s="15">
        <f t="shared" si="2"/>
        <v>1027.0500000000002</v>
      </c>
      <c r="U11" s="134">
        <f t="shared" si="3"/>
        <v>12553.833333333334</v>
      </c>
      <c r="X11" s="485">
        <f t="shared" si="4"/>
        <v>31</v>
      </c>
      <c r="Y11" s="77"/>
      <c r="Z11" s="43">
        <f t="shared" si="5"/>
        <v>10</v>
      </c>
    </row>
    <row r="12" spans="1:26" ht="19.5" customHeight="1" x14ac:dyDescent="0.25">
      <c r="A12" s="40"/>
      <c r="B12" s="40" t="s">
        <v>2774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2745</v>
      </c>
      <c r="M12" s="474" t="s">
        <v>1726</v>
      </c>
      <c r="N12" s="638">
        <v>1895</v>
      </c>
      <c r="P12" s="375">
        <v>10</v>
      </c>
      <c r="Q12" s="30">
        <f t="shared" si="0"/>
        <v>15.783333333333333</v>
      </c>
      <c r="R12" s="5">
        <v>0</v>
      </c>
      <c r="S12" s="312">
        <f t="shared" si="1"/>
        <v>110.48333333333333</v>
      </c>
      <c r="T12" s="15">
        <f t="shared" si="2"/>
        <v>110.48333333333333</v>
      </c>
      <c r="U12" s="134">
        <f t="shared" si="3"/>
        <v>1784.5166666666667</v>
      </c>
      <c r="X12" s="485">
        <f t="shared" si="4"/>
        <v>31</v>
      </c>
      <c r="Y12" s="77"/>
      <c r="Z12" s="43">
        <f t="shared" si="5"/>
        <v>7</v>
      </c>
    </row>
    <row r="13" spans="1:26" ht="19.5" customHeight="1" x14ac:dyDescent="0.25">
      <c r="A13" s="40"/>
      <c r="B13" s="40" t="s">
        <v>2596</v>
      </c>
      <c r="C13" s="40" t="s">
        <v>2788</v>
      </c>
      <c r="D13" s="40"/>
      <c r="E13" s="40" t="s">
        <v>2792</v>
      </c>
      <c r="F13" s="96" t="s">
        <v>1770</v>
      </c>
      <c r="G13" s="131">
        <v>42926</v>
      </c>
      <c r="H13" s="474">
        <v>24</v>
      </c>
      <c r="I13" s="474">
        <v>6</v>
      </c>
      <c r="J13" s="474">
        <v>2009</v>
      </c>
      <c r="K13" s="474" t="s">
        <v>387</v>
      </c>
      <c r="L13" s="474" t="s">
        <v>2789</v>
      </c>
      <c r="M13" s="474" t="s">
        <v>1726</v>
      </c>
      <c r="N13" s="638">
        <v>12995</v>
      </c>
      <c r="P13" s="375">
        <v>10</v>
      </c>
      <c r="Q13" s="30">
        <f t="shared" si="0"/>
        <v>108.28333333333335</v>
      </c>
      <c r="R13" s="5">
        <v>0</v>
      </c>
      <c r="S13" s="312">
        <f t="shared" si="1"/>
        <v>216.56666666666669</v>
      </c>
      <c r="T13" s="15">
        <f t="shared" si="2"/>
        <v>216.56666666666669</v>
      </c>
      <c r="U13" s="134">
        <f t="shared" si="3"/>
        <v>12778.433333333332</v>
      </c>
      <c r="X13" s="485">
        <f t="shared" si="4"/>
        <v>31</v>
      </c>
      <c r="Y13" s="77"/>
      <c r="Z13" s="43">
        <f t="shared" si="5"/>
        <v>2</v>
      </c>
    </row>
    <row r="14" spans="1:26" ht="19.5" customHeight="1" x14ac:dyDescent="0.25">
      <c r="A14" s="40"/>
      <c r="B14" s="40" t="s">
        <v>2790</v>
      </c>
      <c r="C14" s="40" t="s">
        <v>2743</v>
      </c>
      <c r="D14" s="40"/>
      <c r="E14" s="40" t="s">
        <v>2791</v>
      </c>
      <c r="F14" s="96" t="s">
        <v>1770</v>
      </c>
      <c r="G14" s="131">
        <v>42926</v>
      </c>
      <c r="H14" s="474">
        <v>24</v>
      </c>
      <c r="I14" s="474">
        <v>6</v>
      </c>
      <c r="J14" s="474">
        <v>2009</v>
      </c>
      <c r="K14" s="474" t="s">
        <v>387</v>
      </c>
      <c r="L14" s="474" t="s">
        <v>2789</v>
      </c>
      <c r="M14" s="474" t="s">
        <v>1726</v>
      </c>
      <c r="N14" s="638">
        <v>9495</v>
      </c>
      <c r="P14" s="375">
        <v>10</v>
      </c>
      <c r="Q14" s="30">
        <f t="shared" si="0"/>
        <v>79.11666666666666</v>
      </c>
      <c r="R14" s="5">
        <v>0</v>
      </c>
      <c r="S14" s="312">
        <f t="shared" si="1"/>
        <v>158.23333333333332</v>
      </c>
      <c r="T14" s="15">
        <f t="shared" si="2"/>
        <v>158.23333333333332</v>
      </c>
      <c r="U14" s="134">
        <f t="shared" si="3"/>
        <v>9336.7666666666664</v>
      </c>
      <c r="X14" s="485">
        <f t="shared" si="4"/>
        <v>31</v>
      </c>
      <c r="Y14" s="77"/>
      <c r="Z14" s="43">
        <f t="shared" si="5"/>
        <v>2</v>
      </c>
    </row>
    <row r="15" spans="1:26" ht="19.5" customHeight="1" x14ac:dyDescent="0.25">
      <c r="A15" s="40"/>
      <c r="B15" s="40"/>
      <c r="C15" s="40"/>
      <c r="D15" s="40"/>
      <c r="E15" s="40"/>
      <c r="F15" s="96"/>
      <c r="G15" s="131"/>
      <c r="H15" s="474"/>
      <c r="I15" s="474"/>
      <c r="J15" s="474"/>
      <c r="K15" s="474"/>
      <c r="L15" s="474"/>
      <c r="M15" s="474"/>
      <c r="N15" s="638"/>
      <c r="Q15" s="30"/>
      <c r="R15" s="5"/>
      <c r="S15" s="312"/>
      <c r="T15" s="15"/>
      <c r="U15" s="134"/>
      <c r="X15" s="485"/>
      <c r="Y15" s="77"/>
      <c r="Z15" s="43"/>
    </row>
    <row r="16" spans="1:26" ht="19.5" customHeight="1" thickBot="1" x14ac:dyDescent="0.3">
      <c r="A16" s="40"/>
      <c r="B16" s="40"/>
      <c r="C16" s="40"/>
      <c r="D16" s="40"/>
      <c r="E16" s="40"/>
      <c r="F16" s="96"/>
      <c r="G16" s="131"/>
      <c r="H16" s="474"/>
      <c r="I16" s="474"/>
      <c r="J16" s="474"/>
      <c r="K16" s="474"/>
      <c r="L16" s="474"/>
      <c r="M16" s="474"/>
      <c r="N16" s="638"/>
      <c r="Q16" s="30"/>
      <c r="R16" s="5"/>
      <c r="S16" s="312"/>
      <c r="T16" s="15"/>
      <c r="U16" s="134"/>
      <c r="X16" s="485"/>
      <c r="Y16" s="77"/>
      <c r="Z16" s="43"/>
    </row>
    <row r="17" spans="2:22" ht="16.5" thickBot="1" x14ac:dyDescent="0.3">
      <c r="B17" s="486" t="s">
        <v>2265</v>
      </c>
      <c r="C17" s="474"/>
      <c r="D17" s="474"/>
      <c r="E17" s="474"/>
      <c r="F17" s="474"/>
      <c r="G17" s="474"/>
      <c r="H17" s="474"/>
      <c r="I17" s="474"/>
      <c r="J17" s="474"/>
      <c r="K17" s="474"/>
      <c r="L17" s="475"/>
      <c r="M17" s="474"/>
      <c r="N17" s="487">
        <f>SUM(N8:O16)</f>
        <v>59319.99</v>
      </c>
      <c r="O17" s="488"/>
      <c r="P17" s="488"/>
      <c r="Q17" s="487">
        <f>SUM(Q8:Q14)</f>
        <v>494.27491666666674</v>
      </c>
      <c r="R17" s="487">
        <v>1412.6165000000001</v>
      </c>
      <c r="S17" s="487">
        <f>SUM(S8:S16)</f>
        <v>4517.7240833333335</v>
      </c>
      <c r="T17" s="487">
        <f>SUM(T8:T16)</f>
        <v>3105.107583333333</v>
      </c>
      <c r="U17" s="487">
        <f>SUM(U8:U16)</f>
        <v>54802.265916666671</v>
      </c>
      <c r="V17" s="488"/>
    </row>
    <row r="18" spans="2:22" ht="16.5" thickTop="1" x14ac:dyDescent="0.25"/>
    <row r="19" spans="2:22" s="474" customFormat="1" x14ac:dyDescent="0.25"/>
    <row r="20" spans="2:22" s="474" customFormat="1" x14ac:dyDescent="0.25">
      <c r="Q20" s="476"/>
    </row>
    <row r="21" spans="2:22" x14ac:dyDescent="0.25">
      <c r="Q21" s="378"/>
      <c r="R21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5"/>
  <sheetViews>
    <sheetView topLeftCell="D1" zoomScaleNormal="100" workbookViewId="0">
      <selection activeCell="Q52" sqref="Q52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2762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30 de Septiembre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43008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Septiembre 2017</v>
      </c>
      <c r="T7" s="10" t="str">
        <f>+'Camaras Fotograficas y de Video'!$T$6</f>
        <v>Deprec. a Registrar Septiembre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2102</v>
      </c>
      <c r="B8" s="376" t="s">
        <v>2103</v>
      </c>
      <c r="C8" s="375" t="s">
        <v>2104</v>
      </c>
      <c r="D8" s="377"/>
      <c r="F8" s="375" t="s">
        <v>2105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2092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45336.524999999994</v>
      </c>
      <c r="T8" s="15">
        <f>S8-R8</f>
        <v>3487.4250000000029</v>
      </c>
      <c r="U8" s="378">
        <f>N8-S8</f>
        <v>1163.4750000000058</v>
      </c>
      <c r="Z8" s="43">
        <f t="shared" ref="Z8:Z16" si="1">IF((DATEDIF(G8,Z$5,"m"))&gt;=120,120,(DATEDIF(G8,Z$5,"m")))</f>
        <v>117</v>
      </c>
    </row>
    <row r="9" spans="1:26" ht="15.6" customHeight="1" x14ac:dyDescent="0.25">
      <c r="A9" s="375" t="s">
        <v>2107</v>
      </c>
      <c r="B9" s="376" t="s">
        <v>2106</v>
      </c>
      <c r="C9" s="375" t="s">
        <v>2104</v>
      </c>
      <c r="D9" s="377"/>
      <c r="F9" s="375" t="s">
        <v>2105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2108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17354.025000000001</v>
      </c>
      <c r="T9" s="15">
        <f>S9-R9</f>
        <v>1334.9249999999993</v>
      </c>
      <c r="U9" s="378">
        <f>N9-S9</f>
        <v>445.97499999999854</v>
      </c>
      <c r="Z9" s="43">
        <f t="shared" si="1"/>
        <v>117</v>
      </c>
    </row>
    <row r="10" spans="1:26" ht="15.6" customHeight="1" x14ac:dyDescent="0.25">
      <c r="A10" s="375" t="s">
        <v>2124</v>
      </c>
      <c r="B10" s="376" t="s">
        <v>2125</v>
      </c>
      <c r="C10" s="375" t="s">
        <v>2126</v>
      </c>
      <c r="D10" s="377" t="s">
        <v>2127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2128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2129</v>
      </c>
      <c r="B11" s="376" t="s">
        <v>2130</v>
      </c>
      <c r="C11" s="375" t="s">
        <v>2131</v>
      </c>
      <c r="D11" s="377" t="s">
        <v>2132</v>
      </c>
      <c r="E11" s="375" t="s">
        <v>2133</v>
      </c>
      <c r="F11" s="375" t="s">
        <v>2134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2092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2135</v>
      </c>
      <c r="B12" s="376" t="s">
        <v>2136</v>
      </c>
      <c r="C12" s="375" t="s">
        <v>1768</v>
      </c>
      <c r="D12" s="377" t="s">
        <v>2137</v>
      </c>
      <c r="E12" s="375" t="s">
        <v>2138</v>
      </c>
      <c r="F12" s="375" t="s">
        <v>2139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2092</v>
      </c>
      <c r="N12" s="378">
        <v>65000</v>
      </c>
      <c r="O12" s="378" t="s">
        <v>2140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2141</v>
      </c>
      <c r="B13" s="376" t="s">
        <v>2142</v>
      </c>
      <c r="C13" s="375" t="s">
        <v>2143</v>
      </c>
      <c r="D13" s="377" t="s">
        <v>2144</v>
      </c>
      <c r="E13" s="375" t="s">
        <v>2145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2092</v>
      </c>
      <c r="N13" s="378">
        <v>26258.400000000001</v>
      </c>
      <c r="O13" s="378" t="s">
        <v>2146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2147</v>
      </c>
      <c r="B14" s="376" t="s">
        <v>2148</v>
      </c>
      <c r="C14" s="375" t="s">
        <v>2126</v>
      </c>
      <c r="D14" s="377" t="s">
        <v>2149</v>
      </c>
      <c r="E14" s="375" t="s">
        <v>2150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2092</v>
      </c>
      <c r="N14" s="378">
        <v>1</v>
      </c>
      <c r="O14" s="378" t="s">
        <v>2146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2153</v>
      </c>
      <c r="B15" s="389" t="s">
        <v>2151</v>
      </c>
      <c r="C15" s="390" t="s">
        <v>2126</v>
      </c>
      <c r="D15" s="391" t="s">
        <v>2152</v>
      </c>
      <c r="F15" s="390" t="s">
        <v>2139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2092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2154</v>
      </c>
      <c r="B16" s="395" t="s">
        <v>2155</v>
      </c>
      <c r="C16" s="396" t="s">
        <v>2156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2092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2157</v>
      </c>
      <c r="B17" s="389" t="s">
        <v>2106</v>
      </c>
      <c r="C17" s="390" t="s">
        <v>2104</v>
      </c>
      <c r="D17" s="391"/>
      <c r="F17" s="390" t="s">
        <v>2105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2092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17354.025000000001</v>
      </c>
      <c r="T17" s="15">
        <f>S17-R17</f>
        <v>1334.9249999999993</v>
      </c>
      <c r="U17" s="378">
        <f>N17-S17</f>
        <v>445.97499999999854</v>
      </c>
      <c r="Z17" s="43">
        <f>IF((DATEDIF(G17,Z$5,"m"))&gt;=120,120,(DATEDIF(G17,Z$5,"m")))</f>
        <v>117</v>
      </c>
    </row>
    <row r="18" spans="1:26" s="390" customFormat="1" ht="15.6" customHeight="1" x14ac:dyDescent="0.25">
      <c r="A18" s="375" t="s">
        <v>2158</v>
      </c>
      <c r="B18" s="389" t="s">
        <v>2106</v>
      </c>
      <c r="C18" s="390" t="s">
        <v>2104</v>
      </c>
      <c r="D18" s="391"/>
      <c r="F18" s="390" t="s">
        <v>2105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2092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17354.025000000001</v>
      </c>
      <c r="T18" s="15">
        <f>S18-R18</f>
        <v>1334.9249999999993</v>
      </c>
      <c r="U18" s="378">
        <f>N18-S18</f>
        <v>445.97499999999854</v>
      </c>
      <c r="Z18" s="43">
        <f>IF((DATEDIF(G18,Z$5,"m"))&gt;=120,120,(DATEDIF(G18,Z$5,"m")))</f>
        <v>117</v>
      </c>
    </row>
    <row r="19" spans="1:26" s="390" customFormat="1" ht="15.75" customHeight="1" x14ac:dyDescent="0.25">
      <c r="B19" s="389" t="s">
        <v>2174</v>
      </c>
      <c r="C19" s="390" t="s">
        <v>2175</v>
      </c>
      <c r="D19" s="391"/>
      <c r="F19" s="390" t="s">
        <v>2176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2177</v>
      </c>
      <c r="M19" s="390" t="s">
        <v>2092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25457.941666666666</v>
      </c>
      <c r="T19" s="15">
        <f>S19-R19</f>
        <v>4874.9249999999993</v>
      </c>
      <c r="U19" s="378">
        <f>N19-S19</f>
        <v>39542.058333333334</v>
      </c>
      <c r="V19" s="390">
        <v>18602</v>
      </c>
      <c r="Z19" s="43">
        <f>IF((DATEDIF(G19,Z$5,"m"))&gt;=120,120,(DATEDIF(G19,Z$5,"m")))</f>
        <v>47</v>
      </c>
    </row>
    <row r="20" spans="1:26" s="396" customFormat="1" x14ac:dyDescent="0.25">
      <c r="A20" s="576" t="s">
        <v>2759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393354.94166666665</v>
      </c>
      <c r="T20" s="577">
        <f>SUM(T8:T19)</f>
        <v>12367.125</v>
      </c>
      <c r="U20" s="577">
        <f>SUM(U8:U19)</f>
        <v>42050.458333333336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2540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2541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15302.677500000003</v>
      </c>
      <c r="T23" s="15">
        <f>S23-R23</f>
        <v>1252.0372499999994</v>
      </c>
      <c r="U23" s="312">
        <f>N23-S23</f>
        <v>1392.1524999999983</v>
      </c>
      <c r="V23" s="244">
        <v>11224</v>
      </c>
      <c r="W23" s="311"/>
      <c r="X23" s="312"/>
      <c r="Z23" s="43">
        <f>IF((DATEDIF(G23,Z$5,"m"))&gt;=120,120,(DATEDIF(G23,Z$5,"m")))</f>
        <v>110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2542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65704.397848397246</v>
      </c>
      <c r="T24" s="15">
        <f>S24-R24</f>
        <v>5526.5381367810696</v>
      </c>
      <c r="U24" s="312">
        <f>N24-S24</f>
        <v>7983.7773086837842</v>
      </c>
      <c r="V24" s="244">
        <v>11645</v>
      </c>
      <c r="W24" s="311"/>
      <c r="X24" s="312"/>
      <c r="Z24" s="43">
        <f>IF((DATEDIF(G24,Z$5,"m"))&gt;=120,120,(DATEDIF(G24,Z$5,"m")))</f>
        <v>107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2542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62352.090968172692</v>
      </c>
      <c r="T25" s="15">
        <f>S25-R25</f>
        <v>5244.568399192096</v>
      </c>
      <c r="U25" s="312">
        <f>N25-S25</f>
        <v>7576.4876877219212</v>
      </c>
      <c r="V25" s="244">
        <v>11645</v>
      </c>
      <c r="W25" s="311"/>
      <c r="X25" s="312"/>
      <c r="Z25" s="43">
        <f>IF((DATEDIF(G25,Z$5,"m"))&gt;=120,120,(DATEDIF(G25,Z$5,"m")))</f>
        <v>107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223948.16631656996</v>
      </c>
      <c r="T26" s="577">
        <f>SUM(T22:T25)</f>
        <v>12023.143785973165</v>
      </c>
      <c r="U26" s="577">
        <f>SUM(U22:U25)</f>
        <v>16953.417496405717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2547</v>
      </c>
      <c r="C28" s="40" t="s">
        <v>2434</v>
      </c>
      <c r="D28" s="40" t="s">
        <v>2435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22941.273333333334</v>
      </c>
      <c r="T28" s="15">
        <f t="shared" ref="T28:T38" si="5">S28-R28</f>
        <v>2244.255000000001</v>
      </c>
      <c r="U28" s="134">
        <f t="shared" ref="U28:U36" si="6">N28-S28</f>
        <v>6983.126666666667</v>
      </c>
      <c r="Z28" s="43">
        <f>IF((DATEDIF(G28,Z$5,"m"))&gt;=120,120,(DATEDIF(G28,Z$5,"m")))</f>
        <v>92</v>
      </c>
    </row>
    <row r="29" spans="1:26" s="50" customFormat="1" x14ac:dyDescent="0.25">
      <c r="B29" s="562" t="s">
        <v>2548</v>
      </c>
      <c r="C29" s="40" t="s">
        <v>2434</v>
      </c>
      <c r="D29" s="40" t="s">
        <v>2435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56732.942333333332</v>
      </c>
      <c r="T29" s="15">
        <f t="shared" si="5"/>
        <v>5549.9617500000022</v>
      </c>
      <c r="U29" s="134">
        <f t="shared" si="6"/>
        <v>17267.547666666673</v>
      </c>
      <c r="Z29" s="43">
        <f t="shared" ref="Z29" si="7">IF((DATEDIF(G29,Z$5,"m"))&gt;=120,120,(DATEDIF(G29,Z$5,"m")))</f>
        <v>92</v>
      </c>
    </row>
    <row r="30" spans="1:26" s="244" customFormat="1" x14ac:dyDescent="0.25">
      <c r="B30" s="244" t="s">
        <v>2549</v>
      </c>
      <c r="C30" s="40" t="s">
        <v>2434</v>
      </c>
      <c r="D30" s="40" t="s">
        <v>2435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16421.302333333337</v>
      </c>
      <c r="T30" s="15">
        <f t="shared" si="5"/>
        <v>1606.4317500000016</v>
      </c>
      <c r="U30" s="312">
        <f t="shared" si="6"/>
        <v>4998.7876666666634</v>
      </c>
      <c r="X30" s="312"/>
      <c r="Z30" s="43">
        <f t="shared" ref="Z30:Z38" si="8">IF((DATEDIF(G30,Z$5,"m"))&gt;=120,120,(DATEDIF(G30,Z$5,"m")))</f>
        <v>92</v>
      </c>
    </row>
    <row r="31" spans="1:26" s="244" customFormat="1" x14ac:dyDescent="0.25">
      <c r="B31" s="244" t="s">
        <v>2550</v>
      </c>
      <c r="C31" s="40" t="s">
        <v>2434</v>
      </c>
      <c r="D31" s="40" t="s">
        <v>2435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16421.302333333337</v>
      </c>
      <c r="T31" s="15">
        <f t="shared" si="5"/>
        <v>1606.4317500000016</v>
      </c>
      <c r="U31" s="312">
        <f t="shared" si="6"/>
        <v>4998.7876666666634</v>
      </c>
      <c r="X31" s="312"/>
      <c r="Z31" s="43">
        <f t="shared" si="8"/>
        <v>92</v>
      </c>
    </row>
    <row r="32" spans="1:26" s="244" customFormat="1" x14ac:dyDescent="0.25">
      <c r="B32" s="244" t="s">
        <v>2551</v>
      </c>
      <c r="C32" s="40" t="s">
        <v>2434</v>
      </c>
      <c r="D32" s="40" t="s">
        <v>2435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16421.302333333337</v>
      </c>
      <c r="T32" s="15">
        <f t="shared" si="5"/>
        <v>1606.4317500000016</v>
      </c>
      <c r="U32" s="312">
        <f t="shared" si="6"/>
        <v>4998.7876666666634</v>
      </c>
      <c r="X32" s="312"/>
      <c r="Z32" s="43">
        <f t="shared" si="8"/>
        <v>92</v>
      </c>
    </row>
    <row r="33" spans="1:26" s="244" customFormat="1" x14ac:dyDescent="0.25">
      <c r="B33" s="244" t="s">
        <v>2552</v>
      </c>
      <c r="C33" s="40" t="s">
        <v>2434</v>
      </c>
      <c r="D33" s="40" t="s">
        <v>2435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16421.302333333337</v>
      </c>
      <c r="T33" s="15">
        <f t="shared" si="5"/>
        <v>1606.4317500000016</v>
      </c>
      <c r="U33" s="312">
        <f t="shared" si="6"/>
        <v>4998.7876666666634</v>
      </c>
      <c r="X33" s="312"/>
      <c r="Z33" s="43">
        <f t="shared" si="8"/>
        <v>92</v>
      </c>
    </row>
    <row r="34" spans="1:26" s="244" customFormat="1" x14ac:dyDescent="0.25">
      <c r="B34" s="244" t="s">
        <v>2553</v>
      </c>
      <c r="C34" s="40" t="s">
        <v>2434</v>
      </c>
      <c r="D34" s="40" t="s">
        <v>2435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16421.302333333337</v>
      </c>
      <c r="T34" s="15">
        <f t="shared" si="5"/>
        <v>1606.4317500000016</v>
      </c>
      <c r="U34" s="312">
        <f t="shared" si="6"/>
        <v>4998.7876666666634</v>
      </c>
      <c r="X34" s="312"/>
      <c r="Z34" s="43">
        <f t="shared" si="8"/>
        <v>92</v>
      </c>
    </row>
    <row r="35" spans="1:26" s="244" customFormat="1" x14ac:dyDescent="0.25">
      <c r="B35" s="244" t="s">
        <v>2554</v>
      </c>
      <c r="C35" s="40" t="s">
        <v>2434</v>
      </c>
      <c r="D35" s="40" t="s">
        <v>2435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16421.302333333337</v>
      </c>
      <c r="T35" s="15">
        <f t="shared" si="5"/>
        <v>1606.4317500000016</v>
      </c>
      <c r="U35" s="312">
        <f t="shared" si="6"/>
        <v>4998.7876666666634</v>
      </c>
      <c r="X35" s="312"/>
      <c r="Z35" s="43">
        <f t="shared" si="8"/>
        <v>92</v>
      </c>
    </row>
    <row r="36" spans="1:26" s="244" customFormat="1" x14ac:dyDescent="0.25">
      <c r="B36" s="244" t="s">
        <v>2555</v>
      </c>
      <c r="C36" s="40" t="s">
        <v>2434</v>
      </c>
      <c r="D36" s="40" t="s">
        <v>2435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16421.302333333337</v>
      </c>
      <c r="T36" s="15">
        <f t="shared" si="5"/>
        <v>1606.4317500000016</v>
      </c>
      <c r="U36" s="312">
        <f t="shared" si="6"/>
        <v>4998.7876666666634</v>
      </c>
      <c r="X36" s="312"/>
      <c r="Z36" s="43">
        <f t="shared" si="8"/>
        <v>92</v>
      </c>
    </row>
    <row r="37" spans="1:26" s="244" customFormat="1" x14ac:dyDescent="0.25">
      <c r="A37" s="96"/>
      <c r="B37" s="194" t="s">
        <v>2546</v>
      </c>
      <c r="C37" s="96" t="s">
        <v>2544</v>
      </c>
      <c r="D37" s="96" t="s">
        <v>2545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27094.779333333339</v>
      </c>
      <c r="T37" s="15">
        <f t="shared" si="5"/>
        <v>3295.3110000000015</v>
      </c>
      <c r="U37" s="312">
        <v>20139.011666666665</v>
      </c>
      <c r="V37" s="555"/>
      <c r="X37" s="312"/>
      <c r="Z37" s="43">
        <f t="shared" si="8"/>
        <v>74</v>
      </c>
    </row>
    <row r="38" spans="1:26" s="244" customFormat="1" x14ac:dyDescent="0.25">
      <c r="A38" s="96"/>
      <c r="B38" s="194" t="s">
        <v>2543</v>
      </c>
      <c r="C38" s="96" t="s">
        <v>2175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56690.541666666672</v>
      </c>
      <c r="T38" s="15">
        <f t="shared" si="5"/>
        <v>7186.125</v>
      </c>
      <c r="U38" s="312">
        <v>46311.583333333328</v>
      </c>
      <c r="V38" s="363"/>
      <c r="X38" s="312"/>
      <c r="Z38" s="43">
        <f t="shared" si="8"/>
        <v>71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278408.65299999999</v>
      </c>
      <c r="T39" s="114">
        <f>SUM(T28:T38)</f>
        <v>29520.675000000017</v>
      </c>
      <c r="U39" s="114">
        <f>SUM(U28:U38)</f>
        <v>125692.78299999998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2760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502356.81931656995</v>
      </c>
      <c r="T41" s="114">
        <f>+T39+T26</f>
        <v>41543.818785973184</v>
      </c>
      <c r="U41" s="114">
        <f>+U39+U26</f>
        <v>142646.20049640571</v>
      </c>
      <c r="W41" s="43"/>
    </row>
    <row r="43" spans="1:26" ht="19.5" customHeight="1" x14ac:dyDescent="0.25">
      <c r="A43" s="40" t="s">
        <v>2258</v>
      </c>
      <c r="B43" s="40" t="s">
        <v>2626</v>
      </c>
      <c r="C43" s="40" t="s">
        <v>2761</v>
      </c>
      <c r="D43" s="40" t="s">
        <v>2627</v>
      </c>
      <c r="E43" s="40"/>
      <c r="F43" s="40" t="s">
        <v>2628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2629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4449.8316666666669</v>
      </c>
      <c r="T43" s="15">
        <f>S43-R43</f>
        <v>2002.42425</v>
      </c>
      <c r="U43" s="134">
        <f>N43-S43</f>
        <v>22250.158333333333</v>
      </c>
      <c r="X43" s="485">
        <f>((2011-J43)*12)+(12-I43)+1</f>
        <v>31</v>
      </c>
      <c r="Y43" s="77"/>
      <c r="Z43" s="43">
        <f>IF((DATEDIF(G43,Z$5,"m"))&gt;=120,120,(DATEDIF(G43,Z$5,"m")))</f>
        <v>20</v>
      </c>
    </row>
    <row r="44" spans="1:26" ht="19.5" customHeight="1" x14ac:dyDescent="0.25">
      <c r="A44" s="40"/>
      <c r="B44" s="40" t="s">
        <v>2697</v>
      </c>
      <c r="C44" s="40"/>
      <c r="D44" s="40"/>
      <c r="E44" s="40"/>
      <c r="F44" s="40" t="s">
        <v>2628</v>
      </c>
      <c r="G44" s="131">
        <v>42646</v>
      </c>
      <c r="H44" s="474">
        <v>3</v>
      </c>
      <c r="I44" s="474">
        <v>10</v>
      </c>
      <c r="J44" s="474">
        <v>2016</v>
      </c>
      <c r="K44" s="474" t="s">
        <v>387</v>
      </c>
      <c r="L44" s="474" t="s">
        <v>2698</v>
      </c>
      <c r="M44" s="474" t="s">
        <v>1726</v>
      </c>
      <c r="N44" s="638">
        <v>69766.100000000006</v>
      </c>
      <c r="P44" s="375">
        <v>10</v>
      </c>
      <c r="Q44" s="30">
        <f t="shared" ref="Q44" si="9">(((N44)-1)/10)/12</f>
        <v>581.37583333333339</v>
      </c>
      <c r="R44" s="5">
        <v>1162.7516666666668</v>
      </c>
      <c r="S44" s="312">
        <f t="shared" ref="S44" si="10">Z44*Q44</f>
        <v>6395.1341666666676</v>
      </c>
      <c r="T44" s="15">
        <f t="shared" ref="T44" si="11">S44-R44</f>
        <v>5232.3825000000006</v>
      </c>
      <c r="U44" s="134">
        <f t="shared" ref="U44" si="12">N44-S44</f>
        <v>63370.965833333335</v>
      </c>
      <c r="X44" s="485">
        <f>((2011-J44)*12)+(12-I44)+1</f>
        <v>-57</v>
      </c>
      <c r="Y44" s="77"/>
      <c r="Z44" s="43">
        <f>IF((DATEDIF(G44,Z$5,"m"))&gt;=60,60,(DATEDIF(G44,Z$5,"m")))</f>
        <v>11</v>
      </c>
    </row>
    <row r="45" spans="1:26" s="390" customFormat="1" x14ac:dyDescent="0.25">
      <c r="A45" s="104" t="s">
        <v>2640</v>
      </c>
      <c r="B45" s="402"/>
      <c r="D45" s="391"/>
      <c r="G45" s="131"/>
      <c r="H45" s="392"/>
      <c r="I45" s="392"/>
      <c r="J45" s="393"/>
      <c r="N45" s="114">
        <f>SUM(N43:N44)</f>
        <v>96466.090000000011</v>
      </c>
      <c r="O45" s="114"/>
      <c r="P45" s="420"/>
      <c r="Q45" s="114">
        <f>SUM(Q43:Q44)</f>
        <v>803.86741666666671</v>
      </c>
      <c r="R45" s="114">
        <v>3610.1590833333339</v>
      </c>
      <c r="S45" s="114">
        <f>SUM(S43:S44)</f>
        <v>10844.965833333335</v>
      </c>
      <c r="T45" s="114">
        <f>SUM(T43:T44)</f>
        <v>7234.8067500000006</v>
      </c>
      <c r="U45" s="114">
        <f>SUM(U43:U44)</f>
        <v>85621.124166666676</v>
      </c>
      <c r="W45" s="43"/>
    </row>
    <row r="46" spans="1:26" ht="19.5" customHeight="1" x14ac:dyDescent="0.25">
      <c r="A46" s="40"/>
      <c r="B46" s="40"/>
      <c r="C46" s="40"/>
      <c r="D46" s="40"/>
      <c r="E46" s="40"/>
      <c r="F46" s="40"/>
      <c r="G46" s="131"/>
      <c r="H46" s="474"/>
      <c r="I46" s="474"/>
      <c r="J46" s="474"/>
      <c r="K46" s="474"/>
      <c r="L46" s="474"/>
      <c r="M46" s="474"/>
      <c r="N46" s="638"/>
      <c r="Q46" s="30"/>
      <c r="R46" s="5"/>
      <c r="S46" s="312"/>
      <c r="T46" s="15"/>
      <c r="U46" s="134"/>
      <c r="X46" s="485"/>
      <c r="Y46" s="77"/>
      <c r="Z46" s="43"/>
    </row>
    <row r="47" spans="1:26" ht="19.5" customHeight="1" x14ac:dyDescent="0.25">
      <c r="A47" s="40"/>
      <c r="B47" s="40" t="s">
        <v>2778</v>
      </c>
      <c r="C47" s="40"/>
      <c r="D47" s="40"/>
      <c r="E47" s="40"/>
      <c r="F47" s="40" t="s">
        <v>2628</v>
      </c>
      <c r="G47" s="131">
        <v>42807</v>
      </c>
      <c r="H47" s="474">
        <v>3</v>
      </c>
      <c r="I47" s="474">
        <v>10</v>
      </c>
      <c r="J47" s="474">
        <v>2016</v>
      </c>
      <c r="K47" s="474" t="s">
        <v>387</v>
      </c>
      <c r="L47" s="474" t="s">
        <v>2779</v>
      </c>
      <c r="M47" s="474" t="s">
        <v>1726</v>
      </c>
      <c r="N47" s="638">
        <v>52833.59</v>
      </c>
      <c r="P47" s="375">
        <v>10</v>
      </c>
      <c r="Q47" s="30">
        <f t="shared" ref="Q47" si="13">(((N47)-1)/10)/12</f>
        <v>440.27158333333335</v>
      </c>
      <c r="R47" s="5">
        <v>0</v>
      </c>
      <c r="S47" s="312">
        <f t="shared" ref="S47" si="14">Z47*Q47</f>
        <v>2641.6295</v>
      </c>
      <c r="T47" s="15">
        <f>S47-R47</f>
        <v>2641.6295</v>
      </c>
      <c r="U47" s="134">
        <f t="shared" ref="U47" si="15">N47-S47</f>
        <v>50191.960499999994</v>
      </c>
      <c r="X47" s="485">
        <f>((2011-J47)*12)+(12-I47)+1</f>
        <v>-57</v>
      </c>
      <c r="Y47" s="77"/>
      <c r="Z47" s="43">
        <f>IF((DATEDIF(G47,Z$5,"m"))&gt;=60,60,(DATEDIF(G47,Z$5,"m")))</f>
        <v>6</v>
      </c>
    </row>
    <row r="48" spans="1:26" ht="19.5" customHeight="1" x14ac:dyDescent="0.25">
      <c r="A48" s="40"/>
      <c r="B48" s="40" t="s">
        <v>2794</v>
      </c>
      <c r="C48" s="40"/>
      <c r="D48" s="40"/>
      <c r="E48" s="40"/>
      <c r="F48" s="40" t="s">
        <v>2628</v>
      </c>
      <c r="G48" s="131">
        <v>42935</v>
      </c>
      <c r="H48" s="474">
        <v>3</v>
      </c>
      <c r="I48" s="474">
        <v>10</v>
      </c>
      <c r="J48" s="474">
        <v>2016</v>
      </c>
      <c r="K48" s="474" t="s">
        <v>387</v>
      </c>
      <c r="L48" s="474" t="s">
        <v>2793</v>
      </c>
      <c r="M48" s="474" t="s">
        <v>1726</v>
      </c>
      <c r="N48" s="638">
        <v>92217</v>
      </c>
      <c r="P48" s="375">
        <v>10</v>
      </c>
      <c r="Q48" s="30">
        <f>(((N48)-1)/10)/12</f>
        <v>768.4666666666667</v>
      </c>
      <c r="R48" s="5">
        <v>0</v>
      </c>
      <c r="S48" s="312">
        <f t="shared" ref="S48" si="16">Z48*Q48</f>
        <v>1536.9333333333334</v>
      </c>
      <c r="T48" s="15">
        <f>S48-R48</f>
        <v>1536.9333333333334</v>
      </c>
      <c r="U48" s="134">
        <f t="shared" ref="U48" si="17">N48-S48</f>
        <v>90680.066666666666</v>
      </c>
      <c r="X48" s="485">
        <f>((2011-J48)*12)+(12-I48)+1</f>
        <v>-57</v>
      </c>
      <c r="Y48" s="77"/>
      <c r="Z48" s="43">
        <f>IF((DATEDIF(G48,Z$5,"m"))&gt;=60,60,(DATEDIF(G48,Z$5,"m")))</f>
        <v>2</v>
      </c>
    </row>
    <row r="49" spans="1:26" s="390" customFormat="1" x14ac:dyDescent="0.25">
      <c r="A49" s="104" t="s">
        <v>2769</v>
      </c>
      <c r="B49" s="402"/>
      <c r="D49" s="391"/>
      <c r="G49" s="131"/>
      <c r="H49" s="392"/>
      <c r="I49" s="392"/>
      <c r="J49" s="393"/>
      <c r="N49" s="114">
        <f>SUM(N47:N48)</f>
        <v>145050.59</v>
      </c>
      <c r="O49" s="114"/>
      <c r="P49" s="420"/>
      <c r="Q49" s="114">
        <f>SUM(Q47:Q48)</f>
        <v>1208.7382500000001</v>
      </c>
      <c r="R49" s="114">
        <f>SUM(R47:R48)</f>
        <v>0</v>
      </c>
      <c r="S49" s="114">
        <f>SUM(S47:S48)</f>
        <v>4178.5628333333334</v>
      </c>
      <c r="T49" s="114">
        <f>SUM(T47:T48)</f>
        <v>4178.5628333333334</v>
      </c>
      <c r="U49" s="114">
        <f>SUM(U47:U48)</f>
        <v>140872.02716666667</v>
      </c>
      <c r="W49" s="43"/>
    </row>
    <row r="50" spans="1:26" ht="19.5" customHeight="1" thickBot="1" x14ac:dyDescent="0.3">
      <c r="A50" s="40"/>
      <c r="B50" s="40"/>
      <c r="C50" s="40"/>
      <c r="D50" s="40"/>
      <c r="E50" s="40"/>
      <c r="F50" s="40"/>
      <c r="G50" s="131"/>
      <c r="H50" s="474"/>
      <c r="I50" s="474"/>
      <c r="J50" s="474"/>
      <c r="K50" s="474"/>
      <c r="L50" s="474"/>
      <c r="M50" s="474"/>
      <c r="N50" s="638"/>
      <c r="Q50" s="30"/>
      <c r="R50" s="5"/>
      <c r="S50" s="312"/>
      <c r="T50" s="15"/>
      <c r="U50" s="134"/>
      <c r="X50" s="485"/>
      <c r="Y50" s="77"/>
      <c r="Z50" s="43"/>
    </row>
    <row r="51" spans="1:26" ht="16.5" thickBot="1" x14ac:dyDescent="0.3">
      <c r="A51" s="486" t="s">
        <v>2748</v>
      </c>
      <c r="C51" s="474"/>
      <c r="D51" s="474"/>
      <c r="E51" s="474"/>
      <c r="F51" s="474"/>
      <c r="G51" s="474"/>
      <c r="H51" s="474"/>
      <c r="I51" s="474"/>
      <c r="J51" s="474"/>
      <c r="K51" s="474"/>
      <c r="L51" s="475"/>
      <c r="M51" s="474"/>
      <c r="N51" s="645">
        <f>+N45+N41+N20+N49</f>
        <v>1311443.6638129756</v>
      </c>
      <c r="O51" s="488"/>
      <c r="P51" s="488"/>
      <c r="Q51" s="645">
        <f>+Q45+Q41+Q20+Q49</f>
        <v>8002.7105317747983</v>
      </c>
      <c r="R51" s="645">
        <v>845410.97628059704</v>
      </c>
      <c r="S51" s="645">
        <f>+S45+S41+S20+S49</f>
        <v>910735.28964990331</v>
      </c>
      <c r="T51" s="645">
        <f>+T45+T41+T20+T49</f>
        <v>65324.313369306517</v>
      </c>
      <c r="U51" s="645">
        <f>+U45+U41+U20+U49</f>
        <v>411189.81016307243</v>
      </c>
      <c r="V51" s="488"/>
    </row>
    <row r="52" spans="1:26" ht="16.5" thickTop="1" x14ac:dyDescent="0.25"/>
    <row r="53" spans="1:26" s="474" customFormat="1" x14ac:dyDescent="0.25"/>
    <row r="54" spans="1:26" x14ac:dyDescent="0.25">
      <c r="N54" s="656"/>
      <c r="Q54" s="378"/>
      <c r="R54" s="378"/>
    </row>
    <row r="55" spans="1:26" x14ac:dyDescent="0.25">
      <c r="N55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tabSelected="1" zoomScaleNormal="100" workbookViewId="0">
      <pane xSplit="2" ySplit="6" topLeftCell="K22" activePane="bottomRight" state="frozen"/>
      <selection sqref="A1:T2"/>
      <selection pane="topRight" sqref="A1:T2"/>
      <selection pane="bottomLeft" sqref="A1:T2"/>
      <selection pane="bottomRight" activeCell="U34" sqref="U3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3" s="371" customFormat="1" ht="20.25" x14ac:dyDescent="0.3">
      <c r="A2" s="668" t="s">
        <v>2773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3" s="372" customFormat="1" ht="20.25" x14ac:dyDescent="0.3">
      <c r="A3" s="667" t="str">
        <f>+'Camaras Fotograficas y de Video'!A3:U3</f>
        <v>(Al 30 de Septiembre del 2017)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43008</v>
      </c>
    </row>
    <row r="5" spans="1:23" x14ac:dyDescent="0.25">
      <c r="H5" s="669" t="s">
        <v>2</v>
      </c>
      <c r="I5" s="670"/>
      <c r="J5" s="671"/>
      <c r="Q5" s="672" t="s">
        <v>3</v>
      </c>
      <c r="R5" s="673"/>
      <c r="S5" s="674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2085</v>
      </c>
      <c r="O6" s="383" t="s">
        <v>2086</v>
      </c>
      <c r="P6" s="419" t="s">
        <v>21</v>
      </c>
      <c r="Q6" s="9" t="s">
        <v>22</v>
      </c>
      <c r="R6" s="10" t="s">
        <v>2746</v>
      </c>
      <c r="S6" s="10" t="s">
        <v>2763</v>
      </c>
      <c r="T6" s="10" t="s">
        <v>2764</v>
      </c>
      <c r="U6" s="128" t="s">
        <v>23</v>
      </c>
      <c r="W6" s="385" t="s">
        <v>25</v>
      </c>
    </row>
    <row r="7" spans="1:23" ht="15.6" customHeight="1" x14ac:dyDescent="0.25">
      <c r="A7" s="375" t="s">
        <v>2087</v>
      </c>
      <c r="B7" s="376" t="s">
        <v>2088</v>
      </c>
      <c r="C7" s="375" t="s">
        <v>2089</v>
      </c>
      <c r="E7" s="375" t="s">
        <v>2090</v>
      </c>
      <c r="F7" s="375" t="s">
        <v>2091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2092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2093</v>
      </c>
      <c r="B8" s="376" t="s">
        <v>2094</v>
      </c>
      <c r="C8" s="375" t="s">
        <v>2089</v>
      </c>
      <c r="E8" s="375" t="s">
        <v>2095</v>
      </c>
      <c r="F8" s="375" t="s">
        <v>2091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2096</v>
      </c>
      <c r="B9" s="376" t="s">
        <v>2097</v>
      </c>
      <c r="C9" s="375" t="s">
        <v>2089</v>
      </c>
      <c r="E9" s="375" t="s">
        <v>2090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2098</v>
      </c>
      <c r="B10" s="376" t="s">
        <v>2099</v>
      </c>
      <c r="C10" s="375" t="s">
        <v>2100</v>
      </c>
      <c r="E10" s="375" t="s">
        <v>2101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2109</v>
      </c>
      <c r="B11" s="376" t="s">
        <v>2110</v>
      </c>
      <c r="C11" s="375" t="s">
        <v>2111</v>
      </c>
      <c r="D11" s="377" t="s">
        <v>2112</v>
      </c>
      <c r="E11" s="375" t="s">
        <v>2113</v>
      </c>
      <c r="F11" s="375" t="s">
        <v>2091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2092</v>
      </c>
      <c r="N11" s="378">
        <v>225000</v>
      </c>
      <c r="O11" s="378" t="s">
        <v>2114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2162</v>
      </c>
      <c r="B14" s="396" t="s">
        <v>2163</v>
      </c>
      <c r="C14" s="396" t="s">
        <v>1320</v>
      </c>
      <c r="D14" s="396"/>
      <c r="E14" s="396"/>
      <c r="F14" s="396" t="s">
        <v>2164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2092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35555.173083333328</v>
      </c>
      <c r="T14" s="15">
        <f>S14-R14</f>
        <v>3168.2827499999948</v>
      </c>
      <c r="U14" s="378">
        <f>N14-S14</f>
        <v>6689.5969166666691</v>
      </c>
      <c r="W14" s="43">
        <f>IF((DATEDIF(G14,W$4,"m"))&gt;=120,120,(DATEDIF(G14,W$4,"m")))</f>
        <v>101</v>
      </c>
    </row>
    <row r="15" spans="1:23" s="390" customFormat="1" ht="12.75" customHeight="1" x14ac:dyDescent="0.25">
      <c r="A15" s="390" t="s">
        <v>2165</v>
      </c>
      <c r="B15" s="396" t="s">
        <v>2163</v>
      </c>
      <c r="C15" s="396" t="s">
        <v>1320</v>
      </c>
      <c r="D15" s="396"/>
      <c r="E15" s="396"/>
      <c r="F15" s="396" t="s">
        <v>2164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2092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35555.173083333328</v>
      </c>
      <c r="T15" s="15">
        <f>S15-R15</f>
        <v>3168.2827499999948</v>
      </c>
      <c r="U15" s="378">
        <f>N15-S15</f>
        <v>6689.5969166666691</v>
      </c>
      <c r="W15" s="43">
        <f>IF((DATEDIF(G15,W$4,"m"))&gt;=120,120,(DATEDIF(G15,W$4,"m")))</f>
        <v>101</v>
      </c>
    </row>
    <row r="16" spans="1:23" s="390" customFormat="1" x14ac:dyDescent="0.25">
      <c r="A16" s="390" t="s">
        <v>2166</v>
      </c>
      <c r="B16" s="396" t="s">
        <v>2163</v>
      </c>
      <c r="C16" s="396" t="s">
        <v>1320</v>
      </c>
      <c r="D16" s="396"/>
      <c r="E16" s="396"/>
      <c r="F16" s="396" t="s">
        <v>2164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2092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35555.173083333328</v>
      </c>
      <c r="T16" s="15">
        <f>S16-R16</f>
        <v>3168.2827499999948</v>
      </c>
      <c r="U16" s="378">
        <f>N16-S16</f>
        <v>6689.5969166666691</v>
      </c>
      <c r="W16" s="43">
        <f>IF((DATEDIF(G16,W$4,"m"))&gt;=120,120,(DATEDIF(G16,W$4,"m")))</f>
        <v>101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106665.51924999998</v>
      </c>
      <c r="T17" s="114">
        <f>SUM(T14:T16)</f>
        <v>9504.8482499999845</v>
      </c>
      <c r="U17" s="114">
        <f>SUM(U14:U16)</f>
        <v>20068.790750000007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2167</v>
      </c>
      <c r="B19" s="389" t="s">
        <v>2168</v>
      </c>
      <c r="D19" s="391" t="s">
        <v>2169</v>
      </c>
      <c r="E19" s="390" t="s">
        <v>2170</v>
      </c>
      <c r="F19" s="390" t="s">
        <v>2171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2092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415995.6166666667</v>
      </c>
      <c r="T19" s="15">
        <f>S19-R19</f>
        <v>43534.424999999988</v>
      </c>
      <c r="U19" s="378">
        <f>N19-S19</f>
        <v>164464.3833333333</v>
      </c>
      <c r="W19" s="43">
        <f>IF((DATEDIF(G19,W$4,"m"))&gt;=120,120,(DATEDIF(G19,W$4,"m")))</f>
        <v>86</v>
      </c>
    </row>
    <row r="20" spans="1:23" s="390" customFormat="1" x14ac:dyDescent="0.25">
      <c r="A20" s="390" t="s">
        <v>2172</v>
      </c>
      <c r="B20" s="389" t="s">
        <v>2168</v>
      </c>
      <c r="D20" s="391"/>
      <c r="F20" s="390" t="s">
        <v>2171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2092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1039990.1166666666</v>
      </c>
      <c r="T20" s="15">
        <f>S20-R20</f>
        <v>108836.17499999993</v>
      </c>
      <c r="U20" s="378">
        <f>N20-S20</f>
        <v>411159.88333333342</v>
      </c>
      <c r="W20" s="43">
        <f>IF((DATEDIF(G20,W$4,"m"))&gt;=120,120,(DATEDIF(G20,W$4,"m")))</f>
        <v>86</v>
      </c>
    </row>
    <row r="21" spans="1:23" s="390" customFormat="1" x14ac:dyDescent="0.25">
      <c r="A21" s="390" t="s">
        <v>2173</v>
      </c>
      <c r="B21" s="389" t="s">
        <v>2168</v>
      </c>
      <c r="D21" s="391"/>
      <c r="F21" s="390" t="s">
        <v>2171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2092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623993.78333333321</v>
      </c>
      <c r="T21" s="15">
        <f>S21-R21</f>
        <v>65301.67499999993</v>
      </c>
      <c r="U21" s="378">
        <f>N21-S21</f>
        <v>246696.21666666679</v>
      </c>
      <c r="W21" s="43">
        <f>IF((DATEDIF(G21,W$4,"m"))&gt;=120,120,(DATEDIF(G21,W$4,"m")))</f>
        <v>86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2079979.5166666666</v>
      </c>
      <c r="T22" s="114">
        <f>SUM(T19:T21)</f>
        <v>217672.27499999985</v>
      </c>
      <c r="U22" s="114">
        <f>SUM(U19:U21)</f>
        <v>822320.48333333351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2186645.0359166665</v>
      </c>
      <c r="T24" s="409">
        <f t="shared" si="4"/>
        <v>227177.12324999983</v>
      </c>
      <c r="U24" s="409">
        <f t="shared" si="4"/>
        <v>842394.27408333356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2765</v>
      </c>
      <c r="C27" s="396" t="s">
        <v>2766</v>
      </c>
      <c r="D27" s="396" t="s">
        <v>2768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2767</v>
      </c>
      <c r="M27" s="390" t="s">
        <v>2092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7263.7541666666657</v>
      </c>
      <c r="T27" s="15">
        <f>S27-R27</f>
        <v>7263.7541666666657</v>
      </c>
      <c r="U27" s="378">
        <f>N27-S27</f>
        <v>117258.74583333333</v>
      </c>
      <c r="W27" s="43">
        <f>IF((DATEDIF(G27,W$4,"m"))&gt;=120,120,(DATEDIF(G27,W$4,"m")))</f>
        <v>7</v>
      </c>
    </row>
    <row r="28" spans="1:23" s="390" customFormat="1" ht="12.75" customHeight="1" x14ac:dyDescent="0.25">
      <c r="A28" s="396"/>
      <c r="B28" s="396" t="s">
        <v>2765</v>
      </c>
      <c r="C28" s="396" t="s">
        <v>2766</v>
      </c>
      <c r="D28" s="396" t="s">
        <v>2768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2767</v>
      </c>
      <c r="M28" s="390" t="s">
        <v>2092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7263.7541666666657</v>
      </c>
      <c r="T28" s="15">
        <f t="shared" ref="T28:T29" si="7">S28-R28</f>
        <v>7263.7541666666657</v>
      </c>
      <c r="U28" s="378">
        <f t="shared" ref="U28:U29" si="8">N28-S28</f>
        <v>117258.74583333333</v>
      </c>
      <c r="W28" s="43">
        <f t="shared" ref="W28:W29" si="9">IF((DATEDIF(G28,W$4,"m"))&gt;=120,120,(DATEDIF(G28,W$4,"m")))</f>
        <v>7</v>
      </c>
    </row>
    <row r="29" spans="1:23" s="390" customFormat="1" ht="12.75" customHeight="1" x14ac:dyDescent="0.25">
      <c r="A29" s="396"/>
      <c r="B29" s="396" t="s">
        <v>2765</v>
      </c>
      <c r="C29" s="396" t="s">
        <v>2766</v>
      </c>
      <c r="D29" s="396" t="s">
        <v>2768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2767</v>
      </c>
      <c r="M29" s="390" t="s">
        <v>2092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7263.7541666666657</v>
      </c>
      <c r="T29" s="15">
        <f t="shared" si="7"/>
        <v>7263.7541666666657</v>
      </c>
      <c r="U29" s="378">
        <f t="shared" si="8"/>
        <v>117258.74583333333</v>
      </c>
      <c r="W29" s="43">
        <f t="shared" si="9"/>
        <v>7</v>
      </c>
    </row>
    <row r="30" spans="1:23" s="390" customFormat="1" x14ac:dyDescent="0.25">
      <c r="A30" s="104" t="s">
        <v>2769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21791.262499999997</v>
      </c>
      <c r="T30" s="114">
        <f>SUM(T27:T29)</f>
        <v>21791.262499999997</v>
      </c>
      <c r="U30" s="114">
        <f>SUM(U27:U29)</f>
        <v>351776.23749999999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2770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2208436.2984166667</v>
      </c>
      <c r="T33" s="414">
        <f>+T24+T30</f>
        <v>248968.38574999984</v>
      </c>
      <c r="U33" s="414">
        <f>+U24+U30</f>
        <v>1194170.5115833336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2017-10-03T20:24:55Z</cp:lastPrinted>
  <dcterms:created xsi:type="dcterms:W3CDTF">2015-04-07T19:09:43Z</dcterms:created>
  <dcterms:modified xsi:type="dcterms:W3CDTF">2017-10-04T12:09:14Z</dcterms:modified>
</cp:coreProperties>
</file>